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8735" windowHeight="11700"/>
  </bookViews>
  <sheets>
    <sheet name="esercitazione numero uno" sheetId="4" r:id="rId1"/>
    <sheet name="esercitazione numero due" sheetId="1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F82" i="4"/>
  <c r="G78"/>
  <c r="F78"/>
  <c r="G77"/>
  <c r="F77"/>
  <c r="H76"/>
  <c r="G76"/>
  <c r="F76"/>
  <c r="G75"/>
  <c r="F75"/>
  <c r="G74"/>
  <c r="F74"/>
  <c r="H74" s="1"/>
  <c r="H73"/>
  <c r="G73"/>
  <c r="F73"/>
  <c r="G72"/>
  <c r="F72"/>
  <c r="G71"/>
  <c r="F71"/>
  <c r="H71" s="1"/>
  <c r="H70"/>
  <c r="G70"/>
  <c r="F70"/>
  <c r="G69"/>
  <c r="F69"/>
  <c r="C58"/>
  <c r="G57"/>
  <c r="F57"/>
  <c r="F56"/>
  <c r="F55"/>
  <c r="F54"/>
  <c r="L53"/>
  <c r="D53"/>
  <c r="F53" s="1"/>
  <c r="F52"/>
  <c r="F51"/>
  <c r="F50"/>
  <c r="D50"/>
  <c r="F49"/>
  <c r="D48"/>
  <c r="D39"/>
  <c r="C39"/>
  <c r="F38"/>
  <c r="F37"/>
  <c r="F36"/>
  <c r="F35"/>
  <c r="L34"/>
  <c r="F34"/>
  <c r="F33"/>
  <c r="F32"/>
  <c r="F31"/>
  <c r="F30"/>
  <c r="F29"/>
  <c r="D14"/>
  <c r="C14"/>
  <c r="F13"/>
  <c r="F12"/>
  <c r="F11"/>
  <c r="F10"/>
  <c r="L9"/>
  <c r="G55" s="1"/>
  <c r="F9"/>
  <c r="F8"/>
  <c r="F7"/>
  <c r="F6"/>
  <c r="F5"/>
  <c r="F4"/>
  <c r="D39" i="1"/>
  <c r="D32"/>
  <c r="D30"/>
  <c r="C30"/>
  <c r="C32" s="1"/>
  <c r="E27"/>
  <c r="D22"/>
  <c r="C22"/>
  <c r="D15"/>
  <c r="D13"/>
  <c r="C13"/>
  <c r="E13" s="1"/>
  <c r="H11"/>
  <c r="C15" s="1"/>
  <c r="E15" s="1"/>
  <c r="G11"/>
  <c r="C14" s="1"/>
  <c r="F11"/>
  <c r="D11"/>
  <c r="C11"/>
  <c r="F14" i="4" l="1"/>
  <c r="G16" s="1"/>
  <c r="G10"/>
  <c r="H10" s="1"/>
  <c r="H78"/>
  <c r="D58"/>
  <c r="F39"/>
  <c r="H57"/>
  <c r="G33"/>
  <c r="H33" s="1"/>
  <c r="G38"/>
  <c r="H38" s="1"/>
  <c r="G54"/>
  <c r="H54" s="1"/>
  <c r="G79"/>
  <c r="G5"/>
  <c r="H5" s="1"/>
  <c r="H69"/>
  <c r="H72"/>
  <c r="H75"/>
  <c r="G52"/>
  <c r="H52" s="1"/>
  <c r="H77"/>
  <c r="H79"/>
  <c r="F83"/>
  <c r="H55"/>
  <c r="G41"/>
  <c r="G8"/>
  <c r="H8" s="1"/>
  <c r="G13"/>
  <c r="H13" s="1"/>
  <c r="G31"/>
  <c r="H31" s="1"/>
  <c r="G36"/>
  <c r="H36" s="1"/>
  <c r="F48"/>
  <c r="G50"/>
  <c r="H50" s="1"/>
  <c r="G7"/>
  <c r="H7" s="1"/>
  <c r="G12"/>
  <c r="H12" s="1"/>
  <c r="G30"/>
  <c r="H30" s="1"/>
  <c r="G35"/>
  <c r="H35" s="1"/>
  <c r="G4"/>
  <c r="G49"/>
  <c r="H49" s="1"/>
  <c r="G56"/>
  <c r="H56" s="1"/>
  <c r="G9"/>
  <c r="H9" s="1"/>
  <c r="G32"/>
  <c r="H32" s="1"/>
  <c r="G37"/>
  <c r="H37" s="1"/>
  <c r="G51"/>
  <c r="H51" s="1"/>
  <c r="G6"/>
  <c r="H6" s="1"/>
  <c r="G11"/>
  <c r="H11" s="1"/>
  <c r="G29"/>
  <c r="G53"/>
  <c r="H53" s="1"/>
  <c r="G34"/>
  <c r="H34" s="1"/>
  <c r="G48"/>
  <c r="E32" i="1"/>
  <c r="D17"/>
  <c r="D24" s="1"/>
  <c r="D33" s="1"/>
  <c r="D35" s="1"/>
  <c r="C17"/>
  <c r="C24" s="1"/>
  <c r="D14"/>
  <c r="E14" s="1"/>
  <c r="E11"/>
  <c r="G39" i="4" l="1"/>
  <c r="H29"/>
  <c r="G14"/>
  <c r="G17" s="1"/>
  <c r="H4"/>
  <c r="H14" s="1"/>
  <c r="G58"/>
  <c r="G61" s="1"/>
  <c r="H48"/>
  <c r="H58" s="1"/>
  <c r="F58"/>
  <c r="G60" s="1"/>
  <c r="D42" i="1"/>
  <c r="D44" s="1"/>
  <c r="D36"/>
  <c r="C33"/>
  <c r="E17"/>
  <c r="I11"/>
  <c r="G42" i="4" l="1"/>
  <c r="H39"/>
  <c r="E33" i="1"/>
  <c r="E35" s="1"/>
  <c r="F40" s="1"/>
  <c r="C35"/>
  <c r="C42" l="1"/>
  <c r="C36"/>
  <c r="E42" l="1"/>
  <c r="C44"/>
</calcChain>
</file>

<file path=xl/sharedStrings.xml><?xml version="1.0" encoding="utf-8"?>
<sst xmlns="http://schemas.openxmlformats.org/spreadsheetml/2006/main" count="145" uniqueCount="56">
  <si>
    <t>CENTRI PRODUTTIVI</t>
  </si>
  <si>
    <t>CENTRI AUSILIARI</t>
  </si>
  <si>
    <t>CENTRO FUNZIONALE</t>
  </si>
  <si>
    <t>REPARTO A</t>
  </si>
  <si>
    <t>REPARTO B</t>
  </si>
  <si>
    <t>TOTALE</t>
  </si>
  <si>
    <t>MAGAZZINO</t>
  </si>
  <si>
    <t>MANUTENZIONE</t>
  </si>
  <si>
    <t>SERVIZI GENERALI INDUSTRIALI</t>
  </si>
  <si>
    <t>Criteri di ribaltamento</t>
  </si>
  <si>
    <t>Stipendi</t>
  </si>
  <si>
    <t>1. Servizi generali industriali: in funzione degli Ammortamenti;</t>
  </si>
  <si>
    <t>Ammortamenti</t>
  </si>
  <si>
    <t>2. Magazzino: in funzione dei Materiali di consumo.</t>
  </si>
  <si>
    <t>Energia elettrica</t>
  </si>
  <si>
    <t>3. Manutenzione: in funzione degli ammortamenti;</t>
  </si>
  <si>
    <t>Materiali di consumo</t>
  </si>
  <si>
    <t>Manod'opera indiretta</t>
  </si>
  <si>
    <t>Spese generali ed industriali</t>
  </si>
  <si>
    <t>Totale COSTI DIRETTI</t>
  </si>
  <si>
    <t>PRODOTTO 1</t>
  </si>
  <si>
    <t>PRODOTTO 2</t>
  </si>
  <si>
    <t>ORE TOTALI</t>
  </si>
  <si>
    <t>COSTO ORARIO REPARTO</t>
  </si>
  <si>
    <t>Q.P.</t>
  </si>
  <si>
    <t>MATERIE PRIME</t>
  </si>
  <si>
    <t>COSTO ORARIO</t>
  </si>
  <si>
    <t>Situazione iniziale</t>
  </si>
  <si>
    <t>Produzione</t>
  </si>
  <si>
    <t>Costi</t>
  </si>
  <si>
    <t>Margine medio (della commessa) per la copertura dei costi fissi</t>
  </si>
  <si>
    <t>Margine Medio</t>
  </si>
  <si>
    <t>Attribuzione costi fissi</t>
  </si>
  <si>
    <t>Utile netto singola commessa</t>
  </si>
  <si>
    <t>Commessa 01</t>
  </si>
  <si>
    <t>Spese commerciali</t>
  </si>
  <si>
    <t>Commessa 02</t>
  </si>
  <si>
    <t>Spese generali</t>
  </si>
  <si>
    <t>Commessa 03</t>
  </si>
  <si>
    <t>Interessi passivi</t>
  </si>
  <si>
    <t>Commessa 04</t>
  </si>
  <si>
    <t>Oneri straordinari</t>
  </si>
  <si>
    <t>Commessa 05</t>
  </si>
  <si>
    <t>Imposte (Irap-Ires)</t>
  </si>
  <si>
    <t>Commessa 06</t>
  </si>
  <si>
    <t>Totale Costi fissi</t>
  </si>
  <si>
    <t>Commessa 07</t>
  </si>
  <si>
    <t>Commessa 08</t>
  </si>
  <si>
    <t>Commessa 09</t>
  </si>
  <si>
    <t>Commessa 10</t>
  </si>
  <si>
    <t>margine medio</t>
  </si>
  <si>
    <t>incidenza costi fissi</t>
  </si>
  <si>
    <r>
      <t>1)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Verdana"/>
        <family val="2"/>
      </rPr>
      <t>Mancata produzione della commessa 1 e 3;</t>
    </r>
  </si>
  <si>
    <r>
      <t>2)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Verdana"/>
        <family val="2"/>
      </rPr>
      <t>Incremento dei costi della commessa 3 e 6 del 50%;</t>
    </r>
  </si>
  <si>
    <t>3) Aumento dei costi fissi del 30%.</t>
  </si>
  <si>
    <t>Determinare innanzitutto qual è il l’utile netto per ogni commess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</si>
</sst>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Verdana"/>
      <family val="2"/>
    </font>
    <font>
      <b/>
      <sz val="10"/>
      <color rgb="FFFFFFFF"/>
      <name val="Arial"/>
      <family val="2"/>
    </font>
    <font>
      <sz val="11"/>
      <color rgb="FF000000"/>
      <name val="Calibri"/>
      <family val="2"/>
      <scheme val="minor"/>
    </font>
    <font>
      <b/>
      <sz val="10.5"/>
      <color rgb="FF000000"/>
      <name val="Arial"/>
      <family val="2"/>
    </font>
    <font>
      <sz val="10.5"/>
      <color rgb="FF000000"/>
      <name val="Arial"/>
      <family val="2"/>
    </font>
    <font>
      <b/>
      <sz val="11"/>
      <color rgb="FF000000"/>
      <name val="Calibri"/>
      <family val="2"/>
      <scheme val="minor"/>
    </font>
    <font>
      <sz val="7"/>
      <color indexed="8"/>
      <name val="Times New Roman"/>
      <family val="1"/>
    </font>
    <font>
      <sz val="10"/>
      <color indexed="8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244061"/>
        <bgColor indexed="64"/>
      </patternFill>
    </fill>
    <fill>
      <patternFill patternType="solid">
        <fgColor rgb="FFD9D9D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4" fillId="0" borderId="0" xfId="0" applyFont="1"/>
    <xf numFmtId="0" fontId="0" fillId="3" borderId="5" xfId="0" applyFill="1" applyBorder="1"/>
    <xf numFmtId="37" fontId="0" fillId="3" borderId="5" xfId="0" applyNumberFormat="1" applyFont="1" applyFill="1" applyBorder="1" applyAlignment="1">
      <alignment horizontal="center" vertical="center"/>
    </xf>
    <xf numFmtId="0" fontId="0" fillId="0" borderId="5" xfId="0" applyBorder="1"/>
    <xf numFmtId="0" fontId="5" fillId="0" borderId="0" xfId="0" applyFont="1"/>
    <xf numFmtId="0" fontId="0" fillId="4" borderId="5" xfId="0" applyFill="1" applyBorder="1"/>
    <xf numFmtId="37" fontId="0" fillId="4" borderId="5" xfId="0" applyNumberFormat="1" applyFont="1" applyFill="1" applyBorder="1" applyAlignment="1">
      <alignment horizontal="center" vertical="center"/>
    </xf>
    <xf numFmtId="37" fontId="0" fillId="4" borderId="5" xfId="0" applyNumberFormat="1" applyFill="1" applyBorder="1"/>
    <xf numFmtId="37" fontId="0" fillId="0" borderId="0" xfId="0" applyNumberFormat="1" applyAlignment="1">
      <alignment horizontal="center"/>
    </xf>
    <xf numFmtId="37" fontId="0" fillId="0" borderId="0" xfId="0" applyNumberFormat="1"/>
    <xf numFmtId="0" fontId="0" fillId="5" borderId="0" xfId="0" applyFill="1"/>
    <xf numFmtId="37" fontId="0" fillId="5" borderId="0" xfId="0" applyNumberFormat="1" applyFill="1" applyAlignment="1">
      <alignment horizontal="center"/>
    </xf>
    <xf numFmtId="37" fontId="0" fillId="5" borderId="0" xfId="0" applyNumberFormat="1" applyFill="1"/>
    <xf numFmtId="43" fontId="0" fillId="5" borderId="0" xfId="1" applyFont="1" applyFill="1"/>
    <xf numFmtId="43" fontId="0" fillId="0" borderId="0" xfId="1" applyFont="1"/>
    <xf numFmtId="43" fontId="0" fillId="0" borderId="0" xfId="0" applyNumberFormat="1"/>
    <xf numFmtId="43" fontId="0" fillId="6" borderId="0" xfId="0" applyNumberFormat="1" applyFill="1"/>
    <xf numFmtId="43" fontId="0" fillId="0" borderId="0" xfId="1" applyNumberFormat="1" applyFont="1"/>
    <xf numFmtId="2" fontId="0" fillId="0" borderId="0" xfId="0" applyNumberFormat="1"/>
    <xf numFmtId="0" fontId="2" fillId="0" borderId="0" xfId="0" applyFont="1"/>
    <xf numFmtId="0" fontId="6" fillId="7" borderId="5" xfId="0" applyFont="1" applyFill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 applyAlignment="1">
      <alignment horizontal="center" wrapText="1"/>
    </xf>
    <xf numFmtId="0" fontId="9" fillId="0" borderId="5" xfId="0" applyFont="1" applyBorder="1" applyAlignment="1">
      <alignment wrapText="1"/>
    </xf>
    <xf numFmtId="3" fontId="9" fillId="0" borderId="5" xfId="0" applyNumberFormat="1" applyFont="1" applyBorder="1" applyAlignment="1">
      <alignment horizontal="center" wrapText="1"/>
    </xf>
    <xf numFmtId="10" fontId="9" fillId="0" borderId="5" xfId="0" applyNumberFormat="1" applyFont="1" applyBorder="1" applyAlignment="1">
      <alignment horizontal="center" wrapText="1"/>
    </xf>
    <xf numFmtId="0" fontId="7" fillId="0" borderId="8" xfId="0" applyFont="1" applyBorder="1"/>
    <xf numFmtId="3" fontId="8" fillId="0" borderId="9" xfId="0" applyNumberFormat="1" applyFont="1" applyBorder="1" applyAlignment="1">
      <alignment horizontal="center" wrapText="1"/>
    </xf>
    <xf numFmtId="0" fontId="10" fillId="8" borderId="8" xfId="0" applyFont="1" applyFill="1" applyBorder="1"/>
    <xf numFmtId="3" fontId="10" fillId="8" borderId="9" xfId="0" applyNumberFormat="1" applyFont="1" applyFill="1" applyBorder="1" applyAlignment="1">
      <alignment horizontal="center"/>
    </xf>
    <xf numFmtId="0" fontId="8" fillId="8" borderId="5" xfId="0" applyFont="1" applyFill="1" applyBorder="1" applyAlignment="1">
      <alignment wrapText="1"/>
    </xf>
    <xf numFmtId="3" fontId="8" fillId="8" borderId="5" xfId="0" applyNumberFormat="1" applyFont="1" applyFill="1" applyBorder="1" applyAlignment="1">
      <alignment horizontal="center" wrapText="1"/>
    </xf>
    <xf numFmtId="0" fontId="7" fillId="8" borderId="5" xfId="0" applyFont="1" applyFill="1" applyBorder="1"/>
    <xf numFmtId="9" fontId="2" fillId="0" borderId="0" xfId="2" applyFont="1"/>
    <xf numFmtId="0" fontId="5" fillId="0" borderId="0" xfId="0" applyFont="1" applyAlignment="1"/>
    <xf numFmtId="3" fontId="8" fillId="6" borderId="5" xfId="0" applyNumberFormat="1" applyFont="1" applyFill="1" applyBorder="1" applyAlignment="1">
      <alignment horizontal="center" wrapText="1"/>
    </xf>
    <xf numFmtId="3" fontId="9" fillId="6" borderId="5" xfId="0" applyNumberFormat="1" applyFont="1" applyFill="1" applyBorder="1" applyAlignment="1">
      <alignment horizontal="center" wrapText="1"/>
    </xf>
    <xf numFmtId="0" fontId="0" fillId="0" borderId="0" xfId="0" applyFill="1" applyBorder="1"/>
    <xf numFmtId="0" fontId="6" fillId="0" borderId="0" xfId="0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wrapText="1"/>
    </xf>
    <xf numFmtId="3" fontId="8" fillId="0" borderId="0" xfId="0" applyNumberFormat="1" applyFont="1" applyFill="1" applyBorder="1" applyAlignment="1">
      <alignment horizontal="center" wrapText="1"/>
    </xf>
    <xf numFmtId="9" fontId="1" fillId="0" borderId="0" xfId="2" applyFont="1"/>
    <xf numFmtId="9" fontId="1" fillId="0" borderId="0" xfId="2" applyFont="1" applyFill="1" applyBorder="1"/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89"/>
  <sheetViews>
    <sheetView tabSelected="1" zoomScale="80" zoomScaleNormal="80" workbookViewId="0">
      <selection activeCell="A23" sqref="A23:XFD23"/>
    </sheetView>
  </sheetViews>
  <sheetFormatPr defaultRowHeight="15"/>
  <cols>
    <col min="2" max="2" width="17.85546875" customWidth="1"/>
    <col min="3" max="3" width="15" customWidth="1"/>
    <col min="4" max="4" width="16" customWidth="1"/>
    <col min="5" max="5" width="21.5703125" customWidth="1"/>
    <col min="6" max="6" width="15.140625" customWidth="1"/>
    <col min="7" max="7" width="16.140625" customWidth="1"/>
    <col min="8" max="8" width="14.140625" customWidth="1"/>
    <col min="11" max="11" width="20" bestFit="1" customWidth="1"/>
    <col min="12" max="12" width="14.85546875" customWidth="1"/>
    <col min="14" max="14" width="10.42578125" customWidth="1"/>
    <col min="16" max="16" width="15.85546875" customWidth="1"/>
    <col min="17" max="17" width="15" customWidth="1"/>
    <col min="18" max="18" width="14.140625" customWidth="1"/>
    <col min="258" max="258" width="17.85546875" customWidth="1"/>
    <col min="259" max="259" width="15" customWidth="1"/>
    <col min="260" max="260" width="16" customWidth="1"/>
    <col min="261" max="261" width="21.5703125" customWidth="1"/>
    <col min="262" max="262" width="15.140625" customWidth="1"/>
    <col min="263" max="263" width="12.5703125" customWidth="1"/>
    <col min="264" max="264" width="14.140625" customWidth="1"/>
    <col min="267" max="267" width="20" bestFit="1" customWidth="1"/>
    <col min="268" max="268" width="14.85546875" customWidth="1"/>
    <col min="270" max="270" width="10.42578125" customWidth="1"/>
    <col min="272" max="272" width="15.85546875" customWidth="1"/>
    <col min="273" max="273" width="15" customWidth="1"/>
    <col min="274" max="274" width="14.140625" customWidth="1"/>
    <col min="514" max="514" width="17.85546875" customWidth="1"/>
    <col min="515" max="515" width="15" customWidth="1"/>
    <col min="516" max="516" width="16" customWidth="1"/>
    <col min="517" max="517" width="21.5703125" customWidth="1"/>
    <col min="518" max="518" width="15.140625" customWidth="1"/>
    <col min="519" max="519" width="12.5703125" customWidth="1"/>
    <col min="520" max="520" width="14.140625" customWidth="1"/>
    <col min="523" max="523" width="20" bestFit="1" customWidth="1"/>
    <col min="524" max="524" width="14.85546875" customWidth="1"/>
    <col min="526" max="526" width="10.42578125" customWidth="1"/>
    <col min="528" max="528" width="15.85546875" customWidth="1"/>
    <col min="529" max="529" width="15" customWidth="1"/>
    <col min="530" max="530" width="14.140625" customWidth="1"/>
    <col min="770" max="770" width="17.85546875" customWidth="1"/>
    <col min="771" max="771" width="15" customWidth="1"/>
    <col min="772" max="772" width="16" customWidth="1"/>
    <col min="773" max="773" width="21.5703125" customWidth="1"/>
    <col min="774" max="774" width="15.140625" customWidth="1"/>
    <col min="775" max="775" width="12.5703125" customWidth="1"/>
    <col min="776" max="776" width="14.140625" customWidth="1"/>
    <col min="779" max="779" width="20" bestFit="1" customWidth="1"/>
    <col min="780" max="780" width="14.85546875" customWidth="1"/>
    <col min="782" max="782" width="10.42578125" customWidth="1"/>
    <col min="784" max="784" width="15.85546875" customWidth="1"/>
    <col min="785" max="785" width="15" customWidth="1"/>
    <col min="786" max="786" width="14.140625" customWidth="1"/>
    <col min="1026" max="1026" width="17.85546875" customWidth="1"/>
    <col min="1027" max="1027" width="15" customWidth="1"/>
    <col min="1028" max="1028" width="16" customWidth="1"/>
    <col min="1029" max="1029" width="21.5703125" customWidth="1"/>
    <col min="1030" max="1030" width="15.140625" customWidth="1"/>
    <col min="1031" max="1031" width="12.5703125" customWidth="1"/>
    <col min="1032" max="1032" width="14.140625" customWidth="1"/>
    <col min="1035" max="1035" width="20" bestFit="1" customWidth="1"/>
    <col min="1036" max="1036" width="14.85546875" customWidth="1"/>
    <col min="1038" max="1038" width="10.42578125" customWidth="1"/>
    <col min="1040" max="1040" width="15.85546875" customWidth="1"/>
    <col min="1041" max="1041" width="15" customWidth="1"/>
    <col min="1042" max="1042" width="14.140625" customWidth="1"/>
    <col min="1282" max="1282" width="17.85546875" customWidth="1"/>
    <col min="1283" max="1283" width="15" customWidth="1"/>
    <col min="1284" max="1284" width="16" customWidth="1"/>
    <col min="1285" max="1285" width="21.5703125" customWidth="1"/>
    <col min="1286" max="1286" width="15.140625" customWidth="1"/>
    <col min="1287" max="1287" width="12.5703125" customWidth="1"/>
    <col min="1288" max="1288" width="14.140625" customWidth="1"/>
    <col min="1291" max="1291" width="20" bestFit="1" customWidth="1"/>
    <col min="1292" max="1292" width="14.85546875" customWidth="1"/>
    <col min="1294" max="1294" width="10.42578125" customWidth="1"/>
    <col min="1296" max="1296" width="15.85546875" customWidth="1"/>
    <col min="1297" max="1297" width="15" customWidth="1"/>
    <col min="1298" max="1298" width="14.140625" customWidth="1"/>
    <col min="1538" max="1538" width="17.85546875" customWidth="1"/>
    <col min="1539" max="1539" width="15" customWidth="1"/>
    <col min="1540" max="1540" width="16" customWidth="1"/>
    <col min="1541" max="1541" width="21.5703125" customWidth="1"/>
    <col min="1542" max="1542" width="15.140625" customWidth="1"/>
    <col min="1543" max="1543" width="12.5703125" customWidth="1"/>
    <col min="1544" max="1544" width="14.140625" customWidth="1"/>
    <col min="1547" max="1547" width="20" bestFit="1" customWidth="1"/>
    <col min="1548" max="1548" width="14.85546875" customWidth="1"/>
    <col min="1550" max="1550" width="10.42578125" customWidth="1"/>
    <col min="1552" max="1552" width="15.85546875" customWidth="1"/>
    <col min="1553" max="1553" width="15" customWidth="1"/>
    <col min="1554" max="1554" width="14.140625" customWidth="1"/>
    <col min="1794" max="1794" width="17.85546875" customWidth="1"/>
    <col min="1795" max="1795" width="15" customWidth="1"/>
    <col min="1796" max="1796" width="16" customWidth="1"/>
    <col min="1797" max="1797" width="21.5703125" customWidth="1"/>
    <col min="1798" max="1798" width="15.140625" customWidth="1"/>
    <col min="1799" max="1799" width="12.5703125" customWidth="1"/>
    <col min="1800" max="1800" width="14.140625" customWidth="1"/>
    <col min="1803" max="1803" width="20" bestFit="1" customWidth="1"/>
    <col min="1804" max="1804" width="14.85546875" customWidth="1"/>
    <col min="1806" max="1806" width="10.42578125" customWidth="1"/>
    <col min="1808" max="1808" width="15.85546875" customWidth="1"/>
    <col min="1809" max="1809" width="15" customWidth="1"/>
    <col min="1810" max="1810" width="14.140625" customWidth="1"/>
    <col min="2050" max="2050" width="17.85546875" customWidth="1"/>
    <col min="2051" max="2051" width="15" customWidth="1"/>
    <col min="2052" max="2052" width="16" customWidth="1"/>
    <col min="2053" max="2053" width="21.5703125" customWidth="1"/>
    <col min="2054" max="2054" width="15.140625" customWidth="1"/>
    <col min="2055" max="2055" width="12.5703125" customWidth="1"/>
    <col min="2056" max="2056" width="14.140625" customWidth="1"/>
    <col min="2059" max="2059" width="20" bestFit="1" customWidth="1"/>
    <col min="2060" max="2060" width="14.85546875" customWidth="1"/>
    <col min="2062" max="2062" width="10.42578125" customWidth="1"/>
    <col min="2064" max="2064" width="15.85546875" customWidth="1"/>
    <col min="2065" max="2065" width="15" customWidth="1"/>
    <col min="2066" max="2066" width="14.140625" customWidth="1"/>
    <col min="2306" max="2306" width="17.85546875" customWidth="1"/>
    <col min="2307" max="2307" width="15" customWidth="1"/>
    <col min="2308" max="2308" width="16" customWidth="1"/>
    <col min="2309" max="2309" width="21.5703125" customWidth="1"/>
    <col min="2310" max="2310" width="15.140625" customWidth="1"/>
    <col min="2311" max="2311" width="12.5703125" customWidth="1"/>
    <col min="2312" max="2312" width="14.140625" customWidth="1"/>
    <col min="2315" max="2315" width="20" bestFit="1" customWidth="1"/>
    <col min="2316" max="2316" width="14.85546875" customWidth="1"/>
    <col min="2318" max="2318" width="10.42578125" customWidth="1"/>
    <col min="2320" max="2320" width="15.85546875" customWidth="1"/>
    <col min="2321" max="2321" width="15" customWidth="1"/>
    <col min="2322" max="2322" width="14.140625" customWidth="1"/>
    <col min="2562" max="2562" width="17.85546875" customWidth="1"/>
    <col min="2563" max="2563" width="15" customWidth="1"/>
    <col min="2564" max="2564" width="16" customWidth="1"/>
    <col min="2565" max="2565" width="21.5703125" customWidth="1"/>
    <col min="2566" max="2566" width="15.140625" customWidth="1"/>
    <col min="2567" max="2567" width="12.5703125" customWidth="1"/>
    <col min="2568" max="2568" width="14.140625" customWidth="1"/>
    <col min="2571" max="2571" width="20" bestFit="1" customWidth="1"/>
    <col min="2572" max="2572" width="14.85546875" customWidth="1"/>
    <col min="2574" max="2574" width="10.42578125" customWidth="1"/>
    <col min="2576" max="2576" width="15.85546875" customWidth="1"/>
    <col min="2577" max="2577" width="15" customWidth="1"/>
    <col min="2578" max="2578" width="14.140625" customWidth="1"/>
    <col min="2818" max="2818" width="17.85546875" customWidth="1"/>
    <col min="2819" max="2819" width="15" customWidth="1"/>
    <col min="2820" max="2820" width="16" customWidth="1"/>
    <col min="2821" max="2821" width="21.5703125" customWidth="1"/>
    <col min="2822" max="2822" width="15.140625" customWidth="1"/>
    <col min="2823" max="2823" width="12.5703125" customWidth="1"/>
    <col min="2824" max="2824" width="14.140625" customWidth="1"/>
    <col min="2827" max="2827" width="20" bestFit="1" customWidth="1"/>
    <col min="2828" max="2828" width="14.85546875" customWidth="1"/>
    <col min="2830" max="2830" width="10.42578125" customWidth="1"/>
    <col min="2832" max="2832" width="15.85546875" customWidth="1"/>
    <col min="2833" max="2833" width="15" customWidth="1"/>
    <col min="2834" max="2834" width="14.140625" customWidth="1"/>
    <col min="3074" max="3074" width="17.85546875" customWidth="1"/>
    <col min="3075" max="3075" width="15" customWidth="1"/>
    <col min="3076" max="3076" width="16" customWidth="1"/>
    <col min="3077" max="3077" width="21.5703125" customWidth="1"/>
    <col min="3078" max="3078" width="15.140625" customWidth="1"/>
    <col min="3079" max="3079" width="12.5703125" customWidth="1"/>
    <col min="3080" max="3080" width="14.140625" customWidth="1"/>
    <col min="3083" max="3083" width="20" bestFit="1" customWidth="1"/>
    <col min="3084" max="3084" width="14.85546875" customWidth="1"/>
    <col min="3086" max="3086" width="10.42578125" customWidth="1"/>
    <col min="3088" max="3088" width="15.85546875" customWidth="1"/>
    <col min="3089" max="3089" width="15" customWidth="1"/>
    <col min="3090" max="3090" width="14.140625" customWidth="1"/>
    <col min="3330" max="3330" width="17.85546875" customWidth="1"/>
    <col min="3331" max="3331" width="15" customWidth="1"/>
    <col min="3332" max="3332" width="16" customWidth="1"/>
    <col min="3333" max="3333" width="21.5703125" customWidth="1"/>
    <col min="3334" max="3334" width="15.140625" customWidth="1"/>
    <col min="3335" max="3335" width="12.5703125" customWidth="1"/>
    <col min="3336" max="3336" width="14.140625" customWidth="1"/>
    <col min="3339" max="3339" width="20" bestFit="1" customWidth="1"/>
    <col min="3340" max="3340" width="14.85546875" customWidth="1"/>
    <col min="3342" max="3342" width="10.42578125" customWidth="1"/>
    <col min="3344" max="3344" width="15.85546875" customWidth="1"/>
    <col min="3345" max="3345" width="15" customWidth="1"/>
    <col min="3346" max="3346" width="14.140625" customWidth="1"/>
    <col min="3586" max="3586" width="17.85546875" customWidth="1"/>
    <col min="3587" max="3587" width="15" customWidth="1"/>
    <col min="3588" max="3588" width="16" customWidth="1"/>
    <col min="3589" max="3589" width="21.5703125" customWidth="1"/>
    <col min="3590" max="3590" width="15.140625" customWidth="1"/>
    <col min="3591" max="3591" width="12.5703125" customWidth="1"/>
    <col min="3592" max="3592" width="14.140625" customWidth="1"/>
    <col min="3595" max="3595" width="20" bestFit="1" customWidth="1"/>
    <col min="3596" max="3596" width="14.85546875" customWidth="1"/>
    <col min="3598" max="3598" width="10.42578125" customWidth="1"/>
    <col min="3600" max="3600" width="15.85546875" customWidth="1"/>
    <col min="3601" max="3601" width="15" customWidth="1"/>
    <col min="3602" max="3602" width="14.140625" customWidth="1"/>
    <col min="3842" max="3842" width="17.85546875" customWidth="1"/>
    <col min="3843" max="3843" width="15" customWidth="1"/>
    <col min="3844" max="3844" width="16" customWidth="1"/>
    <col min="3845" max="3845" width="21.5703125" customWidth="1"/>
    <col min="3846" max="3846" width="15.140625" customWidth="1"/>
    <col min="3847" max="3847" width="12.5703125" customWidth="1"/>
    <col min="3848" max="3848" width="14.140625" customWidth="1"/>
    <col min="3851" max="3851" width="20" bestFit="1" customWidth="1"/>
    <col min="3852" max="3852" width="14.85546875" customWidth="1"/>
    <col min="3854" max="3854" width="10.42578125" customWidth="1"/>
    <col min="3856" max="3856" width="15.85546875" customWidth="1"/>
    <col min="3857" max="3857" width="15" customWidth="1"/>
    <col min="3858" max="3858" width="14.140625" customWidth="1"/>
    <col min="4098" max="4098" width="17.85546875" customWidth="1"/>
    <col min="4099" max="4099" width="15" customWidth="1"/>
    <col min="4100" max="4100" width="16" customWidth="1"/>
    <col min="4101" max="4101" width="21.5703125" customWidth="1"/>
    <col min="4102" max="4102" width="15.140625" customWidth="1"/>
    <col min="4103" max="4103" width="12.5703125" customWidth="1"/>
    <col min="4104" max="4104" width="14.140625" customWidth="1"/>
    <col min="4107" max="4107" width="20" bestFit="1" customWidth="1"/>
    <col min="4108" max="4108" width="14.85546875" customWidth="1"/>
    <col min="4110" max="4110" width="10.42578125" customWidth="1"/>
    <col min="4112" max="4112" width="15.85546875" customWidth="1"/>
    <col min="4113" max="4113" width="15" customWidth="1"/>
    <col min="4114" max="4114" width="14.140625" customWidth="1"/>
    <col min="4354" max="4354" width="17.85546875" customWidth="1"/>
    <col min="4355" max="4355" width="15" customWidth="1"/>
    <col min="4356" max="4356" width="16" customWidth="1"/>
    <col min="4357" max="4357" width="21.5703125" customWidth="1"/>
    <col min="4358" max="4358" width="15.140625" customWidth="1"/>
    <col min="4359" max="4359" width="12.5703125" customWidth="1"/>
    <col min="4360" max="4360" width="14.140625" customWidth="1"/>
    <col min="4363" max="4363" width="20" bestFit="1" customWidth="1"/>
    <col min="4364" max="4364" width="14.85546875" customWidth="1"/>
    <col min="4366" max="4366" width="10.42578125" customWidth="1"/>
    <col min="4368" max="4368" width="15.85546875" customWidth="1"/>
    <col min="4369" max="4369" width="15" customWidth="1"/>
    <col min="4370" max="4370" width="14.140625" customWidth="1"/>
    <col min="4610" max="4610" width="17.85546875" customWidth="1"/>
    <col min="4611" max="4611" width="15" customWidth="1"/>
    <col min="4612" max="4612" width="16" customWidth="1"/>
    <col min="4613" max="4613" width="21.5703125" customWidth="1"/>
    <col min="4614" max="4614" width="15.140625" customWidth="1"/>
    <col min="4615" max="4615" width="12.5703125" customWidth="1"/>
    <col min="4616" max="4616" width="14.140625" customWidth="1"/>
    <col min="4619" max="4619" width="20" bestFit="1" customWidth="1"/>
    <col min="4620" max="4620" width="14.85546875" customWidth="1"/>
    <col min="4622" max="4622" width="10.42578125" customWidth="1"/>
    <col min="4624" max="4624" width="15.85546875" customWidth="1"/>
    <col min="4625" max="4625" width="15" customWidth="1"/>
    <col min="4626" max="4626" width="14.140625" customWidth="1"/>
    <col min="4866" max="4866" width="17.85546875" customWidth="1"/>
    <col min="4867" max="4867" width="15" customWidth="1"/>
    <col min="4868" max="4868" width="16" customWidth="1"/>
    <col min="4869" max="4869" width="21.5703125" customWidth="1"/>
    <col min="4870" max="4870" width="15.140625" customWidth="1"/>
    <col min="4871" max="4871" width="12.5703125" customWidth="1"/>
    <col min="4872" max="4872" width="14.140625" customWidth="1"/>
    <col min="4875" max="4875" width="20" bestFit="1" customWidth="1"/>
    <col min="4876" max="4876" width="14.85546875" customWidth="1"/>
    <col min="4878" max="4878" width="10.42578125" customWidth="1"/>
    <col min="4880" max="4880" width="15.85546875" customWidth="1"/>
    <col min="4881" max="4881" width="15" customWidth="1"/>
    <col min="4882" max="4882" width="14.140625" customWidth="1"/>
    <col min="5122" max="5122" width="17.85546875" customWidth="1"/>
    <col min="5123" max="5123" width="15" customWidth="1"/>
    <col min="5124" max="5124" width="16" customWidth="1"/>
    <col min="5125" max="5125" width="21.5703125" customWidth="1"/>
    <col min="5126" max="5126" width="15.140625" customWidth="1"/>
    <col min="5127" max="5127" width="12.5703125" customWidth="1"/>
    <col min="5128" max="5128" width="14.140625" customWidth="1"/>
    <col min="5131" max="5131" width="20" bestFit="1" customWidth="1"/>
    <col min="5132" max="5132" width="14.85546875" customWidth="1"/>
    <col min="5134" max="5134" width="10.42578125" customWidth="1"/>
    <col min="5136" max="5136" width="15.85546875" customWidth="1"/>
    <col min="5137" max="5137" width="15" customWidth="1"/>
    <col min="5138" max="5138" width="14.140625" customWidth="1"/>
    <col min="5378" max="5378" width="17.85546875" customWidth="1"/>
    <col min="5379" max="5379" width="15" customWidth="1"/>
    <col min="5380" max="5380" width="16" customWidth="1"/>
    <col min="5381" max="5381" width="21.5703125" customWidth="1"/>
    <col min="5382" max="5382" width="15.140625" customWidth="1"/>
    <col min="5383" max="5383" width="12.5703125" customWidth="1"/>
    <col min="5384" max="5384" width="14.140625" customWidth="1"/>
    <col min="5387" max="5387" width="20" bestFit="1" customWidth="1"/>
    <col min="5388" max="5388" width="14.85546875" customWidth="1"/>
    <col min="5390" max="5390" width="10.42578125" customWidth="1"/>
    <col min="5392" max="5392" width="15.85546875" customWidth="1"/>
    <col min="5393" max="5393" width="15" customWidth="1"/>
    <col min="5394" max="5394" width="14.140625" customWidth="1"/>
    <col min="5634" max="5634" width="17.85546875" customWidth="1"/>
    <col min="5635" max="5635" width="15" customWidth="1"/>
    <col min="5636" max="5636" width="16" customWidth="1"/>
    <col min="5637" max="5637" width="21.5703125" customWidth="1"/>
    <col min="5638" max="5638" width="15.140625" customWidth="1"/>
    <col min="5639" max="5639" width="12.5703125" customWidth="1"/>
    <col min="5640" max="5640" width="14.140625" customWidth="1"/>
    <col min="5643" max="5643" width="20" bestFit="1" customWidth="1"/>
    <col min="5644" max="5644" width="14.85546875" customWidth="1"/>
    <col min="5646" max="5646" width="10.42578125" customWidth="1"/>
    <col min="5648" max="5648" width="15.85546875" customWidth="1"/>
    <col min="5649" max="5649" width="15" customWidth="1"/>
    <col min="5650" max="5650" width="14.140625" customWidth="1"/>
    <col min="5890" max="5890" width="17.85546875" customWidth="1"/>
    <col min="5891" max="5891" width="15" customWidth="1"/>
    <col min="5892" max="5892" width="16" customWidth="1"/>
    <col min="5893" max="5893" width="21.5703125" customWidth="1"/>
    <col min="5894" max="5894" width="15.140625" customWidth="1"/>
    <col min="5895" max="5895" width="12.5703125" customWidth="1"/>
    <col min="5896" max="5896" width="14.140625" customWidth="1"/>
    <col min="5899" max="5899" width="20" bestFit="1" customWidth="1"/>
    <col min="5900" max="5900" width="14.85546875" customWidth="1"/>
    <col min="5902" max="5902" width="10.42578125" customWidth="1"/>
    <col min="5904" max="5904" width="15.85546875" customWidth="1"/>
    <col min="5905" max="5905" width="15" customWidth="1"/>
    <col min="5906" max="5906" width="14.140625" customWidth="1"/>
    <col min="6146" max="6146" width="17.85546875" customWidth="1"/>
    <col min="6147" max="6147" width="15" customWidth="1"/>
    <col min="6148" max="6148" width="16" customWidth="1"/>
    <col min="6149" max="6149" width="21.5703125" customWidth="1"/>
    <col min="6150" max="6150" width="15.140625" customWidth="1"/>
    <col min="6151" max="6151" width="12.5703125" customWidth="1"/>
    <col min="6152" max="6152" width="14.140625" customWidth="1"/>
    <col min="6155" max="6155" width="20" bestFit="1" customWidth="1"/>
    <col min="6156" max="6156" width="14.85546875" customWidth="1"/>
    <col min="6158" max="6158" width="10.42578125" customWidth="1"/>
    <col min="6160" max="6160" width="15.85546875" customWidth="1"/>
    <col min="6161" max="6161" width="15" customWidth="1"/>
    <col min="6162" max="6162" width="14.140625" customWidth="1"/>
    <col min="6402" max="6402" width="17.85546875" customWidth="1"/>
    <col min="6403" max="6403" width="15" customWidth="1"/>
    <col min="6404" max="6404" width="16" customWidth="1"/>
    <col min="6405" max="6405" width="21.5703125" customWidth="1"/>
    <col min="6406" max="6406" width="15.140625" customWidth="1"/>
    <col min="6407" max="6407" width="12.5703125" customWidth="1"/>
    <col min="6408" max="6408" width="14.140625" customWidth="1"/>
    <col min="6411" max="6411" width="20" bestFit="1" customWidth="1"/>
    <col min="6412" max="6412" width="14.85546875" customWidth="1"/>
    <col min="6414" max="6414" width="10.42578125" customWidth="1"/>
    <col min="6416" max="6416" width="15.85546875" customWidth="1"/>
    <col min="6417" max="6417" width="15" customWidth="1"/>
    <col min="6418" max="6418" width="14.140625" customWidth="1"/>
    <col min="6658" max="6658" width="17.85546875" customWidth="1"/>
    <col min="6659" max="6659" width="15" customWidth="1"/>
    <col min="6660" max="6660" width="16" customWidth="1"/>
    <col min="6661" max="6661" width="21.5703125" customWidth="1"/>
    <col min="6662" max="6662" width="15.140625" customWidth="1"/>
    <col min="6663" max="6663" width="12.5703125" customWidth="1"/>
    <col min="6664" max="6664" width="14.140625" customWidth="1"/>
    <col min="6667" max="6667" width="20" bestFit="1" customWidth="1"/>
    <col min="6668" max="6668" width="14.85546875" customWidth="1"/>
    <col min="6670" max="6670" width="10.42578125" customWidth="1"/>
    <col min="6672" max="6672" width="15.85546875" customWidth="1"/>
    <col min="6673" max="6673" width="15" customWidth="1"/>
    <col min="6674" max="6674" width="14.140625" customWidth="1"/>
    <col min="6914" max="6914" width="17.85546875" customWidth="1"/>
    <col min="6915" max="6915" width="15" customWidth="1"/>
    <col min="6916" max="6916" width="16" customWidth="1"/>
    <col min="6917" max="6917" width="21.5703125" customWidth="1"/>
    <col min="6918" max="6918" width="15.140625" customWidth="1"/>
    <col min="6919" max="6919" width="12.5703125" customWidth="1"/>
    <col min="6920" max="6920" width="14.140625" customWidth="1"/>
    <col min="6923" max="6923" width="20" bestFit="1" customWidth="1"/>
    <col min="6924" max="6924" width="14.85546875" customWidth="1"/>
    <col min="6926" max="6926" width="10.42578125" customWidth="1"/>
    <col min="6928" max="6928" width="15.85546875" customWidth="1"/>
    <col min="6929" max="6929" width="15" customWidth="1"/>
    <col min="6930" max="6930" width="14.140625" customWidth="1"/>
    <col min="7170" max="7170" width="17.85546875" customWidth="1"/>
    <col min="7171" max="7171" width="15" customWidth="1"/>
    <col min="7172" max="7172" width="16" customWidth="1"/>
    <col min="7173" max="7173" width="21.5703125" customWidth="1"/>
    <col min="7174" max="7174" width="15.140625" customWidth="1"/>
    <col min="7175" max="7175" width="12.5703125" customWidth="1"/>
    <col min="7176" max="7176" width="14.140625" customWidth="1"/>
    <col min="7179" max="7179" width="20" bestFit="1" customWidth="1"/>
    <col min="7180" max="7180" width="14.85546875" customWidth="1"/>
    <col min="7182" max="7182" width="10.42578125" customWidth="1"/>
    <col min="7184" max="7184" width="15.85546875" customWidth="1"/>
    <col min="7185" max="7185" width="15" customWidth="1"/>
    <col min="7186" max="7186" width="14.140625" customWidth="1"/>
    <col min="7426" max="7426" width="17.85546875" customWidth="1"/>
    <col min="7427" max="7427" width="15" customWidth="1"/>
    <col min="7428" max="7428" width="16" customWidth="1"/>
    <col min="7429" max="7429" width="21.5703125" customWidth="1"/>
    <col min="7430" max="7430" width="15.140625" customWidth="1"/>
    <col min="7431" max="7431" width="12.5703125" customWidth="1"/>
    <col min="7432" max="7432" width="14.140625" customWidth="1"/>
    <col min="7435" max="7435" width="20" bestFit="1" customWidth="1"/>
    <col min="7436" max="7436" width="14.85546875" customWidth="1"/>
    <col min="7438" max="7438" width="10.42578125" customWidth="1"/>
    <col min="7440" max="7440" width="15.85546875" customWidth="1"/>
    <col min="7441" max="7441" width="15" customWidth="1"/>
    <col min="7442" max="7442" width="14.140625" customWidth="1"/>
    <col min="7682" max="7682" width="17.85546875" customWidth="1"/>
    <col min="7683" max="7683" width="15" customWidth="1"/>
    <col min="7684" max="7684" width="16" customWidth="1"/>
    <col min="7685" max="7685" width="21.5703125" customWidth="1"/>
    <col min="7686" max="7686" width="15.140625" customWidth="1"/>
    <col min="7687" max="7687" width="12.5703125" customWidth="1"/>
    <col min="7688" max="7688" width="14.140625" customWidth="1"/>
    <col min="7691" max="7691" width="20" bestFit="1" customWidth="1"/>
    <col min="7692" max="7692" width="14.85546875" customWidth="1"/>
    <col min="7694" max="7694" width="10.42578125" customWidth="1"/>
    <col min="7696" max="7696" width="15.85546875" customWidth="1"/>
    <col min="7697" max="7697" width="15" customWidth="1"/>
    <col min="7698" max="7698" width="14.140625" customWidth="1"/>
    <col min="7938" max="7938" width="17.85546875" customWidth="1"/>
    <col min="7939" max="7939" width="15" customWidth="1"/>
    <col min="7940" max="7940" width="16" customWidth="1"/>
    <col min="7941" max="7941" width="21.5703125" customWidth="1"/>
    <col min="7942" max="7942" width="15.140625" customWidth="1"/>
    <col min="7943" max="7943" width="12.5703125" customWidth="1"/>
    <col min="7944" max="7944" width="14.140625" customWidth="1"/>
    <col min="7947" max="7947" width="20" bestFit="1" customWidth="1"/>
    <col min="7948" max="7948" width="14.85546875" customWidth="1"/>
    <col min="7950" max="7950" width="10.42578125" customWidth="1"/>
    <col min="7952" max="7952" width="15.85546875" customWidth="1"/>
    <col min="7953" max="7953" width="15" customWidth="1"/>
    <col min="7954" max="7954" width="14.140625" customWidth="1"/>
    <col min="8194" max="8194" width="17.85546875" customWidth="1"/>
    <col min="8195" max="8195" width="15" customWidth="1"/>
    <col min="8196" max="8196" width="16" customWidth="1"/>
    <col min="8197" max="8197" width="21.5703125" customWidth="1"/>
    <col min="8198" max="8198" width="15.140625" customWidth="1"/>
    <col min="8199" max="8199" width="12.5703125" customWidth="1"/>
    <col min="8200" max="8200" width="14.140625" customWidth="1"/>
    <col min="8203" max="8203" width="20" bestFit="1" customWidth="1"/>
    <col min="8204" max="8204" width="14.85546875" customWidth="1"/>
    <col min="8206" max="8206" width="10.42578125" customWidth="1"/>
    <col min="8208" max="8208" width="15.85546875" customWidth="1"/>
    <col min="8209" max="8209" width="15" customWidth="1"/>
    <col min="8210" max="8210" width="14.140625" customWidth="1"/>
    <col min="8450" max="8450" width="17.85546875" customWidth="1"/>
    <col min="8451" max="8451" width="15" customWidth="1"/>
    <col min="8452" max="8452" width="16" customWidth="1"/>
    <col min="8453" max="8453" width="21.5703125" customWidth="1"/>
    <col min="8454" max="8454" width="15.140625" customWidth="1"/>
    <col min="8455" max="8455" width="12.5703125" customWidth="1"/>
    <col min="8456" max="8456" width="14.140625" customWidth="1"/>
    <col min="8459" max="8459" width="20" bestFit="1" customWidth="1"/>
    <col min="8460" max="8460" width="14.85546875" customWidth="1"/>
    <col min="8462" max="8462" width="10.42578125" customWidth="1"/>
    <col min="8464" max="8464" width="15.85546875" customWidth="1"/>
    <col min="8465" max="8465" width="15" customWidth="1"/>
    <col min="8466" max="8466" width="14.140625" customWidth="1"/>
    <col min="8706" max="8706" width="17.85546875" customWidth="1"/>
    <col min="8707" max="8707" width="15" customWidth="1"/>
    <col min="8708" max="8708" width="16" customWidth="1"/>
    <col min="8709" max="8709" width="21.5703125" customWidth="1"/>
    <col min="8710" max="8710" width="15.140625" customWidth="1"/>
    <col min="8711" max="8711" width="12.5703125" customWidth="1"/>
    <col min="8712" max="8712" width="14.140625" customWidth="1"/>
    <col min="8715" max="8715" width="20" bestFit="1" customWidth="1"/>
    <col min="8716" max="8716" width="14.85546875" customWidth="1"/>
    <col min="8718" max="8718" width="10.42578125" customWidth="1"/>
    <col min="8720" max="8720" width="15.85546875" customWidth="1"/>
    <col min="8721" max="8721" width="15" customWidth="1"/>
    <col min="8722" max="8722" width="14.140625" customWidth="1"/>
    <col min="8962" max="8962" width="17.85546875" customWidth="1"/>
    <col min="8963" max="8963" width="15" customWidth="1"/>
    <col min="8964" max="8964" width="16" customWidth="1"/>
    <col min="8965" max="8965" width="21.5703125" customWidth="1"/>
    <col min="8966" max="8966" width="15.140625" customWidth="1"/>
    <col min="8967" max="8967" width="12.5703125" customWidth="1"/>
    <col min="8968" max="8968" width="14.140625" customWidth="1"/>
    <col min="8971" max="8971" width="20" bestFit="1" customWidth="1"/>
    <col min="8972" max="8972" width="14.85546875" customWidth="1"/>
    <col min="8974" max="8974" width="10.42578125" customWidth="1"/>
    <col min="8976" max="8976" width="15.85546875" customWidth="1"/>
    <col min="8977" max="8977" width="15" customWidth="1"/>
    <col min="8978" max="8978" width="14.140625" customWidth="1"/>
    <col min="9218" max="9218" width="17.85546875" customWidth="1"/>
    <col min="9219" max="9219" width="15" customWidth="1"/>
    <col min="9220" max="9220" width="16" customWidth="1"/>
    <col min="9221" max="9221" width="21.5703125" customWidth="1"/>
    <col min="9222" max="9222" width="15.140625" customWidth="1"/>
    <col min="9223" max="9223" width="12.5703125" customWidth="1"/>
    <col min="9224" max="9224" width="14.140625" customWidth="1"/>
    <col min="9227" max="9227" width="20" bestFit="1" customWidth="1"/>
    <col min="9228" max="9228" width="14.85546875" customWidth="1"/>
    <col min="9230" max="9230" width="10.42578125" customWidth="1"/>
    <col min="9232" max="9232" width="15.85546875" customWidth="1"/>
    <col min="9233" max="9233" width="15" customWidth="1"/>
    <col min="9234" max="9234" width="14.140625" customWidth="1"/>
    <col min="9474" max="9474" width="17.85546875" customWidth="1"/>
    <col min="9475" max="9475" width="15" customWidth="1"/>
    <col min="9476" max="9476" width="16" customWidth="1"/>
    <col min="9477" max="9477" width="21.5703125" customWidth="1"/>
    <col min="9478" max="9478" width="15.140625" customWidth="1"/>
    <col min="9479" max="9479" width="12.5703125" customWidth="1"/>
    <col min="9480" max="9480" width="14.140625" customWidth="1"/>
    <col min="9483" max="9483" width="20" bestFit="1" customWidth="1"/>
    <col min="9484" max="9484" width="14.85546875" customWidth="1"/>
    <col min="9486" max="9486" width="10.42578125" customWidth="1"/>
    <col min="9488" max="9488" width="15.85546875" customWidth="1"/>
    <col min="9489" max="9489" width="15" customWidth="1"/>
    <col min="9490" max="9490" width="14.140625" customWidth="1"/>
    <col min="9730" max="9730" width="17.85546875" customWidth="1"/>
    <col min="9731" max="9731" width="15" customWidth="1"/>
    <col min="9732" max="9732" width="16" customWidth="1"/>
    <col min="9733" max="9733" width="21.5703125" customWidth="1"/>
    <col min="9734" max="9734" width="15.140625" customWidth="1"/>
    <col min="9735" max="9735" width="12.5703125" customWidth="1"/>
    <col min="9736" max="9736" width="14.140625" customWidth="1"/>
    <col min="9739" max="9739" width="20" bestFit="1" customWidth="1"/>
    <col min="9740" max="9740" width="14.85546875" customWidth="1"/>
    <col min="9742" max="9742" width="10.42578125" customWidth="1"/>
    <col min="9744" max="9744" width="15.85546875" customWidth="1"/>
    <col min="9745" max="9745" width="15" customWidth="1"/>
    <col min="9746" max="9746" width="14.140625" customWidth="1"/>
    <col min="9986" max="9986" width="17.85546875" customWidth="1"/>
    <col min="9987" max="9987" width="15" customWidth="1"/>
    <col min="9988" max="9988" width="16" customWidth="1"/>
    <col min="9989" max="9989" width="21.5703125" customWidth="1"/>
    <col min="9990" max="9990" width="15.140625" customWidth="1"/>
    <col min="9991" max="9991" width="12.5703125" customWidth="1"/>
    <col min="9992" max="9992" width="14.140625" customWidth="1"/>
    <col min="9995" max="9995" width="20" bestFit="1" customWidth="1"/>
    <col min="9996" max="9996" width="14.85546875" customWidth="1"/>
    <col min="9998" max="9998" width="10.42578125" customWidth="1"/>
    <col min="10000" max="10000" width="15.85546875" customWidth="1"/>
    <col min="10001" max="10001" width="15" customWidth="1"/>
    <col min="10002" max="10002" width="14.140625" customWidth="1"/>
    <col min="10242" max="10242" width="17.85546875" customWidth="1"/>
    <col min="10243" max="10243" width="15" customWidth="1"/>
    <col min="10244" max="10244" width="16" customWidth="1"/>
    <col min="10245" max="10245" width="21.5703125" customWidth="1"/>
    <col min="10246" max="10246" width="15.140625" customWidth="1"/>
    <col min="10247" max="10247" width="12.5703125" customWidth="1"/>
    <col min="10248" max="10248" width="14.140625" customWidth="1"/>
    <col min="10251" max="10251" width="20" bestFit="1" customWidth="1"/>
    <col min="10252" max="10252" width="14.85546875" customWidth="1"/>
    <col min="10254" max="10254" width="10.42578125" customWidth="1"/>
    <col min="10256" max="10256" width="15.85546875" customWidth="1"/>
    <col min="10257" max="10257" width="15" customWidth="1"/>
    <col min="10258" max="10258" width="14.140625" customWidth="1"/>
    <col min="10498" max="10498" width="17.85546875" customWidth="1"/>
    <col min="10499" max="10499" width="15" customWidth="1"/>
    <col min="10500" max="10500" width="16" customWidth="1"/>
    <col min="10501" max="10501" width="21.5703125" customWidth="1"/>
    <col min="10502" max="10502" width="15.140625" customWidth="1"/>
    <col min="10503" max="10503" width="12.5703125" customWidth="1"/>
    <col min="10504" max="10504" width="14.140625" customWidth="1"/>
    <col min="10507" max="10507" width="20" bestFit="1" customWidth="1"/>
    <col min="10508" max="10508" width="14.85546875" customWidth="1"/>
    <col min="10510" max="10510" width="10.42578125" customWidth="1"/>
    <col min="10512" max="10512" width="15.85546875" customWidth="1"/>
    <col min="10513" max="10513" width="15" customWidth="1"/>
    <col min="10514" max="10514" width="14.140625" customWidth="1"/>
    <col min="10754" max="10754" width="17.85546875" customWidth="1"/>
    <col min="10755" max="10755" width="15" customWidth="1"/>
    <col min="10756" max="10756" width="16" customWidth="1"/>
    <col min="10757" max="10757" width="21.5703125" customWidth="1"/>
    <col min="10758" max="10758" width="15.140625" customWidth="1"/>
    <col min="10759" max="10759" width="12.5703125" customWidth="1"/>
    <col min="10760" max="10760" width="14.140625" customWidth="1"/>
    <col min="10763" max="10763" width="20" bestFit="1" customWidth="1"/>
    <col min="10764" max="10764" width="14.85546875" customWidth="1"/>
    <col min="10766" max="10766" width="10.42578125" customWidth="1"/>
    <col min="10768" max="10768" width="15.85546875" customWidth="1"/>
    <col min="10769" max="10769" width="15" customWidth="1"/>
    <col min="10770" max="10770" width="14.140625" customWidth="1"/>
    <col min="11010" max="11010" width="17.85546875" customWidth="1"/>
    <col min="11011" max="11011" width="15" customWidth="1"/>
    <col min="11012" max="11012" width="16" customWidth="1"/>
    <col min="11013" max="11013" width="21.5703125" customWidth="1"/>
    <col min="11014" max="11014" width="15.140625" customWidth="1"/>
    <col min="11015" max="11015" width="12.5703125" customWidth="1"/>
    <col min="11016" max="11016" width="14.140625" customWidth="1"/>
    <col min="11019" max="11019" width="20" bestFit="1" customWidth="1"/>
    <col min="11020" max="11020" width="14.85546875" customWidth="1"/>
    <col min="11022" max="11022" width="10.42578125" customWidth="1"/>
    <col min="11024" max="11024" width="15.85546875" customWidth="1"/>
    <col min="11025" max="11025" width="15" customWidth="1"/>
    <col min="11026" max="11026" width="14.140625" customWidth="1"/>
    <col min="11266" max="11266" width="17.85546875" customWidth="1"/>
    <col min="11267" max="11267" width="15" customWidth="1"/>
    <col min="11268" max="11268" width="16" customWidth="1"/>
    <col min="11269" max="11269" width="21.5703125" customWidth="1"/>
    <col min="11270" max="11270" width="15.140625" customWidth="1"/>
    <col min="11271" max="11271" width="12.5703125" customWidth="1"/>
    <col min="11272" max="11272" width="14.140625" customWidth="1"/>
    <col min="11275" max="11275" width="20" bestFit="1" customWidth="1"/>
    <col min="11276" max="11276" width="14.85546875" customWidth="1"/>
    <col min="11278" max="11278" width="10.42578125" customWidth="1"/>
    <col min="11280" max="11280" width="15.85546875" customWidth="1"/>
    <col min="11281" max="11281" width="15" customWidth="1"/>
    <col min="11282" max="11282" width="14.140625" customWidth="1"/>
    <col min="11522" max="11522" width="17.85546875" customWidth="1"/>
    <col min="11523" max="11523" width="15" customWidth="1"/>
    <col min="11524" max="11524" width="16" customWidth="1"/>
    <col min="11525" max="11525" width="21.5703125" customWidth="1"/>
    <col min="11526" max="11526" width="15.140625" customWidth="1"/>
    <col min="11527" max="11527" width="12.5703125" customWidth="1"/>
    <col min="11528" max="11528" width="14.140625" customWidth="1"/>
    <col min="11531" max="11531" width="20" bestFit="1" customWidth="1"/>
    <col min="11532" max="11532" width="14.85546875" customWidth="1"/>
    <col min="11534" max="11534" width="10.42578125" customWidth="1"/>
    <col min="11536" max="11536" width="15.85546875" customWidth="1"/>
    <col min="11537" max="11537" width="15" customWidth="1"/>
    <col min="11538" max="11538" width="14.140625" customWidth="1"/>
    <col min="11778" max="11778" width="17.85546875" customWidth="1"/>
    <col min="11779" max="11779" width="15" customWidth="1"/>
    <col min="11780" max="11780" width="16" customWidth="1"/>
    <col min="11781" max="11781" width="21.5703125" customWidth="1"/>
    <col min="11782" max="11782" width="15.140625" customWidth="1"/>
    <col min="11783" max="11783" width="12.5703125" customWidth="1"/>
    <col min="11784" max="11784" width="14.140625" customWidth="1"/>
    <col min="11787" max="11787" width="20" bestFit="1" customWidth="1"/>
    <col min="11788" max="11788" width="14.85546875" customWidth="1"/>
    <col min="11790" max="11790" width="10.42578125" customWidth="1"/>
    <col min="11792" max="11792" width="15.85546875" customWidth="1"/>
    <col min="11793" max="11793" width="15" customWidth="1"/>
    <col min="11794" max="11794" width="14.140625" customWidth="1"/>
    <col min="12034" max="12034" width="17.85546875" customWidth="1"/>
    <col min="12035" max="12035" width="15" customWidth="1"/>
    <col min="12036" max="12036" width="16" customWidth="1"/>
    <col min="12037" max="12037" width="21.5703125" customWidth="1"/>
    <col min="12038" max="12038" width="15.140625" customWidth="1"/>
    <col min="12039" max="12039" width="12.5703125" customWidth="1"/>
    <col min="12040" max="12040" width="14.140625" customWidth="1"/>
    <col min="12043" max="12043" width="20" bestFit="1" customWidth="1"/>
    <col min="12044" max="12044" width="14.85546875" customWidth="1"/>
    <col min="12046" max="12046" width="10.42578125" customWidth="1"/>
    <col min="12048" max="12048" width="15.85546875" customWidth="1"/>
    <col min="12049" max="12049" width="15" customWidth="1"/>
    <col min="12050" max="12050" width="14.140625" customWidth="1"/>
    <col min="12290" max="12290" width="17.85546875" customWidth="1"/>
    <col min="12291" max="12291" width="15" customWidth="1"/>
    <col min="12292" max="12292" width="16" customWidth="1"/>
    <col min="12293" max="12293" width="21.5703125" customWidth="1"/>
    <col min="12294" max="12294" width="15.140625" customWidth="1"/>
    <col min="12295" max="12295" width="12.5703125" customWidth="1"/>
    <col min="12296" max="12296" width="14.140625" customWidth="1"/>
    <col min="12299" max="12299" width="20" bestFit="1" customWidth="1"/>
    <col min="12300" max="12300" width="14.85546875" customWidth="1"/>
    <col min="12302" max="12302" width="10.42578125" customWidth="1"/>
    <col min="12304" max="12304" width="15.85546875" customWidth="1"/>
    <col min="12305" max="12305" width="15" customWidth="1"/>
    <col min="12306" max="12306" width="14.140625" customWidth="1"/>
    <col min="12546" max="12546" width="17.85546875" customWidth="1"/>
    <col min="12547" max="12547" width="15" customWidth="1"/>
    <col min="12548" max="12548" width="16" customWidth="1"/>
    <col min="12549" max="12549" width="21.5703125" customWidth="1"/>
    <col min="12550" max="12550" width="15.140625" customWidth="1"/>
    <col min="12551" max="12551" width="12.5703125" customWidth="1"/>
    <col min="12552" max="12552" width="14.140625" customWidth="1"/>
    <col min="12555" max="12555" width="20" bestFit="1" customWidth="1"/>
    <col min="12556" max="12556" width="14.85546875" customWidth="1"/>
    <col min="12558" max="12558" width="10.42578125" customWidth="1"/>
    <col min="12560" max="12560" width="15.85546875" customWidth="1"/>
    <col min="12561" max="12561" width="15" customWidth="1"/>
    <col min="12562" max="12562" width="14.140625" customWidth="1"/>
    <col min="12802" max="12802" width="17.85546875" customWidth="1"/>
    <col min="12803" max="12803" width="15" customWidth="1"/>
    <col min="12804" max="12804" width="16" customWidth="1"/>
    <col min="12805" max="12805" width="21.5703125" customWidth="1"/>
    <col min="12806" max="12806" width="15.140625" customWidth="1"/>
    <col min="12807" max="12807" width="12.5703125" customWidth="1"/>
    <col min="12808" max="12808" width="14.140625" customWidth="1"/>
    <col min="12811" max="12811" width="20" bestFit="1" customWidth="1"/>
    <col min="12812" max="12812" width="14.85546875" customWidth="1"/>
    <col min="12814" max="12814" width="10.42578125" customWidth="1"/>
    <col min="12816" max="12816" width="15.85546875" customWidth="1"/>
    <col min="12817" max="12817" width="15" customWidth="1"/>
    <col min="12818" max="12818" width="14.140625" customWidth="1"/>
    <col min="13058" max="13058" width="17.85546875" customWidth="1"/>
    <col min="13059" max="13059" width="15" customWidth="1"/>
    <col min="13060" max="13060" width="16" customWidth="1"/>
    <col min="13061" max="13061" width="21.5703125" customWidth="1"/>
    <col min="13062" max="13062" width="15.140625" customWidth="1"/>
    <col min="13063" max="13063" width="12.5703125" customWidth="1"/>
    <col min="13064" max="13064" width="14.140625" customWidth="1"/>
    <col min="13067" max="13067" width="20" bestFit="1" customWidth="1"/>
    <col min="13068" max="13068" width="14.85546875" customWidth="1"/>
    <col min="13070" max="13070" width="10.42578125" customWidth="1"/>
    <col min="13072" max="13072" width="15.85546875" customWidth="1"/>
    <col min="13073" max="13073" width="15" customWidth="1"/>
    <col min="13074" max="13074" width="14.140625" customWidth="1"/>
    <col min="13314" max="13314" width="17.85546875" customWidth="1"/>
    <col min="13315" max="13315" width="15" customWidth="1"/>
    <col min="13316" max="13316" width="16" customWidth="1"/>
    <col min="13317" max="13317" width="21.5703125" customWidth="1"/>
    <col min="13318" max="13318" width="15.140625" customWidth="1"/>
    <col min="13319" max="13319" width="12.5703125" customWidth="1"/>
    <col min="13320" max="13320" width="14.140625" customWidth="1"/>
    <col min="13323" max="13323" width="20" bestFit="1" customWidth="1"/>
    <col min="13324" max="13324" width="14.85546875" customWidth="1"/>
    <col min="13326" max="13326" width="10.42578125" customWidth="1"/>
    <col min="13328" max="13328" width="15.85546875" customWidth="1"/>
    <col min="13329" max="13329" width="15" customWidth="1"/>
    <col min="13330" max="13330" width="14.140625" customWidth="1"/>
    <col min="13570" max="13570" width="17.85546875" customWidth="1"/>
    <col min="13571" max="13571" width="15" customWidth="1"/>
    <col min="13572" max="13572" width="16" customWidth="1"/>
    <col min="13573" max="13573" width="21.5703125" customWidth="1"/>
    <col min="13574" max="13574" width="15.140625" customWidth="1"/>
    <col min="13575" max="13575" width="12.5703125" customWidth="1"/>
    <col min="13576" max="13576" width="14.140625" customWidth="1"/>
    <col min="13579" max="13579" width="20" bestFit="1" customWidth="1"/>
    <col min="13580" max="13580" width="14.85546875" customWidth="1"/>
    <col min="13582" max="13582" width="10.42578125" customWidth="1"/>
    <col min="13584" max="13584" width="15.85546875" customWidth="1"/>
    <col min="13585" max="13585" width="15" customWidth="1"/>
    <col min="13586" max="13586" width="14.140625" customWidth="1"/>
    <col min="13826" max="13826" width="17.85546875" customWidth="1"/>
    <col min="13827" max="13827" width="15" customWidth="1"/>
    <col min="13828" max="13828" width="16" customWidth="1"/>
    <col min="13829" max="13829" width="21.5703125" customWidth="1"/>
    <col min="13830" max="13830" width="15.140625" customWidth="1"/>
    <col min="13831" max="13831" width="12.5703125" customWidth="1"/>
    <col min="13832" max="13832" width="14.140625" customWidth="1"/>
    <col min="13835" max="13835" width="20" bestFit="1" customWidth="1"/>
    <col min="13836" max="13836" width="14.85546875" customWidth="1"/>
    <col min="13838" max="13838" width="10.42578125" customWidth="1"/>
    <col min="13840" max="13840" width="15.85546875" customWidth="1"/>
    <col min="13841" max="13841" width="15" customWidth="1"/>
    <col min="13842" max="13842" width="14.140625" customWidth="1"/>
    <col min="14082" max="14082" width="17.85546875" customWidth="1"/>
    <col min="14083" max="14083" width="15" customWidth="1"/>
    <col min="14084" max="14084" width="16" customWidth="1"/>
    <col min="14085" max="14085" width="21.5703125" customWidth="1"/>
    <col min="14086" max="14086" width="15.140625" customWidth="1"/>
    <col min="14087" max="14087" width="12.5703125" customWidth="1"/>
    <col min="14088" max="14088" width="14.140625" customWidth="1"/>
    <col min="14091" max="14091" width="20" bestFit="1" customWidth="1"/>
    <col min="14092" max="14092" width="14.85546875" customWidth="1"/>
    <col min="14094" max="14094" width="10.42578125" customWidth="1"/>
    <col min="14096" max="14096" width="15.85546875" customWidth="1"/>
    <col min="14097" max="14097" width="15" customWidth="1"/>
    <col min="14098" max="14098" width="14.140625" customWidth="1"/>
    <col min="14338" max="14338" width="17.85546875" customWidth="1"/>
    <col min="14339" max="14339" width="15" customWidth="1"/>
    <col min="14340" max="14340" width="16" customWidth="1"/>
    <col min="14341" max="14341" width="21.5703125" customWidth="1"/>
    <col min="14342" max="14342" width="15.140625" customWidth="1"/>
    <col min="14343" max="14343" width="12.5703125" customWidth="1"/>
    <col min="14344" max="14344" width="14.140625" customWidth="1"/>
    <col min="14347" max="14347" width="20" bestFit="1" customWidth="1"/>
    <col min="14348" max="14348" width="14.85546875" customWidth="1"/>
    <col min="14350" max="14350" width="10.42578125" customWidth="1"/>
    <col min="14352" max="14352" width="15.85546875" customWidth="1"/>
    <col min="14353" max="14353" width="15" customWidth="1"/>
    <col min="14354" max="14354" width="14.140625" customWidth="1"/>
    <col min="14594" max="14594" width="17.85546875" customWidth="1"/>
    <col min="14595" max="14595" width="15" customWidth="1"/>
    <col min="14596" max="14596" width="16" customWidth="1"/>
    <col min="14597" max="14597" width="21.5703125" customWidth="1"/>
    <col min="14598" max="14598" width="15.140625" customWidth="1"/>
    <col min="14599" max="14599" width="12.5703125" customWidth="1"/>
    <col min="14600" max="14600" width="14.140625" customWidth="1"/>
    <col min="14603" max="14603" width="20" bestFit="1" customWidth="1"/>
    <col min="14604" max="14604" width="14.85546875" customWidth="1"/>
    <col min="14606" max="14606" width="10.42578125" customWidth="1"/>
    <col min="14608" max="14608" width="15.85546875" customWidth="1"/>
    <col min="14609" max="14609" width="15" customWidth="1"/>
    <col min="14610" max="14610" width="14.140625" customWidth="1"/>
    <col min="14850" max="14850" width="17.85546875" customWidth="1"/>
    <col min="14851" max="14851" width="15" customWidth="1"/>
    <col min="14852" max="14852" width="16" customWidth="1"/>
    <col min="14853" max="14853" width="21.5703125" customWidth="1"/>
    <col min="14854" max="14854" width="15.140625" customWidth="1"/>
    <col min="14855" max="14855" width="12.5703125" customWidth="1"/>
    <col min="14856" max="14856" width="14.140625" customWidth="1"/>
    <col min="14859" max="14859" width="20" bestFit="1" customWidth="1"/>
    <col min="14860" max="14860" width="14.85546875" customWidth="1"/>
    <col min="14862" max="14862" width="10.42578125" customWidth="1"/>
    <col min="14864" max="14864" width="15.85546875" customWidth="1"/>
    <col min="14865" max="14865" width="15" customWidth="1"/>
    <col min="14866" max="14866" width="14.140625" customWidth="1"/>
    <col min="15106" max="15106" width="17.85546875" customWidth="1"/>
    <col min="15107" max="15107" width="15" customWidth="1"/>
    <col min="15108" max="15108" width="16" customWidth="1"/>
    <col min="15109" max="15109" width="21.5703125" customWidth="1"/>
    <col min="15110" max="15110" width="15.140625" customWidth="1"/>
    <col min="15111" max="15111" width="12.5703125" customWidth="1"/>
    <col min="15112" max="15112" width="14.140625" customWidth="1"/>
    <col min="15115" max="15115" width="20" bestFit="1" customWidth="1"/>
    <col min="15116" max="15116" width="14.85546875" customWidth="1"/>
    <col min="15118" max="15118" width="10.42578125" customWidth="1"/>
    <col min="15120" max="15120" width="15.85546875" customWidth="1"/>
    <col min="15121" max="15121" width="15" customWidth="1"/>
    <col min="15122" max="15122" width="14.140625" customWidth="1"/>
    <col min="15362" max="15362" width="17.85546875" customWidth="1"/>
    <col min="15363" max="15363" width="15" customWidth="1"/>
    <col min="15364" max="15364" width="16" customWidth="1"/>
    <col min="15365" max="15365" width="21.5703125" customWidth="1"/>
    <col min="15366" max="15366" width="15.140625" customWidth="1"/>
    <col min="15367" max="15367" width="12.5703125" customWidth="1"/>
    <col min="15368" max="15368" width="14.140625" customWidth="1"/>
    <col min="15371" max="15371" width="20" bestFit="1" customWidth="1"/>
    <col min="15372" max="15372" width="14.85546875" customWidth="1"/>
    <col min="15374" max="15374" width="10.42578125" customWidth="1"/>
    <col min="15376" max="15376" width="15.85546875" customWidth="1"/>
    <col min="15377" max="15377" width="15" customWidth="1"/>
    <col min="15378" max="15378" width="14.140625" customWidth="1"/>
    <col min="15618" max="15618" width="17.85546875" customWidth="1"/>
    <col min="15619" max="15619" width="15" customWidth="1"/>
    <col min="15620" max="15620" width="16" customWidth="1"/>
    <col min="15621" max="15621" width="21.5703125" customWidth="1"/>
    <col min="15622" max="15622" width="15.140625" customWidth="1"/>
    <col min="15623" max="15623" width="12.5703125" customWidth="1"/>
    <col min="15624" max="15624" width="14.140625" customWidth="1"/>
    <col min="15627" max="15627" width="20" bestFit="1" customWidth="1"/>
    <col min="15628" max="15628" width="14.85546875" customWidth="1"/>
    <col min="15630" max="15630" width="10.42578125" customWidth="1"/>
    <col min="15632" max="15632" width="15.85546875" customWidth="1"/>
    <col min="15633" max="15633" width="15" customWidth="1"/>
    <col min="15634" max="15634" width="14.140625" customWidth="1"/>
    <col min="15874" max="15874" width="17.85546875" customWidth="1"/>
    <col min="15875" max="15875" width="15" customWidth="1"/>
    <col min="15876" max="15876" width="16" customWidth="1"/>
    <col min="15877" max="15877" width="21.5703125" customWidth="1"/>
    <col min="15878" max="15878" width="15.140625" customWidth="1"/>
    <col min="15879" max="15879" width="12.5703125" customWidth="1"/>
    <col min="15880" max="15880" width="14.140625" customWidth="1"/>
    <col min="15883" max="15883" width="20" bestFit="1" customWidth="1"/>
    <col min="15884" max="15884" width="14.85546875" customWidth="1"/>
    <col min="15886" max="15886" width="10.42578125" customWidth="1"/>
    <col min="15888" max="15888" width="15.85546875" customWidth="1"/>
    <col min="15889" max="15889" width="15" customWidth="1"/>
    <col min="15890" max="15890" width="14.140625" customWidth="1"/>
    <col min="16130" max="16130" width="17.85546875" customWidth="1"/>
    <col min="16131" max="16131" width="15" customWidth="1"/>
    <col min="16132" max="16132" width="16" customWidth="1"/>
    <col min="16133" max="16133" width="21.5703125" customWidth="1"/>
    <col min="16134" max="16134" width="15.140625" customWidth="1"/>
    <col min="16135" max="16135" width="12.5703125" customWidth="1"/>
    <col min="16136" max="16136" width="14.140625" customWidth="1"/>
    <col min="16139" max="16139" width="20" bestFit="1" customWidth="1"/>
    <col min="16140" max="16140" width="14.85546875" customWidth="1"/>
    <col min="16142" max="16142" width="10.42578125" customWidth="1"/>
    <col min="16144" max="16144" width="15.85546875" customWidth="1"/>
    <col min="16145" max="16145" width="15" customWidth="1"/>
    <col min="16146" max="16146" width="14.140625" customWidth="1"/>
  </cols>
  <sheetData>
    <row r="1" spans="2:12">
      <c r="B1" s="27" t="s">
        <v>27</v>
      </c>
    </row>
    <row r="2" spans="2:12" ht="15.75" thickBot="1"/>
    <row r="3" spans="2:12" ht="51.75" thickBot="1">
      <c r="B3" s="28"/>
      <c r="C3" s="28" t="s">
        <v>28</v>
      </c>
      <c r="D3" s="28" t="s">
        <v>29</v>
      </c>
      <c r="E3" s="28" t="s">
        <v>30</v>
      </c>
      <c r="F3" s="28" t="s">
        <v>31</v>
      </c>
      <c r="G3" s="28" t="s">
        <v>32</v>
      </c>
      <c r="H3" s="28" t="s">
        <v>33</v>
      </c>
      <c r="K3" s="29" t="s">
        <v>10</v>
      </c>
      <c r="L3" s="30">
        <v>80000</v>
      </c>
    </row>
    <row r="4" spans="2:12" ht="15.75" thickBot="1">
      <c r="B4" s="31" t="s">
        <v>34</v>
      </c>
      <c r="C4" s="32">
        <v>384493</v>
      </c>
      <c r="D4" s="32">
        <v>319129</v>
      </c>
      <c r="E4" s="33">
        <v>0.17</v>
      </c>
      <c r="F4" s="32">
        <f>+C4-D4</f>
        <v>65364</v>
      </c>
      <c r="G4" s="32">
        <f t="shared" ref="G4:G12" si="0">+$L$9/$C$14*C4</f>
        <v>46429.623726030048</v>
      </c>
      <c r="H4" s="32">
        <f>+F4-G4</f>
        <v>18934.376273969952</v>
      </c>
      <c r="K4" s="34" t="s">
        <v>35</v>
      </c>
      <c r="L4" s="35">
        <v>80000</v>
      </c>
    </row>
    <row r="5" spans="2:12" ht="15.75" thickBot="1">
      <c r="B5" s="31" t="s">
        <v>36</v>
      </c>
      <c r="C5" s="32">
        <v>282140</v>
      </c>
      <c r="D5" s="32">
        <v>239819</v>
      </c>
      <c r="E5" s="33">
        <v>0.15</v>
      </c>
      <c r="F5" s="32">
        <f t="shared" ref="F5:F13" si="1">+C5-D5</f>
        <v>42321</v>
      </c>
      <c r="G5" s="32">
        <f t="shared" si="0"/>
        <v>34069.941554364101</v>
      </c>
      <c r="H5" s="32">
        <f t="shared" ref="H5:H13" si="2">+F5-G5</f>
        <v>8251.0584456358993</v>
      </c>
      <c r="K5" s="34" t="s">
        <v>37</v>
      </c>
      <c r="L5" s="35">
        <v>80000</v>
      </c>
    </row>
    <row r="6" spans="2:12" ht="15.75" thickBot="1">
      <c r="B6" s="31" t="s">
        <v>38</v>
      </c>
      <c r="C6" s="32">
        <v>234150</v>
      </c>
      <c r="D6" s="32">
        <v>203711</v>
      </c>
      <c r="E6" s="33">
        <v>0.13</v>
      </c>
      <c r="F6" s="32">
        <f t="shared" si="1"/>
        <v>30439</v>
      </c>
      <c r="G6" s="32">
        <f t="shared" si="0"/>
        <v>28274.887697435155</v>
      </c>
      <c r="H6" s="32">
        <f t="shared" si="2"/>
        <v>2164.1123025648449</v>
      </c>
      <c r="K6" s="34" t="s">
        <v>39</v>
      </c>
      <c r="L6" s="35">
        <v>80000</v>
      </c>
    </row>
    <row r="7" spans="2:12" ht="15.75" thickBot="1">
      <c r="B7" s="31" t="s">
        <v>40</v>
      </c>
      <c r="C7" s="32">
        <v>951618</v>
      </c>
      <c r="D7" s="32">
        <v>837424</v>
      </c>
      <c r="E7" s="33">
        <v>0.12</v>
      </c>
      <c r="F7" s="32">
        <f t="shared" si="1"/>
        <v>114194</v>
      </c>
      <c r="G7" s="32">
        <f t="shared" si="0"/>
        <v>114913.05607882916</v>
      </c>
      <c r="H7" s="32">
        <f t="shared" si="2"/>
        <v>-719.05607882916229</v>
      </c>
      <c r="K7" s="34" t="s">
        <v>41</v>
      </c>
      <c r="L7" s="35">
        <v>80000</v>
      </c>
    </row>
    <row r="8" spans="2:12" ht="15.75" thickBot="1">
      <c r="B8" s="31" t="s">
        <v>42</v>
      </c>
      <c r="C8" s="32">
        <v>342877</v>
      </c>
      <c r="D8" s="32">
        <v>291445</v>
      </c>
      <c r="E8" s="33">
        <v>0.15</v>
      </c>
      <c r="F8" s="32">
        <f t="shared" si="1"/>
        <v>51432</v>
      </c>
      <c r="G8" s="32">
        <f t="shared" si="0"/>
        <v>41404.265082355218</v>
      </c>
      <c r="H8" s="32">
        <f t="shared" si="2"/>
        <v>10027.734917644782</v>
      </c>
      <c r="K8" s="34" t="s">
        <v>43</v>
      </c>
      <c r="L8" s="35">
        <v>80000</v>
      </c>
    </row>
    <row r="9" spans="2:12" ht="15.75" thickBot="1">
      <c r="B9" s="31" t="s">
        <v>44</v>
      </c>
      <c r="C9" s="32">
        <v>299150</v>
      </c>
      <c r="D9" s="32">
        <v>266244</v>
      </c>
      <c r="E9" s="33">
        <v>0.11</v>
      </c>
      <c r="F9" s="32">
        <f t="shared" si="1"/>
        <v>32906</v>
      </c>
      <c r="G9" s="32">
        <f t="shared" si="0"/>
        <v>36123.991692025309</v>
      </c>
      <c r="H9" s="32">
        <f t="shared" si="2"/>
        <v>-3217.991692025309</v>
      </c>
      <c r="K9" s="36" t="s">
        <v>45</v>
      </c>
      <c r="L9" s="37">
        <f>SUM(L3:L8)</f>
        <v>480000</v>
      </c>
    </row>
    <row r="10" spans="2:12">
      <c r="B10" s="31" t="s">
        <v>46</v>
      </c>
      <c r="C10" s="32">
        <v>424717</v>
      </c>
      <c r="D10" s="32">
        <v>382245</v>
      </c>
      <c r="E10" s="33">
        <v>0.1</v>
      </c>
      <c r="F10" s="32">
        <f t="shared" si="1"/>
        <v>42472</v>
      </c>
      <c r="G10" s="32">
        <f t="shared" si="0"/>
        <v>51286.890788774574</v>
      </c>
      <c r="H10" s="32">
        <f t="shared" si="2"/>
        <v>-8814.8907887745736</v>
      </c>
    </row>
    <row r="11" spans="2:12">
      <c r="B11" s="31" t="s">
        <v>47</v>
      </c>
      <c r="C11" s="32">
        <v>309689</v>
      </c>
      <c r="D11" s="32">
        <v>266333</v>
      </c>
      <c r="E11" s="33">
        <v>0.14000000000000001</v>
      </c>
      <c r="F11" s="32">
        <f t="shared" si="1"/>
        <v>43356</v>
      </c>
      <c r="G11" s="32">
        <f t="shared" si="0"/>
        <v>37396.633338163556</v>
      </c>
      <c r="H11" s="32">
        <f t="shared" si="2"/>
        <v>5959.3666618364441</v>
      </c>
    </row>
    <row r="12" spans="2:12">
      <c r="B12" s="31" t="s">
        <v>48</v>
      </c>
      <c r="C12" s="32">
        <v>720724</v>
      </c>
      <c r="D12" s="32">
        <v>634237</v>
      </c>
      <c r="E12" s="33">
        <v>0.12</v>
      </c>
      <c r="F12" s="32">
        <f t="shared" si="1"/>
        <v>86487</v>
      </c>
      <c r="G12" s="32">
        <f t="shared" si="0"/>
        <v>87031.348113799933</v>
      </c>
      <c r="H12" s="32">
        <f t="shared" si="2"/>
        <v>-544.34811379993334</v>
      </c>
    </row>
    <row r="13" spans="2:12">
      <c r="B13" s="31" t="s">
        <v>49</v>
      </c>
      <c r="C13" s="32">
        <v>25418</v>
      </c>
      <c r="D13" s="32">
        <v>22622</v>
      </c>
      <c r="E13" s="33">
        <v>0.11</v>
      </c>
      <c r="F13" s="32">
        <f t="shared" si="1"/>
        <v>2796</v>
      </c>
      <c r="G13" s="32">
        <f>+$L$9/$C$14*C13</f>
        <v>3069.3619282229629</v>
      </c>
      <c r="H13" s="32">
        <f t="shared" si="2"/>
        <v>-273.36192822296289</v>
      </c>
    </row>
    <row r="14" spans="2:12">
      <c r="B14" s="38" t="s">
        <v>5</v>
      </c>
      <c r="C14" s="39">
        <f>SUM(C4:C13)</f>
        <v>3974976</v>
      </c>
      <c r="D14" s="39">
        <f>SUM(D4:D13)</f>
        <v>3463209</v>
      </c>
      <c r="E14" s="40"/>
      <c r="F14" s="39">
        <f>SUM(F4:F13)</f>
        <v>511767</v>
      </c>
      <c r="G14" s="39">
        <f>SUM(G4:G13)</f>
        <v>480000.00000000012</v>
      </c>
      <c r="H14" s="39">
        <f>SUM(H4:H13)</f>
        <v>31766.999999999985</v>
      </c>
    </row>
    <row r="16" spans="2:12">
      <c r="G16" s="41">
        <f>F14/C14</f>
        <v>0.12874719243587887</v>
      </c>
      <c r="H16" s="27" t="s">
        <v>50</v>
      </c>
    </row>
    <row r="17" spans="2:12">
      <c r="G17" s="41">
        <f>+G14/C14</f>
        <v>0.12075544607061782</v>
      </c>
      <c r="H17" s="27" t="s">
        <v>51</v>
      </c>
    </row>
    <row r="18" spans="2:12">
      <c r="G18" s="41"/>
      <c r="H18" s="27"/>
    </row>
    <row r="19" spans="2:12">
      <c r="B19" s="12" t="s">
        <v>55</v>
      </c>
      <c r="G19" s="41"/>
      <c r="H19" s="27"/>
    </row>
    <row r="20" spans="2:12">
      <c r="B20" s="42" t="s">
        <v>52</v>
      </c>
      <c r="G20" s="41"/>
      <c r="H20" s="27"/>
    </row>
    <row r="21" spans="2:12">
      <c r="B21" s="42" t="s">
        <v>53</v>
      </c>
      <c r="G21" s="41"/>
      <c r="H21" s="27"/>
    </row>
    <row r="22" spans="2:12">
      <c r="B22" s="12" t="s">
        <v>54</v>
      </c>
      <c r="G22" s="41"/>
      <c r="H22" s="27"/>
    </row>
    <row r="23" spans="2:12">
      <c r="B23" s="12"/>
      <c r="G23" s="41"/>
      <c r="H23" s="27"/>
    </row>
    <row r="24" spans="2:12">
      <c r="B24" s="12"/>
      <c r="G24" s="41"/>
      <c r="H24" s="27"/>
    </row>
    <row r="26" spans="2:12">
      <c r="B26" s="42" t="s">
        <v>52</v>
      </c>
    </row>
    <row r="27" spans="2:12" ht="15.75" thickBot="1"/>
    <row r="28" spans="2:12" ht="51.75" thickBot="1">
      <c r="B28" s="28"/>
      <c r="C28" s="28" t="s">
        <v>28</v>
      </c>
      <c r="D28" s="28" t="s">
        <v>29</v>
      </c>
      <c r="E28" s="28" t="s">
        <v>30</v>
      </c>
      <c r="F28" s="28" t="s">
        <v>31</v>
      </c>
      <c r="G28" s="28" t="s">
        <v>32</v>
      </c>
      <c r="H28" s="28" t="s">
        <v>33</v>
      </c>
      <c r="K28" s="29" t="s">
        <v>10</v>
      </c>
      <c r="L28" s="30">
        <v>80000</v>
      </c>
    </row>
    <row r="29" spans="2:12" ht="15.75" thickBot="1">
      <c r="B29" s="31" t="s">
        <v>34</v>
      </c>
      <c r="C29" s="32"/>
      <c r="D29" s="32"/>
      <c r="E29" s="33">
        <v>0.17</v>
      </c>
      <c r="F29" s="32">
        <f>+C29-D29</f>
        <v>0</v>
      </c>
      <c r="G29" s="32">
        <f>+$L$9/$C$79*C29</f>
        <v>0</v>
      </c>
      <c r="H29" s="32">
        <f>+F29-G29</f>
        <v>0</v>
      </c>
      <c r="K29" s="34" t="s">
        <v>35</v>
      </c>
      <c r="L29" s="35">
        <v>80000</v>
      </c>
    </row>
    <row r="30" spans="2:12" ht="15.75" thickBot="1">
      <c r="B30" s="31" t="s">
        <v>36</v>
      </c>
      <c r="C30" s="32">
        <v>282140</v>
      </c>
      <c r="D30" s="32">
        <v>239819</v>
      </c>
      <c r="E30" s="33">
        <v>0.15</v>
      </c>
      <c r="F30" s="32">
        <f t="shared" ref="F30:F38" si="3">+C30-D30</f>
        <v>42321</v>
      </c>
      <c r="G30" s="32">
        <f>+$L$9/$C$39*C30</f>
        <v>40349.750754767178</v>
      </c>
      <c r="H30" s="32">
        <f t="shared" ref="H30:H38" si="4">+F30-G30</f>
        <v>1971.2492452328224</v>
      </c>
      <c r="K30" s="34" t="s">
        <v>37</v>
      </c>
      <c r="L30" s="35">
        <v>80000</v>
      </c>
    </row>
    <row r="31" spans="2:12" ht="15.75" thickBot="1">
      <c r="B31" s="31" t="s">
        <v>38</v>
      </c>
      <c r="C31" s="32"/>
      <c r="D31" s="32"/>
      <c r="E31" s="33">
        <v>0.13</v>
      </c>
      <c r="F31" s="32">
        <f t="shared" si="3"/>
        <v>0</v>
      </c>
      <c r="G31" s="32">
        <f>+$L$9/$C$39*C31</f>
        <v>0</v>
      </c>
      <c r="H31" s="32">
        <f t="shared" si="4"/>
        <v>0</v>
      </c>
      <c r="K31" s="34" t="s">
        <v>39</v>
      </c>
      <c r="L31" s="35">
        <v>80000</v>
      </c>
    </row>
    <row r="32" spans="2:12" ht="15.75" thickBot="1">
      <c r="B32" s="31" t="s">
        <v>40</v>
      </c>
      <c r="C32" s="32">
        <v>951618</v>
      </c>
      <c r="D32" s="32">
        <v>837424</v>
      </c>
      <c r="E32" s="33">
        <v>0.12</v>
      </c>
      <c r="F32" s="32">
        <f t="shared" si="3"/>
        <v>114194</v>
      </c>
      <c r="G32" s="32">
        <f>+$L$9/$C$39*C32</f>
        <v>136093.95730399812</v>
      </c>
      <c r="H32" s="32">
        <f t="shared" si="4"/>
        <v>-21899.957303998119</v>
      </c>
      <c r="K32" s="34" t="s">
        <v>41</v>
      </c>
      <c r="L32" s="35">
        <v>80000</v>
      </c>
    </row>
    <row r="33" spans="2:12" ht="15.75" thickBot="1">
      <c r="B33" s="31" t="s">
        <v>42</v>
      </c>
      <c r="C33" s="32">
        <v>342877</v>
      </c>
      <c r="D33" s="32">
        <v>291445</v>
      </c>
      <c r="E33" s="33">
        <v>0.15</v>
      </c>
      <c r="F33" s="32">
        <f t="shared" si="3"/>
        <v>51432</v>
      </c>
      <c r="G33" s="32">
        <f>+$L$9/$C$39*C33</f>
        <v>49035.944883895601</v>
      </c>
      <c r="H33" s="32">
        <f t="shared" si="4"/>
        <v>2396.0551161043986</v>
      </c>
      <c r="K33" s="34" t="s">
        <v>43</v>
      </c>
      <c r="L33" s="35">
        <v>80000</v>
      </c>
    </row>
    <row r="34" spans="2:12" ht="15.75" thickBot="1">
      <c r="B34" s="31" t="s">
        <v>44</v>
      </c>
      <c r="C34" s="32">
        <v>299150</v>
      </c>
      <c r="D34" s="32">
        <v>266244</v>
      </c>
      <c r="E34" s="33">
        <v>0.11</v>
      </c>
      <c r="F34" s="32">
        <f t="shared" si="3"/>
        <v>32906</v>
      </c>
      <c r="G34" s="32">
        <f>+$L$9/$C$39*C34</f>
        <v>42782.405679055082</v>
      </c>
      <c r="H34" s="32">
        <f t="shared" si="4"/>
        <v>-9876.4056790550821</v>
      </c>
      <c r="K34" s="36" t="s">
        <v>45</v>
      </c>
      <c r="L34" s="37">
        <f>SUM(L28:L33)</f>
        <v>480000</v>
      </c>
    </row>
    <row r="35" spans="2:12">
      <c r="B35" s="31" t="s">
        <v>46</v>
      </c>
      <c r="C35" s="32">
        <v>424717</v>
      </c>
      <c r="D35" s="32">
        <v>382245</v>
      </c>
      <c r="E35" s="33">
        <v>0.1</v>
      </c>
      <c r="F35" s="32">
        <f t="shared" si="3"/>
        <v>42472</v>
      </c>
      <c r="G35" s="32">
        <f>+$L$9/$C$39*C35</f>
        <v>60740.147059305491</v>
      </c>
      <c r="H35" s="32">
        <f t="shared" si="4"/>
        <v>-18268.147059305491</v>
      </c>
    </row>
    <row r="36" spans="2:12">
      <c r="B36" s="31" t="s">
        <v>47</v>
      </c>
      <c r="C36" s="32">
        <v>309689</v>
      </c>
      <c r="D36" s="32">
        <v>266333</v>
      </c>
      <c r="E36" s="33">
        <v>0.14000000000000001</v>
      </c>
      <c r="F36" s="32">
        <f t="shared" si="3"/>
        <v>43356</v>
      </c>
      <c r="G36" s="32">
        <f>+$L$9/$C$39*C36</f>
        <v>44289.622036907538</v>
      </c>
      <c r="H36" s="32">
        <f t="shared" si="4"/>
        <v>-933.62203690753813</v>
      </c>
    </row>
    <row r="37" spans="2:12">
      <c r="B37" s="31" t="s">
        <v>48</v>
      </c>
      <c r="C37" s="32">
        <v>720724</v>
      </c>
      <c r="D37" s="32">
        <v>634237</v>
      </c>
      <c r="E37" s="33">
        <v>0.12</v>
      </c>
      <c r="F37" s="32">
        <f t="shared" si="3"/>
        <v>86487</v>
      </c>
      <c r="G37" s="32">
        <f>+$L$9/$C$39*C37</f>
        <v>103073.0621782761</v>
      </c>
      <c r="H37" s="32">
        <f t="shared" si="4"/>
        <v>-16586.062178276101</v>
      </c>
    </row>
    <row r="38" spans="2:12">
      <c r="B38" s="31" t="s">
        <v>49</v>
      </c>
      <c r="C38" s="32">
        <v>25418</v>
      </c>
      <c r="D38" s="32">
        <v>22622</v>
      </c>
      <c r="E38" s="33">
        <v>0.11</v>
      </c>
      <c r="F38" s="32">
        <f t="shared" si="3"/>
        <v>2796</v>
      </c>
      <c r="G38" s="32">
        <f>+$L$9/$C$39*C38</f>
        <v>3635.1101037948256</v>
      </c>
      <c r="H38" s="32">
        <f t="shared" si="4"/>
        <v>-839.11010379482559</v>
      </c>
    </row>
    <row r="39" spans="2:12">
      <c r="B39" s="38" t="s">
        <v>5</v>
      </c>
      <c r="C39" s="39">
        <f>SUM(C29:C38)</f>
        <v>3356333</v>
      </c>
      <c r="D39" s="39">
        <f>SUM(D29:D38)</f>
        <v>2940369</v>
      </c>
      <c r="E39" s="40"/>
      <c r="F39" s="39">
        <f>SUM(F29:F38)</f>
        <v>415964</v>
      </c>
      <c r="G39" s="39">
        <f>SUM(G29:G38)</f>
        <v>480000</v>
      </c>
      <c r="H39" s="39">
        <f>F39-G39</f>
        <v>-64036</v>
      </c>
    </row>
    <row r="41" spans="2:12">
      <c r="G41" s="41">
        <f>F39/C39</f>
        <v>0.12393406732883776</v>
      </c>
      <c r="H41" s="27" t="s">
        <v>50</v>
      </c>
    </row>
    <row r="42" spans="2:12">
      <c r="G42" s="41">
        <f>+G39/C39</f>
        <v>0.14301322306219316</v>
      </c>
      <c r="H42" s="27" t="s">
        <v>51</v>
      </c>
    </row>
    <row r="44" spans="2:12">
      <c r="B44" s="42" t="s">
        <v>53</v>
      </c>
    </row>
    <row r="46" spans="2:12" ht="15.75" thickBot="1"/>
    <row r="47" spans="2:12" ht="51.75" thickBot="1">
      <c r="B47" s="28"/>
      <c r="C47" s="28" t="s">
        <v>28</v>
      </c>
      <c r="D47" s="28" t="s">
        <v>29</v>
      </c>
      <c r="E47" s="28" t="s">
        <v>30</v>
      </c>
      <c r="F47" s="28" t="s">
        <v>31</v>
      </c>
      <c r="G47" s="28" t="s">
        <v>32</v>
      </c>
      <c r="H47" s="28" t="s">
        <v>33</v>
      </c>
      <c r="K47" s="29" t="s">
        <v>10</v>
      </c>
      <c r="L47" s="30">
        <v>80000</v>
      </c>
    </row>
    <row r="48" spans="2:12" ht="15.75" thickBot="1">
      <c r="B48" s="31" t="s">
        <v>34</v>
      </c>
      <c r="C48" s="32">
        <v>384493</v>
      </c>
      <c r="D48" s="32">
        <f>319129</f>
        <v>319129</v>
      </c>
      <c r="E48" s="33">
        <v>0.17</v>
      </c>
      <c r="F48" s="32">
        <f>+C48-D48</f>
        <v>65364</v>
      </c>
      <c r="G48" s="32">
        <f t="shared" ref="G48:G56" si="5">+$L$9/$C$14*C48</f>
        <v>46429.623726030048</v>
      </c>
      <c r="H48" s="32">
        <f>+F48-G48</f>
        <v>18934.376273969952</v>
      </c>
      <c r="K48" s="34" t="s">
        <v>35</v>
      </c>
      <c r="L48" s="35">
        <v>80000</v>
      </c>
    </row>
    <row r="49" spans="2:12" ht="15.75" thickBot="1">
      <c r="B49" s="31" t="s">
        <v>36</v>
      </c>
      <c r="C49" s="32">
        <v>282140</v>
      </c>
      <c r="D49" s="32">
        <v>239819</v>
      </c>
      <c r="E49" s="33">
        <v>0.15</v>
      </c>
      <c r="F49" s="32">
        <f t="shared" ref="F49:F57" si="6">+C49-D49</f>
        <v>42321</v>
      </c>
      <c r="G49" s="32">
        <f t="shared" si="5"/>
        <v>34069.941554364101</v>
      </c>
      <c r="H49" s="32">
        <f t="shared" ref="H49:H57" si="7">+F49-G49</f>
        <v>8251.0584456358993</v>
      </c>
      <c r="K49" s="34" t="s">
        <v>37</v>
      </c>
      <c r="L49" s="35">
        <v>80000</v>
      </c>
    </row>
    <row r="50" spans="2:12" ht="15.75" thickBot="1">
      <c r="B50" s="31" t="s">
        <v>38</v>
      </c>
      <c r="C50" s="32">
        <v>234150</v>
      </c>
      <c r="D50" s="32">
        <f>203711*1.5</f>
        <v>305566.5</v>
      </c>
      <c r="E50" s="33">
        <v>0.13</v>
      </c>
      <c r="F50" s="43">
        <f t="shared" si="6"/>
        <v>-71416.5</v>
      </c>
      <c r="G50" s="32">
        <f t="shared" si="5"/>
        <v>28274.887697435155</v>
      </c>
      <c r="H50" s="32">
        <f t="shared" si="7"/>
        <v>-99691.387697435159</v>
      </c>
      <c r="K50" s="34" t="s">
        <v>39</v>
      </c>
      <c r="L50" s="35">
        <v>80000</v>
      </c>
    </row>
    <row r="51" spans="2:12" ht="15.75" thickBot="1">
      <c r="B51" s="31" t="s">
        <v>40</v>
      </c>
      <c r="C51" s="32">
        <v>951618</v>
      </c>
      <c r="D51" s="32">
        <v>837424</v>
      </c>
      <c r="E51" s="33">
        <v>0.12</v>
      </c>
      <c r="F51" s="32">
        <f t="shared" si="6"/>
        <v>114194</v>
      </c>
      <c r="G51" s="32">
        <f t="shared" si="5"/>
        <v>114913.05607882916</v>
      </c>
      <c r="H51" s="32">
        <f t="shared" si="7"/>
        <v>-719.05607882916229</v>
      </c>
      <c r="K51" s="34" t="s">
        <v>41</v>
      </c>
      <c r="L51" s="35">
        <v>80000</v>
      </c>
    </row>
    <row r="52" spans="2:12" ht="15.75" thickBot="1">
      <c r="B52" s="31" t="s">
        <v>42</v>
      </c>
      <c r="C52" s="32">
        <v>342877</v>
      </c>
      <c r="D52" s="32">
        <v>291445</v>
      </c>
      <c r="E52" s="33">
        <v>0.15</v>
      </c>
      <c r="F52" s="32">
        <f t="shared" si="6"/>
        <v>51432</v>
      </c>
      <c r="G52" s="32">
        <f t="shared" si="5"/>
        <v>41404.265082355218</v>
      </c>
      <c r="H52" s="32">
        <f t="shared" si="7"/>
        <v>10027.734917644782</v>
      </c>
      <c r="K52" s="34" t="s">
        <v>43</v>
      </c>
      <c r="L52" s="35">
        <v>80000</v>
      </c>
    </row>
    <row r="53" spans="2:12" ht="15.75" thickBot="1">
      <c r="B53" s="31" t="s">
        <v>44</v>
      </c>
      <c r="C53" s="32">
        <v>299150</v>
      </c>
      <c r="D53" s="32">
        <f>266244*1.5</f>
        <v>399366</v>
      </c>
      <c r="E53" s="33">
        <v>0.11</v>
      </c>
      <c r="F53" s="44">
        <f t="shared" si="6"/>
        <v>-100216</v>
      </c>
      <c r="G53" s="32">
        <f t="shared" si="5"/>
        <v>36123.991692025309</v>
      </c>
      <c r="H53" s="32">
        <f t="shared" si="7"/>
        <v>-136339.9916920253</v>
      </c>
      <c r="K53" s="36" t="s">
        <v>45</v>
      </c>
      <c r="L53" s="37">
        <f>SUM(L47:L52)</f>
        <v>480000</v>
      </c>
    </row>
    <row r="54" spans="2:12">
      <c r="B54" s="31" t="s">
        <v>46</v>
      </c>
      <c r="C54" s="32">
        <v>424717</v>
      </c>
      <c r="D54" s="32">
        <v>382245</v>
      </c>
      <c r="E54" s="33">
        <v>0.1</v>
      </c>
      <c r="F54" s="32">
        <f t="shared" si="6"/>
        <v>42472</v>
      </c>
      <c r="G54" s="32">
        <f t="shared" si="5"/>
        <v>51286.890788774574</v>
      </c>
      <c r="H54" s="32">
        <f t="shared" si="7"/>
        <v>-8814.8907887745736</v>
      </c>
    </row>
    <row r="55" spans="2:12">
      <c r="B55" s="31" t="s">
        <v>47</v>
      </c>
      <c r="C55" s="32">
        <v>309689</v>
      </c>
      <c r="D55" s="32">
        <v>266333</v>
      </c>
      <c r="E55" s="33">
        <v>0.14000000000000001</v>
      </c>
      <c r="F55" s="32">
        <f t="shared" si="6"/>
        <v>43356</v>
      </c>
      <c r="G55" s="32">
        <f t="shared" si="5"/>
        <v>37396.633338163556</v>
      </c>
      <c r="H55" s="32">
        <f t="shared" si="7"/>
        <v>5959.3666618364441</v>
      </c>
    </row>
    <row r="56" spans="2:12">
      <c r="B56" s="31" t="s">
        <v>48</v>
      </c>
      <c r="C56" s="32">
        <v>720724</v>
      </c>
      <c r="D56" s="32">
        <v>634237</v>
      </c>
      <c r="E56" s="33">
        <v>0.12</v>
      </c>
      <c r="F56" s="32">
        <f t="shared" si="6"/>
        <v>86487</v>
      </c>
      <c r="G56" s="32">
        <f t="shared" si="5"/>
        <v>87031.348113799933</v>
      </c>
      <c r="H56" s="32">
        <f t="shared" si="7"/>
        <v>-544.34811379993334</v>
      </c>
    </row>
    <row r="57" spans="2:12">
      <c r="B57" s="31" t="s">
        <v>49</v>
      </c>
      <c r="C57" s="32">
        <v>25418</v>
      </c>
      <c r="D57" s="32">
        <v>22622</v>
      </c>
      <c r="E57" s="33">
        <v>0.11</v>
      </c>
      <c r="F57" s="32">
        <f t="shared" si="6"/>
        <v>2796</v>
      </c>
      <c r="G57" s="32">
        <f>+$L$9/$C$14*C57</f>
        <v>3069.3619282229629</v>
      </c>
      <c r="H57" s="32">
        <f t="shared" si="7"/>
        <v>-273.36192822296289</v>
      </c>
    </row>
    <row r="58" spans="2:12">
      <c r="B58" s="38" t="s">
        <v>5</v>
      </c>
      <c r="C58" s="39">
        <f>SUM(C48:C57)</f>
        <v>3974976</v>
      </c>
      <c r="D58" s="39">
        <f>SUM(D48:D57)</f>
        <v>3698186.5</v>
      </c>
      <c r="E58" s="40"/>
      <c r="F58" s="39">
        <f>SUM(F48:F57)</f>
        <v>276789.5</v>
      </c>
      <c r="G58" s="39">
        <f>SUM(G48:G57)</f>
        <v>480000.00000000012</v>
      </c>
      <c r="H58" s="39">
        <f>SUM(H48:H57)</f>
        <v>-203210.50000000003</v>
      </c>
    </row>
    <row r="60" spans="2:12">
      <c r="G60" s="41">
        <f>F58/C58</f>
        <v>6.9632999042006788E-2</v>
      </c>
      <c r="H60" s="27" t="s">
        <v>50</v>
      </c>
    </row>
    <row r="61" spans="2:12">
      <c r="G61" s="41">
        <f>+G58/C58</f>
        <v>0.12075544607061782</v>
      </c>
      <c r="H61" s="27" t="s">
        <v>51</v>
      </c>
    </row>
    <row r="65" spans="2:18">
      <c r="B65" t="s">
        <v>54</v>
      </c>
    </row>
    <row r="67" spans="2:18">
      <c r="N67" s="45"/>
      <c r="O67" s="45"/>
      <c r="P67" s="45"/>
      <c r="Q67" s="45"/>
      <c r="R67" s="45"/>
    </row>
    <row r="68" spans="2:18" ht="51">
      <c r="B68" s="28"/>
      <c r="C68" s="28" t="s">
        <v>28</v>
      </c>
      <c r="D68" s="28" t="s">
        <v>29</v>
      </c>
      <c r="E68" s="28" t="s">
        <v>30</v>
      </c>
      <c r="F68" s="28" t="s">
        <v>31</v>
      </c>
      <c r="G68" s="28" t="s">
        <v>32</v>
      </c>
      <c r="H68" s="28" t="s">
        <v>33</v>
      </c>
      <c r="N68" s="46"/>
      <c r="O68" s="45"/>
      <c r="P68" s="46"/>
      <c r="Q68" s="46"/>
      <c r="R68" s="46"/>
    </row>
    <row r="69" spans="2:18">
      <c r="B69" s="31" t="s">
        <v>34</v>
      </c>
      <c r="C69" s="32">
        <v>384493</v>
      </c>
      <c r="D69" s="32">
        <v>319129</v>
      </c>
      <c r="E69" s="33">
        <v>0.17</v>
      </c>
      <c r="F69" s="32">
        <f>+C69-D69</f>
        <v>65364</v>
      </c>
      <c r="G69" s="32">
        <f>+$C$89/$C$79*C69</f>
        <v>60358.51084383906</v>
      </c>
      <c r="H69" s="32">
        <f>+F69-G69</f>
        <v>5005.4891561609402</v>
      </c>
      <c r="N69" s="47"/>
      <c r="O69" s="45"/>
      <c r="P69" s="47"/>
      <c r="Q69" s="47"/>
      <c r="R69" s="47"/>
    </row>
    <row r="70" spans="2:18">
      <c r="B70" s="31" t="s">
        <v>36</v>
      </c>
      <c r="C70" s="32">
        <v>282140</v>
      </c>
      <c r="D70" s="32">
        <v>239819</v>
      </c>
      <c r="E70" s="33">
        <v>0.15</v>
      </c>
      <c r="F70" s="32">
        <f t="shared" ref="F70:F78" si="8">+C70-D70</f>
        <v>42321</v>
      </c>
      <c r="G70" s="32">
        <f t="shared" ref="G70:G78" si="9">+$C$89/$C$79*C70</f>
        <v>44290.924020673338</v>
      </c>
      <c r="H70" s="32">
        <f t="shared" ref="H70:H78" si="10">+F70-G70</f>
        <v>-1969.9240206733375</v>
      </c>
      <c r="N70" s="47"/>
      <c r="O70" s="45"/>
      <c r="P70" s="47"/>
      <c r="Q70" s="47"/>
      <c r="R70" s="47"/>
    </row>
    <row r="71" spans="2:18">
      <c r="B71" s="31" t="s">
        <v>38</v>
      </c>
      <c r="C71" s="32">
        <v>234150</v>
      </c>
      <c r="D71" s="32">
        <v>203711</v>
      </c>
      <c r="E71" s="33">
        <v>0.13</v>
      </c>
      <c r="F71" s="32">
        <f t="shared" si="8"/>
        <v>30439</v>
      </c>
      <c r="G71" s="32">
        <f t="shared" si="9"/>
        <v>36757.354006665701</v>
      </c>
      <c r="H71" s="32">
        <f t="shared" si="10"/>
        <v>-6318.3540066657006</v>
      </c>
      <c r="N71" s="47"/>
      <c r="O71" s="45"/>
      <c r="P71" s="47"/>
      <c r="Q71" s="47"/>
      <c r="R71" s="47"/>
    </row>
    <row r="72" spans="2:18">
      <c r="B72" s="31" t="s">
        <v>40</v>
      </c>
      <c r="C72" s="32">
        <v>951618</v>
      </c>
      <c r="D72" s="32">
        <v>837424</v>
      </c>
      <c r="E72" s="33">
        <v>0.12</v>
      </c>
      <c r="F72" s="32">
        <f t="shared" si="8"/>
        <v>114194</v>
      </c>
      <c r="G72" s="32">
        <f t="shared" si="9"/>
        <v>149386.97290247792</v>
      </c>
      <c r="H72" s="32">
        <f t="shared" si="10"/>
        <v>-35192.972902477923</v>
      </c>
      <c r="N72" s="47"/>
      <c r="O72" s="45"/>
      <c r="P72" s="47"/>
      <c r="Q72" s="47"/>
      <c r="R72" s="47"/>
    </row>
    <row r="73" spans="2:18">
      <c r="B73" s="31" t="s">
        <v>42</v>
      </c>
      <c r="C73" s="32">
        <v>342877</v>
      </c>
      <c r="D73" s="32">
        <v>291445</v>
      </c>
      <c r="E73" s="33">
        <v>0.15</v>
      </c>
      <c r="F73" s="32">
        <f t="shared" si="8"/>
        <v>51432</v>
      </c>
      <c r="G73" s="32">
        <f t="shared" si="9"/>
        <v>53825.544607061784</v>
      </c>
      <c r="H73" s="32">
        <f t="shared" si="10"/>
        <v>-2393.5446070617836</v>
      </c>
      <c r="N73" s="47"/>
      <c r="O73" s="45"/>
      <c r="P73" s="47"/>
      <c r="Q73" s="47"/>
      <c r="R73" s="47"/>
    </row>
    <row r="74" spans="2:18">
      <c r="B74" s="31" t="s">
        <v>44</v>
      </c>
      <c r="C74" s="32">
        <v>299150</v>
      </c>
      <c r="D74" s="32">
        <v>266244</v>
      </c>
      <c r="E74" s="33">
        <v>0.11</v>
      </c>
      <c r="F74" s="32">
        <f t="shared" si="8"/>
        <v>32906</v>
      </c>
      <c r="G74" s="32">
        <f t="shared" si="9"/>
        <v>46961.189199632907</v>
      </c>
      <c r="H74" s="32">
        <f t="shared" si="10"/>
        <v>-14055.189199632907</v>
      </c>
      <c r="N74" s="47"/>
      <c r="O74" s="45"/>
      <c r="P74" s="47"/>
      <c r="Q74" s="47"/>
      <c r="R74" s="47"/>
    </row>
    <row r="75" spans="2:18">
      <c r="B75" s="31" t="s">
        <v>46</v>
      </c>
      <c r="C75" s="32">
        <v>424717</v>
      </c>
      <c r="D75" s="32">
        <v>382245</v>
      </c>
      <c r="E75" s="33">
        <v>0.1</v>
      </c>
      <c r="F75" s="32">
        <f t="shared" si="8"/>
        <v>42472</v>
      </c>
      <c r="G75" s="32">
        <f t="shared" si="9"/>
        <v>66672.958025406944</v>
      </c>
      <c r="H75" s="32">
        <f t="shared" si="10"/>
        <v>-24200.958025406944</v>
      </c>
      <c r="N75" s="47"/>
      <c r="O75" s="45"/>
      <c r="P75" s="47"/>
      <c r="Q75" s="47"/>
      <c r="R75" s="47"/>
    </row>
    <row r="76" spans="2:18">
      <c r="B76" s="31" t="s">
        <v>47</v>
      </c>
      <c r="C76" s="32">
        <v>309689</v>
      </c>
      <c r="D76" s="32">
        <v>266333</v>
      </c>
      <c r="E76" s="33">
        <v>0.14000000000000001</v>
      </c>
      <c r="F76" s="32">
        <f t="shared" si="8"/>
        <v>43356</v>
      </c>
      <c r="G76" s="32">
        <f t="shared" si="9"/>
        <v>48615.623339612619</v>
      </c>
      <c r="H76" s="32">
        <f t="shared" si="10"/>
        <v>-5259.623339612619</v>
      </c>
      <c r="N76" s="47"/>
      <c r="O76" s="45"/>
      <c r="P76" s="47"/>
      <c r="Q76" s="47"/>
      <c r="R76" s="47"/>
    </row>
    <row r="77" spans="2:18">
      <c r="B77" s="31" t="s">
        <v>48</v>
      </c>
      <c r="C77" s="32">
        <v>720724</v>
      </c>
      <c r="D77" s="32">
        <v>634237</v>
      </c>
      <c r="E77" s="33">
        <v>0.12</v>
      </c>
      <c r="F77" s="32">
        <f t="shared" si="8"/>
        <v>86487</v>
      </c>
      <c r="G77" s="32">
        <f t="shared" si="9"/>
        <v>113140.75254793992</v>
      </c>
      <c r="H77" s="32">
        <f t="shared" si="10"/>
        <v>-26653.752547939919</v>
      </c>
      <c r="N77" s="47"/>
      <c r="O77" s="45"/>
      <c r="P77" s="47"/>
      <c r="Q77" s="47"/>
      <c r="R77" s="47"/>
    </row>
    <row r="78" spans="2:18">
      <c r="B78" s="31" t="s">
        <v>49</v>
      </c>
      <c r="C78" s="32">
        <v>25418</v>
      </c>
      <c r="D78" s="32">
        <v>22622</v>
      </c>
      <c r="E78" s="33">
        <v>0.11</v>
      </c>
      <c r="F78" s="32">
        <f t="shared" si="8"/>
        <v>2796</v>
      </c>
      <c r="G78" s="32">
        <f t="shared" si="9"/>
        <v>3990.1705066898521</v>
      </c>
      <c r="H78" s="32">
        <f t="shared" si="10"/>
        <v>-1194.1705066898521</v>
      </c>
      <c r="N78" s="47"/>
      <c r="O78" s="45"/>
      <c r="P78" s="47"/>
      <c r="Q78" s="47"/>
      <c r="R78" s="47"/>
    </row>
    <row r="79" spans="2:18">
      <c r="B79" s="38" t="s">
        <v>5</v>
      </c>
      <c r="C79" s="39">
        <v>3974976</v>
      </c>
      <c r="D79" s="39">
        <v>3463208</v>
      </c>
      <c r="E79" s="40"/>
      <c r="F79" s="39">
        <v>511768</v>
      </c>
      <c r="G79" s="39">
        <f>SUM(G69:G78)</f>
        <v>624000</v>
      </c>
      <c r="H79" s="39">
        <f>F79-G79</f>
        <v>-112232</v>
      </c>
      <c r="N79" s="48"/>
      <c r="O79" s="45"/>
      <c r="P79" s="48"/>
      <c r="Q79" s="48"/>
      <c r="R79" s="48"/>
    </row>
    <row r="80" spans="2:18">
      <c r="N80" s="45"/>
      <c r="O80" s="45"/>
      <c r="P80" s="45"/>
      <c r="Q80" s="45"/>
      <c r="R80" s="45"/>
    </row>
    <row r="81" spans="2:18">
      <c r="N81" s="45"/>
      <c r="O81" s="45"/>
      <c r="P81" s="45"/>
      <c r="Q81" s="45"/>
      <c r="R81" s="45"/>
    </row>
    <row r="82" spans="2:18" ht="15.75" thickBot="1">
      <c r="F82" s="49">
        <f>F79/C79</f>
        <v>0.12874744400972485</v>
      </c>
      <c r="G82" s="27" t="s">
        <v>50</v>
      </c>
      <c r="N82" s="45"/>
      <c r="O82" s="45"/>
      <c r="P82" s="50"/>
      <c r="Q82" s="45"/>
      <c r="R82" s="45"/>
    </row>
    <row r="83" spans="2:18" ht="15.75" thickBot="1">
      <c r="B83" s="29" t="s">
        <v>10</v>
      </c>
      <c r="C83" s="30">
        <v>80000</v>
      </c>
      <c r="F83" s="49">
        <f>+G79/C79</f>
        <v>0.15698207989180313</v>
      </c>
      <c r="G83" s="27" t="s">
        <v>51</v>
      </c>
      <c r="N83" s="45"/>
      <c r="O83" s="45"/>
      <c r="P83" s="45"/>
      <c r="Q83" s="45"/>
      <c r="R83" s="45"/>
    </row>
    <row r="84" spans="2:18" ht="15.75" thickBot="1">
      <c r="B84" s="34" t="s">
        <v>35</v>
      </c>
      <c r="C84" s="35">
        <v>80000</v>
      </c>
    </row>
    <row r="85" spans="2:18" ht="15.75" thickBot="1">
      <c r="B85" s="34" t="s">
        <v>37</v>
      </c>
      <c r="C85" s="35">
        <v>80000</v>
      </c>
    </row>
    <row r="86" spans="2:18" ht="15.75" thickBot="1">
      <c r="B86" s="34" t="s">
        <v>39</v>
      </c>
      <c r="C86" s="35">
        <v>80000</v>
      </c>
    </row>
    <row r="87" spans="2:18" ht="15.75" thickBot="1">
      <c r="B87" s="34" t="s">
        <v>41</v>
      </c>
      <c r="C87" s="35">
        <v>80000</v>
      </c>
    </row>
    <row r="88" spans="2:18" ht="15.75" thickBot="1">
      <c r="B88" s="34" t="s">
        <v>43</v>
      </c>
      <c r="C88" s="35">
        <v>80000</v>
      </c>
    </row>
    <row r="89" spans="2:18" ht="15.75" thickBot="1">
      <c r="B89" s="36" t="s">
        <v>45</v>
      </c>
      <c r="C89" s="37">
        <v>624000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K44"/>
  <sheetViews>
    <sheetView workbookViewId="0">
      <selection sqref="A1:XFD1048576"/>
    </sheetView>
  </sheetViews>
  <sheetFormatPr defaultRowHeight="15"/>
  <cols>
    <col min="2" max="2" width="30.7109375" customWidth="1"/>
    <col min="3" max="3" width="15.85546875" customWidth="1"/>
    <col min="4" max="4" width="15.28515625" customWidth="1"/>
    <col min="5" max="5" width="13.28515625" bestFit="1" customWidth="1"/>
    <col min="6" max="6" width="16.7109375" customWidth="1"/>
    <col min="7" max="7" width="20.140625" customWidth="1"/>
    <col min="8" max="8" width="14" customWidth="1"/>
  </cols>
  <sheetData>
    <row r="3" spans="2:11">
      <c r="C3" s="1" t="s">
        <v>0</v>
      </c>
      <c r="D3" s="2"/>
      <c r="E3" s="3"/>
      <c r="F3" s="4" t="s">
        <v>1</v>
      </c>
      <c r="G3" s="5"/>
      <c r="H3" s="6" t="s">
        <v>2</v>
      </c>
    </row>
    <row r="4" spans="2:11" ht="47.25" customHeight="1"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5</v>
      </c>
      <c r="K4" s="8" t="s">
        <v>9</v>
      </c>
    </row>
    <row r="5" spans="2:11">
      <c r="B5" s="9" t="s">
        <v>10</v>
      </c>
      <c r="C5" s="10">
        <v>35714</v>
      </c>
      <c r="D5" s="10">
        <v>64286</v>
      </c>
      <c r="E5" s="10"/>
      <c r="F5" s="10">
        <v>20000</v>
      </c>
      <c r="G5" s="10">
        <v>30000</v>
      </c>
      <c r="H5" s="10">
        <v>50000</v>
      </c>
      <c r="I5" s="11"/>
      <c r="K5" s="12" t="s">
        <v>11</v>
      </c>
    </row>
    <row r="6" spans="2:11">
      <c r="B6" s="9" t="s">
        <v>12</v>
      </c>
      <c r="C6" s="10">
        <v>210000</v>
      </c>
      <c r="D6" s="10">
        <v>240000</v>
      </c>
      <c r="E6" s="10"/>
      <c r="F6" s="10">
        <v>90000</v>
      </c>
      <c r="G6" s="10">
        <v>60000</v>
      </c>
      <c r="H6" s="10"/>
      <c r="I6" s="11"/>
      <c r="K6" s="12" t="s">
        <v>13</v>
      </c>
    </row>
    <row r="7" spans="2:11">
      <c r="B7" s="9" t="s">
        <v>14</v>
      </c>
      <c r="C7" s="10">
        <v>77000</v>
      </c>
      <c r="D7" s="10">
        <v>88000</v>
      </c>
      <c r="E7" s="10"/>
      <c r="F7" s="10">
        <v>33000</v>
      </c>
      <c r="G7" s="10">
        <v>22000</v>
      </c>
      <c r="H7" s="10">
        <v>0</v>
      </c>
      <c r="I7" s="11"/>
      <c r="K7" s="12" t="s">
        <v>15</v>
      </c>
    </row>
    <row r="8" spans="2:11">
      <c r="B8" s="9" t="s">
        <v>16</v>
      </c>
      <c r="C8" s="10">
        <v>48214</v>
      </c>
      <c r="D8" s="10">
        <v>86786</v>
      </c>
      <c r="E8" s="10"/>
      <c r="F8" s="10"/>
      <c r="G8" s="10">
        <v>45000</v>
      </c>
      <c r="H8" s="10">
        <v>0</v>
      </c>
      <c r="I8" s="11"/>
    </row>
    <row r="9" spans="2:11">
      <c r="B9" s="9" t="s">
        <v>17</v>
      </c>
      <c r="C9" s="10">
        <v>17143</v>
      </c>
      <c r="D9" s="10">
        <v>30857</v>
      </c>
      <c r="E9" s="10"/>
      <c r="F9" s="10">
        <v>40000</v>
      </c>
      <c r="G9" s="10">
        <v>56000</v>
      </c>
      <c r="H9" s="10">
        <v>16000</v>
      </c>
      <c r="I9" s="11"/>
    </row>
    <row r="10" spans="2:11">
      <c r="B10" s="9" t="s">
        <v>18</v>
      </c>
      <c r="C10" s="10">
        <v>24500</v>
      </c>
      <c r="D10" s="10">
        <v>28000</v>
      </c>
      <c r="E10" s="10"/>
      <c r="F10" s="10">
        <v>10500</v>
      </c>
      <c r="G10" s="10">
        <v>7000</v>
      </c>
      <c r="H10" s="10">
        <v>70000</v>
      </c>
      <c r="I10" s="11"/>
    </row>
    <row r="11" spans="2:11">
      <c r="B11" s="13" t="s">
        <v>19</v>
      </c>
      <c r="C11" s="14">
        <f>SUM(C5:C10)</f>
        <v>412571</v>
      </c>
      <c r="D11" s="14">
        <f>SUM(D5:D10)</f>
        <v>537929</v>
      </c>
      <c r="E11" s="14">
        <f>+C11+D11</f>
        <v>950500</v>
      </c>
      <c r="F11" s="14">
        <f>SUM(F5:F10)</f>
        <v>193500</v>
      </c>
      <c r="G11" s="14">
        <f>SUM(G5:G10)</f>
        <v>220000</v>
      </c>
      <c r="H11" s="14">
        <f>SUM(H5:H10)</f>
        <v>136000</v>
      </c>
      <c r="I11" s="15">
        <f>SUM(C11:H11)</f>
        <v>2450500</v>
      </c>
    </row>
    <row r="13" spans="2:11">
      <c r="B13" s="7" t="s">
        <v>6</v>
      </c>
      <c r="C13" s="16">
        <f>+C8/($C$8+$D$8)*F11</f>
        <v>69106.733333333337</v>
      </c>
      <c r="D13" s="16">
        <f>+D8/($C$8+$D$8)*F11</f>
        <v>124393.26666666666</v>
      </c>
      <c r="E13" s="17">
        <f>SUM(C13:D13)</f>
        <v>193500</v>
      </c>
    </row>
    <row r="14" spans="2:11">
      <c r="B14" s="7" t="s">
        <v>7</v>
      </c>
      <c r="C14" s="16">
        <f>+C6/($C$6+$D$6)*G11</f>
        <v>102666.66666666667</v>
      </c>
      <c r="D14" s="16">
        <f>+D6/($C$6+$D$6)*G11</f>
        <v>117333.33333333333</v>
      </c>
      <c r="E14" s="17">
        <f>SUM(C14:D14)</f>
        <v>220000</v>
      </c>
    </row>
    <row r="15" spans="2:11">
      <c r="B15" s="7" t="s">
        <v>8</v>
      </c>
      <c r="C15" s="16">
        <f>+C6/($C$6+$D$6)*H11</f>
        <v>63466.666666666664</v>
      </c>
      <c r="D15" s="16">
        <f>+D6/($C$6+$D$6)*H11</f>
        <v>72533.333333333328</v>
      </c>
      <c r="E15" s="17">
        <f>SUM(C15:D15)</f>
        <v>136000</v>
      </c>
    </row>
    <row r="17" spans="2:5">
      <c r="B17" s="18" t="s">
        <v>5</v>
      </c>
      <c r="C17" s="19">
        <f>SUM(C11:C15)</f>
        <v>647811.06666666665</v>
      </c>
      <c r="D17" s="19">
        <f>SUM(D11:D15)</f>
        <v>852188.93333333335</v>
      </c>
      <c r="E17" s="20">
        <f>SUM(E11:E15)</f>
        <v>1500000</v>
      </c>
    </row>
    <row r="18" spans="2:5">
      <c r="C18" s="16"/>
      <c r="D18" s="16"/>
      <c r="E18" s="17"/>
    </row>
    <row r="20" spans="2:5">
      <c r="B20" t="s">
        <v>20</v>
      </c>
      <c r="C20" s="16">
        <v>100</v>
      </c>
      <c r="D20" s="16">
        <v>300</v>
      </c>
    </row>
    <row r="21" spans="2:5">
      <c r="B21" t="s">
        <v>21</v>
      </c>
      <c r="C21" s="16">
        <v>200</v>
      </c>
      <c r="D21" s="16">
        <v>500</v>
      </c>
    </row>
    <row r="22" spans="2:5">
      <c r="B22" s="18" t="s">
        <v>22</v>
      </c>
      <c r="C22" s="19">
        <f>SUM(C20:C21)</f>
        <v>300</v>
      </c>
      <c r="D22" s="19">
        <f>SUM(D20:D21)</f>
        <v>800</v>
      </c>
      <c r="E22" s="18"/>
    </row>
    <row r="24" spans="2:5">
      <c r="B24" s="18" t="s">
        <v>23</v>
      </c>
      <c r="C24" s="21">
        <f>+C17/C22</f>
        <v>2159.3702222222223</v>
      </c>
      <c r="D24" s="18">
        <f>+D17/D22</f>
        <v>1065.2361666666666</v>
      </c>
      <c r="E24" s="18"/>
    </row>
    <row r="27" spans="2:5">
      <c r="B27" t="s">
        <v>24</v>
      </c>
      <c r="C27" s="16">
        <v>350000</v>
      </c>
      <c r="D27" s="16">
        <v>250000</v>
      </c>
      <c r="E27" s="17">
        <f>+C27+D27</f>
        <v>600000</v>
      </c>
    </row>
    <row r="30" spans="2:5">
      <c r="B30" t="s">
        <v>25</v>
      </c>
      <c r="C30">
        <f>1.5*0.5</f>
        <v>0.75</v>
      </c>
      <c r="D30">
        <f>1.5*0.5</f>
        <v>0.75</v>
      </c>
    </row>
    <row r="32" spans="2:5">
      <c r="B32" t="s">
        <v>25</v>
      </c>
      <c r="C32" s="22">
        <f>+C27*C30</f>
        <v>262500</v>
      </c>
      <c r="D32">
        <f>+D27*D30</f>
        <v>187500</v>
      </c>
      <c r="E32" s="23">
        <f>+C32+D32</f>
        <v>450000</v>
      </c>
    </row>
    <row r="33" spans="2:6">
      <c r="B33" t="s">
        <v>26</v>
      </c>
      <c r="C33" s="22">
        <f>+C24*C20+D24*D20</f>
        <v>535507.87222222215</v>
      </c>
      <c r="D33">
        <f>+D21*D24+C21*C24</f>
        <v>964492.12777777773</v>
      </c>
      <c r="E33" s="23">
        <f>SUM(C33:D33)</f>
        <v>1500000</v>
      </c>
    </row>
    <row r="35" spans="2:6">
      <c r="C35" s="23">
        <f>+C32+C33</f>
        <v>798007.87222222215</v>
      </c>
      <c r="D35" s="23">
        <f>+D32+D33</f>
        <v>1151992.1277777776</v>
      </c>
      <c r="E35" s="23">
        <f>+E32+E33</f>
        <v>1950000</v>
      </c>
    </row>
    <row r="36" spans="2:6">
      <c r="C36" s="23">
        <f>+C35/C27</f>
        <v>2.2800224920634919</v>
      </c>
      <c r="D36" s="23">
        <f>+D35/D27</f>
        <v>4.6079685111111104</v>
      </c>
      <c r="E36" s="23"/>
    </row>
    <row r="37" spans="2:6">
      <c r="C37" s="23"/>
      <c r="D37" s="23"/>
      <c r="E37" s="23"/>
    </row>
    <row r="38" spans="2:6">
      <c r="C38" s="23"/>
      <c r="D38" s="23"/>
      <c r="E38" s="23"/>
    </row>
    <row r="39" spans="2:6">
      <c r="C39" s="23"/>
      <c r="D39" s="23">
        <f>+E39-C39</f>
        <v>100000</v>
      </c>
      <c r="E39">
        <v>100000</v>
      </c>
    </row>
    <row r="40" spans="2:6">
      <c r="F40" s="24">
        <f>+E35+100000</f>
        <v>2050000</v>
      </c>
    </row>
    <row r="42" spans="2:6">
      <c r="C42" s="23">
        <f>+C35+C39</f>
        <v>798007.87222222215</v>
      </c>
      <c r="D42" s="23">
        <f>+D35+D39</f>
        <v>1251992.1277777776</v>
      </c>
      <c r="E42" s="23">
        <f>SUM(C42:D42)</f>
        <v>2049999.9999999998</v>
      </c>
    </row>
    <row r="44" spans="2:6">
      <c r="C44" s="25">
        <f>+C42/C27</f>
        <v>2.2800224920634919</v>
      </c>
      <c r="D44" s="26">
        <f>+D42/D27</f>
        <v>5.0079685111111107</v>
      </c>
    </row>
  </sheetData>
  <mergeCells count="1">
    <mergeCell ref="C3:D3"/>
  </mergeCells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esercitazione numero uno</vt:lpstr>
      <vt:lpstr>esercitazione numero due</vt:lpstr>
      <vt:lpstr>Foglio3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2017-05-31T13:02:18Z</dcterms:modified>
</cp:coreProperties>
</file>