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660" windowWidth="12450" windowHeight="8955" activeTab="6"/>
  </bookViews>
  <sheets>
    <sheet name="Sp 2013" sheetId="1" r:id="rId1"/>
    <sheet name="Scritture 2013" sheetId="2" r:id="rId2"/>
    <sheet name="Bil 2014" sheetId="3" r:id="rId3"/>
    <sheet name="Scritture 2014" sheetId="4" r:id="rId4"/>
    <sheet name="Bil 2015" sheetId="6" r:id="rId5"/>
    <sheet name="Scritture 2015" sheetId="5" r:id="rId6"/>
    <sheet name="Sintesi" sheetId="7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2" hidden="1">'Bil 2014'!$A$2:$AA$586</definedName>
    <definedName name="_xlnm._FilterDatabase" localSheetId="4" hidden="1">'Bil 2015'!$E$2:$AH$595</definedName>
    <definedName name="_xlnm._FilterDatabase" localSheetId="0" hidden="1">'Sp 2013'!$A$2:$Z$596</definedName>
  </definedNames>
  <calcPr calcId="145621"/>
</workbook>
</file>

<file path=xl/calcChain.xml><?xml version="1.0" encoding="utf-8"?>
<calcChain xmlns="http://schemas.openxmlformats.org/spreadsheetml/2006/main">
  <c r="P575" i="6" l="1"/>
  <c r="P574" i="6"/>
  <c r="P573" i="6"/>
  <c r="P572" i="6"/>
  <c r="P571" i="6"/>
  <c r="P570" i="6"/>
  <c r="P569" i="6"/>
  <c r="P568" i="6"/>
  <c r="P567" i="6"/>
  <c r="P566" i="6"/>
  <c r="P565" i="6"/>
  <c r="P564" i="6"/>
  <c r="P563" i="6"/>
  <c r="P562" i="6"/>
  <c r="P561" i="6"/>
  <c r="P560" i="6"/>
  <c r="P559" i="6"/>
  <c r="P558" i="6"/>
  <c r="P557" i="6"/>
  <c r="P556" i="6"/>
  <c r="P555" i="6"/>
  <c r="P554" i="6"/>
  <c r="P553" i="6"/>
  <c r="P552" i="6"/>
  <c r="P551" i="6"/>
  <c r="P550" i="6"/>
  <c r="P549" i="6"/>
  <c r="P548" i="6"/>
  <c r="P547" i="6"/>
  <c r="P546" i="6"/>
  <c r="P545" i="6"/>
  <c r="P544" i="6"/>
  <c r="P543" i="6"/>
  <c r="P542" i="6"/>
  <c r="P541" i="6"/>
  <c r="P540" i="6"/>
  <c r="P539" i="6"/>
  <c r="P538" i="6"/>
  <c r="P537" i="6"/>
  <c r="P536" i="6"/>
  <c r="P535" i="6"/>
  <c r="P534" i="6"/>
  <c r="P533" i="6"/>
  <c r="P532" i="6"/>
  <c r="P531" i="6"/>
  <c r="P530" i="6"/>
  <c r="P529" i="6"/>
  <c r="P528" i="6"/>
  <c r="P526" i="6"/>
  <c r="P525" i="6"/>
  <c r="P524" i="6"/>
  <c r="P523" i="6"/>
  <c r="P522" i="6"/>
  <c r="P521" i="6"/>
  <c r="P520" i="6"/>
  <c r="P519" i="6"/>
  <c r="P517" i="6"/>
  <c r="P516" i="6"/>
  <c r="P515" i="6"/>
  <c r="P514" i="6"/>
  <c r="P513" i="6"/>
  <c r="P512" i="6"/>
  <c r="P511" i="6"/>
  <c r="P510" i="6"/>
  <c r="P509" i="6"/>
  <c r="P508" i="6"/>
  <c r="P507" i="6"/>
  <c r="P506" i="6"/>
  <c r="P505" i="6"/>
  <c r="P504" i="6"/>
  <c r="P503" i="6"/>
  <c r="P502" i="6"/>
  <c r="P501" i="6"/>
  <c r="P500" i="6"/>
  <c r="P499" i="6"/>
  <c r="P498" i="6"/>
  <c r="P497" i="6"/>
  <c r="P496" i="6"/>
  <c r="P495" i="6"/>
  <c r="P494" i="6"/>
  <c r="P493" i="6"/>
  <c r="P492" i="6"/>
  <c r="P491" i="6"/>
  <c r="P490" i="6"/>
  <c r="P489" i="6"/>
  <c r="P488" i="6"/>
  <c r="P487" i="6"/>
  <c r="P486" i="6"/>
  <c r="P485" i="6"/>
  <c r="P484" i="6"/>
  <c r="P483" i="6"/>
  <c r="P482" i="6"/>
  <c r="P481" i="6"/>
  <c r="P480" i="6"/>
  <c r="P479" i="6"/>
  <c r="P478" i="6"/>
  <c r="P477" i="6"/>
  <c r="P476" i="6"/>
  <c r="P475" i="6"/>
  <c r="P474" i="6"/>
  <c r="P473" i="6"/>
  <c r="P472" i="6"/>
  <c r="P471" i="6"/>
  <c r="P470" i="6"/>
  <c r="P469" i="6"/>
  <c r="P468" i="6"/>
  <c r="P467" i="6"/>
  <c r="P466" i="6"/>
  <c r="P465" i="6"/>
  <c r="P464" i="6"/>
  <c r="P463" i="6"/>
  <c r="P462" i="6"/>
  <c r="P461" i="6"/>
  <c r="P460" i="6"/>
  <c r="P459" i="6"/>
  <c r="P458" i="6"/>
  <c r="P457" i="6"/>
  <c r="P456" i="6"/>
  <c r="P455" i="6"/>
  <c r="P454" i="6"/>
  <c r="P453" i="6"/>
  <c r="P452" i="6"/>
  <c r="P451" i="6"/>
  <c r="P450" i="6"/>
  <c r="P449" i="6"/>
  <c r="P448" i="6"/>
  <c r="P447" i="6"/>
  <c r="P446" i="6"/>
  <c r="P445" i="6"/>
  <c r="P444" i="6"/>
  <c r="P443" i="6"/>
  <c r="P442" i="6"/>
  <c r="P441" i="6"/>
  <c r="P440" i="6"/>
  <c r="P439" i="6"/>
  <c r="P438" i="6"/>
  <c r="P437" i="6"/>
  <c r="P436" i="6"/>
  <c r="P435" i="6"/>
  <c r="P434" i="6"/>
  <c r="P433" i="6"/>
  <c r="P432" i="6"/>
  <c r="P431" i="6"/>
  <c r="P430" i="6"/>
  <c r="P429" i="6"/>
  <c r="P428" i="6"/>
  <c r="P427" i="6"/>
  <c r="P426" i="6"/>
  <c r="P425" i="6"/>
  <c r="P424" i="6"/>
  <c r="P423" i="6"/>
  <c r="P422" i="6"/>
  <c r="P421" i="6"/>
  <c r="P420" i="6"/>
  <c r="P419" i="6"/>
  <c r="P418" i="6"/>
  <c r="P417" i="6"/>
  <c r="P416" i="6"/>
  <c r="P415" i="6"/>
  <c r="P414" i="6"/>
  <c r="P413" i="6"/>
  <c r="P412" i="6"/>
  <c r="P411" i="6"/>
  <c r="P410" i="6"/>
  <c r="P409" i="6"/>
  <c r="P408" i="6"/>
  <c r="P407" i="6"/>
  <c r="P406" i="6"/>
  <c r="P405" i="6"/>
  <c r="P404" i="6"/>
  <c r="P403" i="6"/>
  <c r="P402" i="6"/>
  <c r="P401" i="6"/>
  <c r="P400" i="6"/>
  <c r="P399" i="6"/>
  <c r="P398" i="6"/>
  <c r="P397" i="6"/>
  <c r="P396" i="6"/>
  <c r="P395" i="6"/>
  <c r="P394" i="6"/>
  <c r="P393" i="6"/>
  <c r="P392" i="6"/>
  <c r="P391" i="6"/>
  <c r="P390" i="6"/>
  <c r="P389" i="6"/>
  <c r="P388" i="6"/>
  <c r="P387" i="6"/>
  <c r="P386" i="6"/>
  <c r="P385" i="6"/>
  <c r="P384" i="6"/>
  <c r="P383" i="6"/>
  <c r="P382" i="6"/>
  <c r="P381" i="6"/>
  <c r="P380" i="6"/>
  <c r="P379" i="6"/>
  <c r="P378" i="6"/>
  <c r="P377" i="6"/>
  <c r="P376" i="6"/>
  <c r="P375" i="6"/>
  <c r="P374" i="6"/>
  <c r="P373" i="6"/>
  <c r="P372" i="6"/>
  <c r="P371" i="6"/>
  <c r="P370" i="6"/>
  <c r="P369" i="6"/>
  <c r="P368" i="6"/>
  <c r="P367" i="6"/>
  <c r="P366" i="6"/>
  <c r="P365" i="6"/>
  <c r="P364" i="6"/>
  <c r="P363" i="6"/>
  <c r="P362" i="6"/>
  <c r="P361" i="6"/>
  <c r="P360" i="6"/>
  <c r="P359" i="6"/>
  <c r="P358" i="6"/>
  <c r="P357" i="6"/>
  <c r="P356" i="6"/>
  <c r="P355" i="6"/>
  <c r="P354" i="6"/>
  <c r="P353" i="6"/>
  <c r="P352" i="6"/>
  <c r="P351" i="6"/>
  <c r="P350" i="6"/>
  <c r="P349" i="6"/>
  <c r="P348" i="6"/>
  <c r="P347" i="6"/>
  <c r="P346" i="6"/>
  <c r="P345" i="6"/>
  <c r="P344" i="6"/>
  <c r="P343" i="6"/>
  <c r="P342" i="6"/>
  <c r="P341" i="6"/>
  <c r="P340" i="6"/>
  <c r="P339" i="6"/>
  <c r="P338" i="6"/>
  <c r="P337" i="6"/>
  <c r="P336" i="6"/>
  <c r="P335" i="6"/>
  <c r="P317" i="6"/>
  <c r="P316" i="6"/>
  <c r="P315" i="6"/>
  <c r="P314" i="6"/>
  <c r="P313" i="6"/>
  <c r="P312" i="6"/>
  <c r="P311" i="6"/>
  <c r="P310" i="6"/>
  <c r="P309" i="6"/>
  <c r="P308" i="6"/>
  <c r="P307" i="6"/>
  <c r="P306" i="6"/>
  <c r="P305" i="6"/>
  <c r="P304" i="6"/>
  <c r="P303" i="6"/>
  <c r="P302" i="6"/>
  <c r="P301" i="6"/>
  <c r="P300" i="6"/>
  <c r="P299" i="6"/>
  <c r="P298" i="6"/>
  <c r="P297" i="6"/>
  <c r="P296" i="6"/>
  <c r="P295" i="6"/>
  <c r="P294" i="6"/>
  <c r="P293" i="6"/>
  <c r="P292" i="6"/>
  <c r="P291" i="6"/>
  <c r="P290" i="6"/>
  <c r="P289" i="6"/>
  <c r="P288" i="6"/>
  <c r="P287" i="6"/>
  <c r="P286" i="6"/>
  <c r="P285" i="6"/>
  <c r="P284" i="6"/>
  <c r="P283" i="6"/>
  <c r="P282" i="6"/>
  <c r="P281" i="6"/>
  <c r="P280" i="6"/>
  <c r="P279" i="6"/>
  <c r="P278" i="6"/>
  <c r="P277" i="6"/>
  <c r="P276" i="6"/>
  <c r="P275" i="6"/>
  <c r="P274" i="6"/>
  <c r="P273" i="6"/>
  <c r="P272" i="6"/>
  <c r="P271" i="6"/>
  <c r="P270" i="6"/>
  <c r="P269" i="6"/>
  <c r="P268" i="6"/>
  <c r="P267" i="6"/>
  <c r="P266" i="6"/>
  <c r="P265" i="6"/>
  <c r="P264" i="6"/>
  <c r="P263" i="6"/>
  <c r="P262" i="6"/>
  <c r="P261" i="6"/>
  <c r="P260" i="6"/>
  <c r="P259" i="6"/>
  <c r="Q259" i="6" s="1"/>
  <c r="P258" i="6"/>
  <c r="P257" i="6"/>
  <c r="P256" i="6"/>
  <c r="P253" i="6"/>
  <c r="P252" i="6"/>
  <c r="P251" i="6"/>
  <c r="P250" i="6"/>
  <c r="P249" i="6"/>
  <c r="P248" i="6"/>
  <c r="P247" i="6"/>
  <c r="P246" i="6"/>
  <c r="P245" i="6"/>
  <c r="P244" i="6"/>
  <c r="P243" i="6"/>
  <c r="P242" i="6"/>
  <c r="P241" i="6"/>
  <c r="P240" i="6"/>
  <c r="P237" i="6"/>
  <c r="P236" i="6"/>
  <c r="P235" i="6"/>
  <c r="P234" i="6"/>
  <c r="P233" i="6"/>
  <c r="P232" i="6"/>
  <c r="P231" i="6"/>
  <c r="P230" i="6"/>
  <c r="P229" i="6"/>
  <c r="P228" i="6"/>
  <c r="P227" i="6"/>
  <c r="P226" i="6"/>
  <c r="P225" i="6"/>
  <c r="P224" i="6"/>
  <c r="P223" i="6"/>
  <c r="P222" i="6"/>
  <c r="P221" i="6"/>
  <c r="P220" i="6"/>
  <c r="P219" i="6"/>
  <c r="P218" i="6"/>
  <c r="P217" i="6"/>
  <c r="P216" i="6"/>
  <c r="P215" i="6"/>
  <c r="P214" i="6"/>
  <c r="P213" i="6"/>
  <c r="P212" i="6"/>
  <c r="P211" i="6"/>
  <c r="P210" i="6"/>
  <c r="P209" i="6"/>
  <c r="P208" i="6"/>
  <c r="P207" i="6"/>
  <c r="P206" i="6"/>
  <c r="P205" i="6"/>
  <c r="P204" i="6"/>
  <c r="P203" i="6"/>
  <c r="P202" i="6"/>
  <c r="P201" i="6"/>
  <c r="P200" i="6"/>
  <c r="P199" i="6"/>
  <c r="P198" i="6"/>
  <c r="P187" i="6"/>
  <c r="P186" i="6"/>
  <c r="P185" i="6"/>
  <c r="P184" i="6"/>
  <c r="P183" i="6"/>
  <c r="P182" i="6"/>
  <c r="P181" i="6"/>
  <c r="P180" i="6"/>
  <c r="P179" i="6"/>
  <c r="P174" i="6"/>
  <c r="P173" i="6"/>
  <c r="P172" i="6"/>
  <c r="P170" i="6"/>
  <c r="P169" i="6"/>
  <c r="P168" i="6"/>
  <c r="P167" i="6"/>
  <c r="P166" i="6"/>
  <c r="P165" i="6"/>
  <c r="P164" i="6"/>
  <c r="P163" i="6"/>
  <c r="P162" i="6"/>
  <c r="P161" i="6"/>
  <c r="P160" i="6"/>
  <c r="P158" i="6"/>
  <c r="P157" i="6"/>
  <c r="P156" i="6"/>
  <c r="P155" i="6"/>
  <c r="P154" i="6"/>
  <c r="P153" i="6"/>
  <c r="P152" i="6"/>
  <c r="P151" i="6"/>
  <c r="P150" i="6"/>
  <c r="P149" i="6"/>
  <c r="P144" i="6"/>
  <c r="P143" i="6"/>
  <c r="P142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C259" i="7"/>
  <c r="D259" i="7"/>
  <c r="G259" i="7"/>
  <c r="H259" i="7"/>
  <c r="R259" i="6"/>
  <c r="S259" i="6"/>
  <c r="T259" i="6"/>
  <c r="U259" i="6"/>
  <c r="V259" i="6"/>
  <c r="W259" i="6"/>
  <c r="X259" i="6"/>
  <c r="Y259" i="6"/>
  <c r="Z259" i="6"/>
  <c r="AA259" i="6"/>
  <c r="AB259" i="6"/>
  <c r="E259" i="7" l="1"/>
  <c r="AC259" i="6"/>
  <c r="AD259" i="6" s="1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AB197" i="6"/>
  <c r="AA197" i="6"/>
  <c r="Z197" i="6"/>
  <c r="Y197" i="6"/>
  <c r="X197" i="6"/>
  <c r="W197" i="6"/>
  <c r="V197" i="6"/>
  <c r="T197" i="6"/>
  <c r="R197" i="6"/>
  <c r="Q197" i="6"/>
  <c r="AA196" i="6"/>
  <c r="Z196" i="6"/>
  <c r="Y196" i="6"/>
  <c r="X196" i="6"/>
  <c r="W196" i="6"/>
  <c r="V196" i="6"/>
  <c r="T196" i="6"/>
  <c r="R196" i="6"/>
  <c r="Q196" i="6"/>
  <c r="X197" i="3"/>
  <c r="W197" i="3"/>
  <c r="V197" i="3"/>
  <c r="U197" i="3"/>
  <c r="T197" i="3"/>
  <c r="S197" i="3"/>
  <c r="Q197" i="3"/>
  <c r="P197" i="3"/>
  <c r="X196" i="3"/>
  <c r="W196" i="3"/>
  <c r="V196" i="3"/>
  <c r="U196" i="3"/>
  <c r="T196" i="3"/>
  <c r="S196" i="3"/>
  <c r="Q196" i="3"/>
  <c r="P196" i="3"/>
  <c r="I259" i="7" l="1"/>
  <c r="J259" i="7" s="1"/>
  <c r="U197" i="6"/>
  <c r="G197" i="7"/>
  <c r="E197" i="7"/>
  <c r="D197" i="7"/>
  <c r="C197" i="7"/>
  <c r="G196" i="7"/>
  <c r="E196" i="7"/>
  <c r="D196" i="7"/>
  <c r="C196" i="7"/>
  <c r="U196" i="6" l="1"/>
  <c r="R197" i="3"/>
  <c r="Z197" i="3" s="1"/>
  <c r="D165" i="5"/>
  <c r="F165" i="5" s="1"/>
  <c r="F176" i="5"/>
  <c r="F177" i="5"/>
  <c r="Y197" i="3" l="1"/>
  <c r="S197" i="6" s="1"/>
  <c r="AC197" i="6" s="1"/>
  <c r="AD197" i="6" s="1"/>
  <c r="AA197" i="3"/>
  <c r="H197" i="7"/>
  <c r="AB196" i="6"/>
  <c r="F287" i="5"/>
  <c r="I197" i="7" l="1"/>
  <c r="J197" i="7" s="1"/>
  <c r="R196" i="3"/>
  <c r="C175" i="5"/>
  <c r="F180" i="5"/>
  <c r="F179" i="5"/>
  <c r="F178" i="5"/>
  <c r="F175" i="5"/>
  <c r="F174" i="5"/>
  <c r="F132" i="4"/>
  <c r="F131" i="4"/>
  <c r="F164" i="5"/>
  <c r="F163" i="5"/>
  <c r="C169" i="5"/>
  <c r="F169" i="5" s="1"/>
  <c r="C168" i="5"/>
  <c r="F168" i="5" s="1"/>
  <c r="D134" i="4"/>
  <c r="C136" i="4" s="1"/>
  <c r="F136" i="4" s="1"/>
  <c r="D133" i="4"/>
  <c r="C135" i="4" s="1"/>
  <c r="F135" i="4" s="1"/>
  <c r="F133" i="4" l="1"/>
  <c r="F134" i="4"/>
  <c r="Y196" i="3"/>
  <c r="S196" i="6" s="1"/>
  <c r="AC196" i="6" s="1"/>
  <c r="I196" i="7" s="1"/>
  <c r="J196" i="7" s="1"/>
  <c r="Z196" i="3"/>
  <c r="D166" i="5"/>
  <c r="F166" i="5" s="1"/>
  <c r="D167" i="5"/>
  <c r="F167" i="5" s="1"/>
  <c r="AC241" i="3"/>
  <c r="D20" i="7"/>
  <c r="D22" i="7"/>
  <c r="D23" i="7"/>
  <c r="D2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102" i="7"/>
  <c r="D103" i="7"/>
  <c r="D119" i="7"/>
  <c r="D120" i="7"/>
  <c r="D121" i="7"/>
  <c r="D129" i="7"/>
  <c r="D138" i="7"/>
  <c r="D143" i="7"/>
  <c r="D145" i="7"/>
  <c r="D146" i="7"/>
  <c r="D147" i="7"/>
  <c r="D148" i="7"/>
  <c r="D159" i="7"/>
  <c r="D179" i="7"/>
  <c r="D187" i="7"/>
  <c r="D188" i="7"/>
  <c r="D189" i="7"/>
  <c r="D190" i="7"/>
  <c r="D191" i="7"/>
  <c r="D192" i="7"/>
  <c r="D193" i="7"/>
  <c r="D194" i="7"/>
  <c r="D195" i="7"/>
  <c r="D199" i="7"/>
  <c r="D202" i="7"/>
  <c r="D206" i="7"/>
  <c r="D207" i="7"/>
  <c r="D208" i="7"/>
  <c r="D209" i="7"/>
  <c r="D210" i="7"/>
  <c r="D211" i="7"/>
  <c r="D232" i="7"/>
  <c r="D233" i="7"/>
  <c r="D234" i="7"/>
  <c r="D235" i="7"/>
  <c r="D236" i="7"/>
  <c r="D237" i="7"/>
  <c r="D239" i="7"/>
  <c r="D247" i="7"/>
  <c r="D254" i="7"/>
  <c r="D255" i="7"/>
  <c r="D276" i="7"/>
  <c r="D277" i="7"/>
  <c r="D278" i="7"/>
  <c r="D279" i="7"/>
  <c r="D280" i="7"/>
  <c r="D281" i="7"/>
  <c r="D283" i="7"/>
  <c r="D291" i="7"/>
  <c r="D292" i="7"/>
  <c r="D295" i="7"/>
  <c r="D298" i="7"/>
  <c r="D299" i="7"/>
  <c r="D301" i="7"/>
  <c r="D306" i="7"/>
  <c r="D313" i="7"/>
  <c r="D314" i="7"/>
  <c r="D315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42" i="7"/>
  <c r="D344" i="7"/>
  <c r="D361" i="7"/>
  <c r="D362" i="7"/>
  <c r="D364" i="7"/>
  <c r="D397" i="7"/>
  <c r="D398" i="7"/>
  <c r="D427" i="7"/>
  <c r="D444" i="7"/>
  <c r="D445" i="7"/>
  <c r="D448" i="7"/>
  <c r="D460" i="7"/>
  <c r="D484" i="7"/>
  <c r="D485" i="7"/>
  <c r="D486" i="7"/>
  <c r="D490" i="7"/>
  <c r="D502" i="7"/>
  <c r="D512" i="7"/>
  <c r="D519" i="7"/>
  <c r="D522" i="7"/>
  <c r="D531" i="7"/>
  <c r="D532" i="7"/>
  <c r="D540" i="7"/>
  <c r="D553" i="7"/>
  <c r="D555" i="7"/>
  <c r="D556" i="7"/>
  <c r="D565" i="7"/>
  <c r="D569" i="7"/>
  <c r="D570" i="7"/>
  <c r="D572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O242" i="1"/>
  <c r="AB241" i="1"/>
  <c r="AD196" i="6" l="1"/>
  <c r="AA196" i="3"/>
  <c r="H196" i="7"/>
  <c r="Q568" i="6"/>
  <c r="Q566" i="6"/>
  <c r="Q552" i="6"/>
  <c r="Q551" i="6"/>
  <c r="E532" i="7"/>
  <c r="Q515" i="6"/>
  <c r="Q508" i="6"/>
  <c r="Q482" i="6"/>
  <c r="Q480" i="6"/>
  <c r="Q456" i="6"/>
  <c r="Q444" i="6"/>
  <c r="Q441" i="6"/>
  <c r="Q440" i="6"/>
  <c r="Q423" i="6"/>
  <c r="Q393" i="6"/>
  <c r="Q360" i="6"/>
  <c r="Q358" i="6"/>
  <c r="Q357" i="6"/>
  <c r="Q340" i="6"/>
  <c r="Q338" i="6"/>
  <c r="Q333" i="6"/>
  <c r="Q329" i="6"/>
  <c r="Q325" i="6"/>
  <c r="Q321" i="6"/>
  <c r="Q315" i="6"/>
  <c r="Q314" i="6"/>
  <c r="Q313" i="6"/>
  <c r="Q306" i="6"/>
  <c r="Q301" i="6"/>
  <c r="Q295" i="6"/>
  <c r="Q292" i="6"/>
  <c r="Q291" i="6"/>
  <c r="Q283" i="6"/>
  <c r="Q281" i="6"/>
  <c r="Q279" i="6"/>
  <c r="Q278" i="6"/>
  <c r="Q277" i="6"/>
  <c r="Q276" i="6"/>
  <c r="Q247" i="6"/>
  <c r="Q237" i="6"/>
  <c r="Q236" i="6"/>
  <c r="Q235" i="6"/>
  <c r="Q234" i="6"/>
  <c r="Q233" i="6"/>
  <c r="Q232" i="6"/>
  <c r="Q211" i="6"/>
  <c r="Q210" i="6"/>
  <c r="Q209" i="6"/>
  <c r="Q208" i="6"/>
  <c r="Q206" i="6"/>
  <c r="Q202" i="6"/>
  <c r="Q194" i="6"/>
  <c r="Q190" i="6"/>
  <c r="Q146" i="6"/>
  <c r="Q143" i="6"/>
  <c r="Q138" i="6"/>
  <c r="Q129" i="6"/>
  <c r="Q102" i="6"/>
  <c r="Q54" i="6"/>
  <c r="Q52" i="6"/>
  <c r="Q50" i="6"/>
  <c r="Q49" i="6"/>
  <c r="Q48" i="6"/>
  <c r="Q46" i="6"/>
  <c r="Q45" i="6"/>
  <c r="Q44" i="6"/>
  <c r="Q42" i="6"/>
  <c r="Q41" i="6"/>
  <c r="Q40" i="6"/>
  <c r="Q29" i="6"/>
  <c r="Q22" i="6"/>
  <c r="Q20" i="6"/>
  <c r="Q23" i="6"/>
  <c r="Q43" i="6"/>
  <c r="Q47" i="6"/>
  <c r="Q51" i="6"/>
  <c r="Q53" i="6"/>
  <c r="Q55" i="6"/>
  <c r="Q103" i="6"/>
  <c r="Q119" i="6"/>
  <c r="Q120" i="6"/>
  <c r="Q121" i="6"/>
  <c r="Q145" i="6"/>
  <c r="Q147" i="6"/>
  <c r="Q148" i="6"/>
  <c r="Q159" i="6"/>
  <c r="Q179" i="6"/>
  <c r="Q188" i="6"/>
  <c r="Q189" i="6"/>
  <c r="Q191" i="6"/>
  <c r="Q192" i="6"/>
  <c r="Q193" i="6"/>
  <c r="Q195" i="6"/>
  <c r="Q199" i="6"/>
  <c r="Q207" i="6"/>
  <c r="Q239" i="6"/>
  <c r="Q254" i="6"/>
  <c r="Q255" i="6"/>
  <c r="Q280" i="6"/>
  <c r="Q298" i="6"/>
  <c r="Q299" i="6"/>
  <c r="Q318" i="6"/>
  <c r="Q319" i="6"/>
  <c r="Q320" i="6"/>
  <c r="Q322" i="6"/>
  <c r="Q323" i="6"/>
  <c r="Q324" i="6"/>
  <c r="Q326" i="6"/>
  <c r="Q327" i="6"/>
  <c r="Q328" i="6"/>
  <c r="Q330" i="6"/>
  <c r="Q331" i="6"/>
  <c r="Q332" i="6"/>
  <c r="Q334" i="6"/>
  <c r="Q394" i="6"/>
  <c r="Q481" i="6"/>
  <c r="Q486" i="6"/>
  <c r="Q498" i="6"/>
  <c r="Q518" i="6"/>
  <c r="Q527" i="6"/>
  <c r="Q536" i="6"/>
  <c r="Q549" i="6"/>
  <c r="Q561" i="6"/>
  <c r="Q565" i="6"/>
  <c r="Q575" i="6"/>
  <c r="Q576" i="6"/>
  <c r="Q577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AB528" i="6"/>
  <c r="AA528" i="6"/>
  <c r="Z528" i="6"/>
  <c r="Y528" i="6"/>
  <c r="X528" i="6"/>
  <c r="W528" i="6"/>
  <c r="V528" i="6"/>
  <c r="U528" i="6"/>
  <c r="T528" i="6"/>
  <c r="S528" i="6"/>
  <c r="R528" i="6"/>
  <c r="C532" i="7"/>
  <c r="G532" i="7"/>
  <c r="H532" i="7"/>
  <c r="Q528" i="6" l="1"/>
  <c r="AC528" i="6"/>
  <c r="AD528" i="6" s="1"/>
  <c r="I532" i="7" l="1"/>
  <c r="J532" i="7" s="1"/>
  <c r="P187" i="1" l="1"/>
  <c r="Q187" i="1"/>
  <c r="R187" i="1"/>
  <c r="S187" i="1"/>
  <c r="T187" i="1"/>
  <c r="U187" i="1"/>
  <c r="V187" i="1"/>
  <c r="W187" i="1"/>
  <c r="X187" i="3"/>
  <c r="W187" i="3"/>
  <c r="V187" i="3"/>
  <c r="U187" i="3"/>
  <c r="T187" i="3"/>
  <c r="S187" i="3"/>
  <c r="R187" i="3"/>
  <c r="Q187" i="3"/>
  <c r="T187" i="6"/>
  <c r="U187" i="6"/>
  <c r="V187" i="6"/>
  <c r="W187" i="6"/>
  <c r="X187" i="6"/>
  <c r="Y187" i="6"/>
  <c r="Z187" i="6"/>
  <c r="AA187" i="6"/>
  <c r="AB187" i="6"/>
  <c r="Y187" i="1" l="1"/>
  <c r="G187" i="7" s="1"/>
  <c r="Q187" i="6"/>
  <c r="Y187" i="3"/>
  <c r="S187" i="6" s="1"/>
  <c r="C187" i="7"/>
  <c r="X187" i="1"/>
  <c r="P187" i="3" s="1"/>
  <c r="Z187" i="3" s="1"/>
  <c r="E187" i="7"/>
  <c r="R187" i="6" l="1"/>
  <c r="AA187" i="3"/>
  <c r="H187" i="7"/>
  <c r="O242" i="3"/>
  <c r="D242" i="7" s="1"/>
  <c r="C239" i="7"/>
  <c r="E239" i="7"/>
  <c r="P239" i="1"/>
  <c r="Q239" i="1"/>
  <c r="R239" i="1"/>
  <c r="S239" i="1"/>
  <c r="T239" i="1"/>
  <c r="U239" i="1"/>
  <c r="V239" i="1"/>
  <c r="W239" i="1"/>
  <c r="Q239" i="3"/>
  <c r="R239" i="3"/>
  <c r="S239" i="3"/>
  <c r="T239" i="3"/>
  <c r="U239" i="3"/>
  <c r="V239" i="3"/>
  <c r="W239" i="3"/>
  <c r="X239" i="3"/>
  <c r="T239" i="6"/>
  <c r="U239" i="6"/>
  <c r="V239" i="6"/>
  <c r="W239" i="6"/>
  <c r="X239" i="6"/>
  <c r="Y239" i="6"/>
  <c r="Z239" i="6"/>
  <c r="AA239" i="6"/>
  <c r="F316" i="5"/>
  <c r="F315" i="5"/>
  <c r="F314" i="5"/>
  <c r="AB250" i="6" s="1"/>
  <c r="F313" i="5"/>
  <c r="AB248" i="6" s="1"/>
  <c r="F312" i="5"/>
  <c r="AB247" i="6" s="1"/>
  <c r="F311" i="5"/>
  <c r="F310" i="5"/>
  <c r="AB244" i="6" s="1"/>
  <c r="F309" i="5"/>
  <c r="F308" i="5"/>
  <c r="AB242" i="6" s="1"/>
  <c r="F307" i="5"/>
  <c r="F306" i="5"/>
  <c r="AB240" i="6" s="1"/>
  <c r="D317" i="5"/>
  <c r="F317" i="5" s="1"/>
  <c r="AB239" i="6" s="1"/>
  <c r="AB4" i="6"/>
  <c r="AB5" i="6"/>
  <c r="AB6" i="6"/>
  <c r="AB7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3" i="6"/>
  <c r="AB54" i="6"/>
  <c r="AB55" i="6"/>
  <c r="AB56" i="6"/>
  <c r="AB57" i="6"/>
  <c r="AB58" i="6"/>
  <c r="AB59" i="6"/>
  <c r="AB60" i="6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5" i="6"/>
  <c r="AB76" i="6"/>
  <c r="AB77" i="6"/>
  <c r="AB78" i="6"/>
  <c r="AB79" i="6"/>
  <c r="AB80" i="6"/>
  <c r="AB81" i="6"/>
  <c r="AB82" i="6"/>
  <c r="AB83" i="6"/>
  <c r="AB84" i="6"/>
  <c r="AB85" i="6"/>
  <c r="AB86" i="6"/>
  <c r="AB87" i="6"/>
  <c r="AB88" i="6"/>
  <c r="AB89" i="6"/>
  <c r="AB90" i="6"/>
  <c r="AB91" i="6"/>
  <c r="AB92" i="6"/>
  <c r="AB93" i="6"/>
  <c r="AB94" i="6"/>
  <c r="AB95" i="6"/>
  <c r="AB96" i="6"/>
  <c r="AB97" i="6"/>
  <c r="AB98" i="6"/>
  <c r="AB99" i="6"/>
  <c r="AB100" i="6"/>
  <c r="AB101" i="6"/>
  <c r="AB102" i="6"/>
  <c r="AB103" i="6"/>
  <c r="AB104" i="6"/>
  <c r="AB105" i="6"/>
  <c r="AB106" i="6"/>
  <c r="AB107" i="6"/>
  <c r="AB108" i="6"/>
  <c r="AB109" i="6"/>
  <c r="AB110" i="6"/>
  <c r="AB111" i="6"/>
  <c r="AB112" i="6"/>
  <c r="AB113" i="6"/>
  <c r="AB114" i="6"/>
  <c r="AB115" i="6"/>
  <c r="AB116" i="6"/>
  <c r="AB117" i="6"/>
  <c r="AB118" i="6"/>
  <c r="AB119" i="6"/>
  <c r="AB120" i="6"/>
  <c r="AB121" i="6"/>
  <c r="AB122" i="6"/>
  <c r="AB123" i="6"/>
  <c r="AB124" i="6"/>
  <c r="AB125" i="6"/>
  <c r="AB126" i="6"/>
  <c r="AB127" i="6"/>
  <c r="AB128" i="6"/>
  <c r="AB129" i="6"/>
  <c r="AB130" i="6"/>
  <c r="AB131" i="6"/>
  <c r="AB132" i="6"/>
  <c r="AB133" i="6"/>
  <c r="AB134" i="6"/>
  <c r="AB135" i="6"/>
  <c r="AB136" i="6"/>
  <c r="AB137" i="6"/>
  <c r="AB138" i="6"/>
  <c r="AB139" i="6"/>
  <c r="AB140" i="6"/>
  <c r="AB141" i="6"/>
  <c r="AB142" i="6"/>
  <c r="AB143" i="6"/>
  <c r="AB144" i="6"/>
  <c r="AB145" i="6"/>
  <c r="AB146" i="6"/>
  <c r="AB147" i="6"/>
  <c r="AB148" i="6"/>
  <c r="AB149" i="6"/>
  <c r="AB150" i="6"/>
  <c r="AB151" i="6"/>
  <c r="AB152" i="6"/>
  <c r="AB153" i="6"/>
  <c r="AB154" i="6"/>
  <c r="AB155" i="6"/>
  <c r="AB156" i="6"/>
  <c r="AB157" i="6"/>
  <c r="AB158" i="6"/>
  <c r="AB159" i="6"/>
  <c r="AB160" i="6"/>
  <c r="AB161" i="6"/>
  <c r="AB162" i="6"/>
  <c r="AB163" i="6"/>
  <c r="AB164" i="6"/>
  <c r="AB165" i="6"/>
  <c r="AB166" i="6"/>
  <c r="AB167" i="6"/>
  <c r="AB168" i="6"/>
  <c r="AB169" i="6"/>
  <c r="AB170" i="6"/>
  <c r="AB171" i="6"/>
  <c r="AB172" i="6"/>
  <c r="AB173" i="6"/>
  <c r="AB174" i="6"/>
  <c r="AB175" i="6"/>
  <c r="AB176" i="6"/>
  <c r="AB177" i="6"/>
  <c r="AB178" i="6"/>
  <c r="AB179" i="6"/>
  <c r="AB180" i="6"/>
  <c r="AB181" i="6"/>
  <c r="AB183" i="6"/>
  <c r="AB185" i="6"/>
  <c r="AB186" i="6"/>
  <c r="AB189" i="6"/>
  <c r="AB191" i="6"/>
  <c r="AB192" i="6"/>
  <c r="AB193" i="6"/>
  <c r="AB194" i="6"/>
  <c r="AB195" i="6"/>
  <c r="AB198" i="6"/>
  <c r="AB199" i="6"/>
  <c r="AB200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B214" i="6"/>
  <c r="AB215" i="6"/>
  <c r="AB216" i="6"/>
  <c r="AB217" i="6"/>
  <c r="AB218" i="6"/>
  <c r="AB219" i="6"/>
  <c r="AB220" i="6"/>
  <c r="AB221" i="6"/>
  <c r="AB222" i="6"/>
  <c r="AB223" i="6"/>
  <c r="AB224" i="6"/>
  <c r="AB225" i="6"/>
  <c r="AB226" i="6"/>
  <c r="AB227" i="6"/>
  <c r="AB228" i="6"/>
  <c r="AB229" i="6"/>
  <c r="AB230" i="6"/>
  <c r="AB231" i="6"/>
  <c r="AB232" i="6"/>
  <c r="AB233" i="6"/>
  <c r="AB234" i="6"/>
  <c r="AB235" i="6"/>
  <c r="AB236" i="6"/>
  <c r="AB237" i="6"/>
  <c r="AB238" i="6"/>
  <c r="AB241" i="6"/>
  <c r="AB243" i="6"/>
  <c r="AB245" i="6"/>
  <c r="AB246" i="6"/>
  <c r="AB249" i="6"/>
  <c r="AB251" i="6"/>
  <c r="AB252" i="6"/>
  <c r="AB253" i="6"/>
  <c r="AB254" i="6"/>
  <c r="AB255" i="6"/>
  <c r="AB256" i="6"/>
  <c r="AB257" i="6"/>
  <c r="AB258" i="6"/>
  <c r="AB260" i="6"/>
  <c r="AB261" i="6"/>
  <c r="AB262" i="6"/>
  <c r="AB263" i="6"/>
  <c r="AB264" i="6"/>
  <c r="AB265" i="6"/>
  <c r="AB266" i="6"/>
  <c r="AB267" i="6"/>
  <c r="AB268" i="6"/>
  <c r="AB269" i="6"/>
  <c r="AB270" i="6"/>
  <c r="AB271" i="6"/>
  <c r="AB272" i="6"/>
  <c r="AB273" i="6"/>
  <c r="AB274" i="6"/>
  <c r="AB275" i="6"/>
  <c r="AB276" i="6"/>
  <c r="AB277" i="6"/>
  <c r="AB278" i="6"/>
  <c r="AB279" i="6"/>
  <c r="AB280" i="6"/>
  <c r="AB281" i="6"/>
  <c r="AB282" i="6"/>
  <c r="AB283" i="6"/>
  <c r="AB284" i="6"/>
  <c r="AB285" i="6"/>
  <c r="AB286" i="6"/>
  <c r="AB287" i="6"/>
  <c r="AB288" i="6"/>
  <c r="AB289" i="6"/>
  <c r="AB290" i="6"/>
  <c r="AB291" i="6"/>
  <c r="AB292" i="6"/>
  <c r="AB293" i="6"/>
  <c r="AB294" i="6"/>
  <c r="AB295" i="6"/>
  <c r="AB296" i="6"/>
  <c r="AB297" i="6"/>
  <c r="AB298" i="6"/>
  <c r="AB299" i="6"/>
  <c r="AB300" i="6"/>
  <c r="AB301" i="6"/>
  <c r="AB302" i="6"/>
  <c r="AB303" i="6"/>
  <c r="AB304" i="6"/>
  <c r="AB305" i="6"/>
  <c r="AB306" i="6"/>
  <c r="AB307" i="6"/>
  <c r="AB308" i="6"/>
  <c r="AB309" i="6"/>
  <c r="AB310" i="6"/>
  <c r="AB311" i="6"/>
  <c r="AB312" i="6"/>
  <c r="AB313" i="6"/>
  <c r="AB314" i="6"/>
  <c r="AB315" i="6"/>
  <c r="AB316" i="6"/>
  <c r="AB317" i="6"/>
  <c r="AB318" i="6"/>
  <c r="AB319" i="6"/>
  <c r="AB320" i="6"/>
  <c r="AB321" i="6"/>
  <c r="AB322" i="6"/>
  <c r="AB323" i="6"/>
  <c r="AB325" i="6"/>
  <c r="AB327" i="6"/>
  <c r="AB328" i="6"/>
  <c r="AB330" i="6"/>
  <c r="AB331" i="6"/>
  <c r="AB332" i="6"/>
  <c r="AB333" i="6"/>
  <c r="AB335" i="6"/>
  <c r="AB336" i="6"/>
  <c r="AB337" i="6"/>
  <c r="AB338" i="6"/>
  <c r="AB339" i="6"/>
  <c r="AB340" i="6"/>
  <c r="AB341" i="6"/>
  <c r="AB342" i="6"/>
  <c r="AB343" i="6"/>
  <c r="AB344" i="6"/>
  <c r="AB345" i="6"/>
  <c r="AB346" i="6"/>
  <c r="AB347" i="6"/>
  <c r="AB348" i="6"/>
  <c r="AB349" i="6"/>
  <c r="AB350" i="6"/>
  <c r="AB351" i="6"/>
  <c r="AB352" i="6"/>
  <c r="AB353" i="6"/>
  <c r="AB354" i="6"/>
  <c r="AB355" i="6"/>
  <c r="AB356" i="6"/>
  <c r="AB357" i="6"/>
  <c r="AB358" i="6"/>
  <c r="AB359" i="6"/>
  <c r="AB360" i="6"/>
  <c r="AB361" i="6"/>
  <c r="AB362" i="6"/>
  <c r="AB363" i="6"/>
  <c r="AB364" i="6"/>
  <c r="AB365" i="6"/>
  <c r="AB366" i="6"/>
  <c r="AB367" i="6"/>
  <c r="AB368" i="6"/>
  <c r="AB369" i="6"/>
  <c r="AB370" i="6"/>
  <c r="AB371" i="6"/>
  <c r="AB372" i="6"/>
  <c r="AB373" i="6"/>
  <c r="AB374" i="6"/>
  <c r="AB375" i="6"/>
  <c r="AB376" i="6"/>
  <c r="AB377" i="6"/>
  <c r="AB378" i="6"/>
  <c r="AB379" i="6"/>
  <c r="AB380" i="6"/>
  <c r="AB381" i="6"/>
  <c r="AB382" i="6"/>
  <c r="AB383" i="6"/>
  <c r="AB384" i="6"/>
  <c r="AB385" i="6"/>
  <c r="AB386" i="6"/>
  <c r="AB387" i="6"/>
  <c r="AB388" i="6"/>
  <c r="AB389" i="6"/>
  <c r="AB390" i="6"/>
  <c r="AB391" i="6"/>
  <c r="AB392" i="6"/>
  <c r="AB393" i="6"/>
  <c r="AB394" i="6"/>
  <c r="AB395" i="6"/>
  <c r="AB396" i="6"/>
  <c r="AB397" i="6"/>
  <c r="AB398" i="6"/>
  <c r="AB399" i="6"/>
  <c r="AB400" i="6"/>
  <c r="AB401" i="6"/>
  <c r="AB402" i="6"/>
  <c r="AB403" i="6"/>
  <c r="AB404" i="6"/>
  <c r="AB405" i="6"/>
  <c r="AB406" i="6"/>
  <c r="AB407" i="6"/>
  <c r="AB408" i="6"/>
  <c r="AB409" i="6"/>
  <c r="AB410" i="6"/>
  <c r="AB411" i="6"/>
  <c r="AB412" i="6"/>
  <c r="AB413" i="6"/>
  <c r="AB414" i="6"/>
  <c r="AB415" i="6"/>
  <c r="AB416" i="6"/>
  <c r="AB417" i="6"/>
  <c r="AB418" i="6"/>
  <c r="AB419" i="6"/>
  <c r="AB420" i="6"/>
  <c r="AB421" i="6"/>
  <c r="AB422" i="6"/>
  <c r="AB423" i="6"/>
  <c r="AB424" i="6"/>
  <c r="AB425" i="6"/>
  <c r="AB426" i="6"/>
  <c r="AB427" i="6"/>
  <c r="AB428" i="6"/>
  <c r="AB429" i="6"/>
  <c r="AB430" i="6"/>
  <c r="AB431" i="6"/>
  <c r="AB432" i="6"/>
  <c r="AB433" i="6"/>
  <c r="AB434" i="6"/>
  <c r="AB435" i="6"/>
  <c r="AB436" i="6"/>
  <c r="AB437" i="6"/>
  <c r="AB438" i="6"/>
  <c r="AB439" i="6"/>
  <c r="AB440" i="6"/>
  <c r="AB441" i="6"/>
  <c r="AB442" i="6"/>
  <c r="AB443" i="6"/>
  <c r="AB444" i="6"/>
  <c r="AB445" i="6"/>
  <c r="AB446" i="6"/>
  <c r="AB447" i="6"/>
  <c r="AB448" i="6"/>
  <c r="AB449" i="6"/>
  <c r="AB450" i="6"/>
  <c r="AB451" i="6"/>
  <c r="AB452" i="6"/>
  <c r="AB453" i="6"/>
  <c r="AB454" i="6"/>
  <c r="AB455" i="6"/>
  <c r="AB456" i="6"/>
  <c r="AB457" i="6"/>
  <c r="AB458" i="6"/>
  <c r="AB459" i="6"/>
  <c r="AB460" i="6"/>
  <c r="AB461" i="6"/>
  <c r="AB462" i="6"/>
  <c r="AB463" i="6"/>
  <c r="AB464" i="6"/>
  <c r="AB465" i="6"/>
  <c r="AB466" i="6"/>
  <c r="AB467" i="6"/>
  <c r="AB468" i="6"/>
  <c r="AB469" i="6"/>
  <c r="AB470" i="6"/>
  <c r="AB471" i="6"/>
  <c r="AB472" i="6"/>
  <c r="AB473" i="6"/>
  <c r="AB474" i="6"/>
  <c r="AB475" i="6"/>
  <c r="AB476" i="6"/>
  <c r="AB477" i="6"/>
  <c r="AB478" i="6"/>
  <c r="AB479" i="6"/>
  <c r="AB480" i="6"/>
  <c r="AB481" i="6"/>
  <c r="AB482" i="6"/>
  <c r="AB483" i="6"/>
  <c r="AB484" i="6"/>
  <c r="AB485" i="6"/>
  <c r="AB486" i="6"/>
  <c r="AB487" i="6"/>
  <c r="AB488" i="6"/>
  <c r="AB489" i="6"/>
  <c r="AB490" i="6"/>
  <c r="AB491" i="6"/>
  <c r="AB492" i="6"/>
  <c r="AB493" i="6"/>
  <c r="AB494" i="6"/>
  <c r="AB495" i="6"/>
  <c r="AB496" i="6"/>
  <c r="AB497" i="6"/>
  <c r="AB498" i="6"/>
  <c r="AB499" i="6"/>
  <c r="AB500" i="6"/>
  <c r="AB501" i="6"/>
  <c r="AB502" i="6"/>
  <c r="AB503" i="6"/>
  <c r="AB504" i="6"/>
  <c r="AB505" i="6"/>
  <c r="AB506" i="6"/>
  <c r="AB507" i="6"/>
  <c r="AB508" i="6"/>
  <c r="AB509" i="6"/>
  <c r="AB510" i="6"/>
  <c r="AB511" i="6"/>
  <c r="AB512" i="6"/>
  <c r="AB513" i="6"/>
  <c r="AB514" i="6"/>
  <c r="AB515" i="6"/>
  <c r="AB516" i="6"/>
  <c r="AB517" i="6"/>
  <c r="AB518" i="6"/>
  <c r="AB519" i="6"/>
  <c r="AB520" i="6"/>
  <c r="AB521" i="6"/>
  <c r="AB522" i="6"/>
  <c r="AB523" i="6"/>
  <c r="AB524" i="6"/>
  <c r="AB525" i="6"/>
  <c r="AB526" i="6"/>
  <c r="AB527" i="6"/>
  <c r="AB529" i="6"/>
  <c r="AB530" i="6"/>
  <c r="AB531" i="6"/>
  <c r="AB532" i="6"/>
  <c r="AB533" i="6"/>
  <c r="AB534" i="6"/>
  <c r="AB535" i="6"/>
  <c r="AB536" i="6"/>
  <c r="AB537" i="6"/>
  <c r="AB538" i="6"/>
  <c r="AB539" i="6"/>
  <c r="AB540" i="6"/>
  <c r="AB541" i="6"/>
  <c r="AB542" i="6"/>
  <c r="AB543" i="6"/>
  <c r="AB544" i="6"/>
  <c r="AB545" i="6"/>
  <c r="AB546" i="6"/>
  <c r="AB547" i="6"/>
  <c r="AB548" i="6"/>
  <c r="AB549" i="6"/>
  <c r="AB550" i="6"/>
  <c r="AB551" i="6"/>
  <c r="AB552" i="6"/>
  <c r="AB553" i="6"/>
  <c r="AB554" i="6"/>
  <c r="AB555" i="6"/>
  <c r="AB556" i="6"/>
  <c r="AB557" i="6"/>
  <c r="AB558" i="6"/>
  <c r="AB559" i="6"/>
  <c r="AB560" i="6"/>
  <c r="AB561" i="6"/>
  <c r="AB562" i="6"/>
  <c r="AB563" i="6"/>
  <c r="AB564" i="6"/>
  <c r="AB565" i="6"/>
  <c r="AB566" i="6"/>
  <c r="AB567" i="6"/>
  <c r="AB568" i="6"/>
  <c r="AB569" i="6"/>
  <c r="AB570" i="6"/>
  <c r="AB571" i="6"/>
  <c r="AB572" i="6"/>
  <c r="AB573" i="6"/>
  <c r="AB574" i="6"/>
  <c r="AB575" i="6"/>
  <c r="AB576" i="6"/>
  <c r="AB579" i="6"/>
  <c r="AB580" i="6"/>
  <c r="AB582" i="6"/>
  <c r="AB583" i="6"/>
  <c r="AB585" i="6"/>
  <c r="AB586" i="6"/>
  <c r="AB587" i="6"/>
  <c r="AB588" i="6"/>
  <c r="AB589" i="6"/>
  <c r="AB590" i="6"/>
  <c r="AB591" i="6"/>
  <c r="AB592" i="6"/>
  <c r="AB593" i="6"/>
  <c r="AB594" i="6"/>
  <c r="AB595" i="6"/>
  <c r="AB3" i="6"/>
  <c r="AC187" i="6" l="1"/>
  <c r="AD187" i="6" s="1"/>
  <c r="X239" i="1"/>
  <c r="Y239" i="3"/>
  <c r="Z239" i="3"/>
  <c r="Y239" i="1"/>
  <c r="G239" i="7" s="1"/>
  <c r="AC239" i="6"/>
  <c r="AB584" i="6"/>
  <c r="AB329" i="6"/>
  <c r="AB581" i="6"/>
  <c r="AB324" i="6"/>
  <c r="AB578" i="6"/>
  <c r="AB190" i="6"/>
  <c r="AB188" i="6"/>
  <c r="I187" i="7" l="1"/>
  <c r="J187" i="7" s="1"/>
  <c r="AB577" i="6"/>
  <c r="AB326" i="6"/>
  <c r="AA239" i="3"/>
  <c r="H239" i="7"/>
  <c r="AD239" i="6"/>
  <c r="I239" i="7"/>
  <c r="J239" i="7" s="1"/>
  <c r="C275" i="5" l="1"/>
  <c r="F276" i="5" l="1"/>
  <c r="F275" i="5"/>
  <c r="F274" i="5"/>
  <c r="AB182" i="6" s="1"/>
  <c r="G522" i="7" l="1"/>
  <c r="C10" i="7"/>
  <c r="C11" i="7"/>
  <c r="C12" i="7"/>
  <c r="C20" i="7"/>
  <c r="C22" i="7"/>
  <c r="C23" i="7"/>
  <c r="C2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85" i="7"/>
  <c r="C102" i="7"/>
  <c r="C103" i="7"/>
  <c r="C104" i="7"/>
  <c r="C116" i="7"/>
  <c r="C127" i="7"/>
  <c r="C129" i="7"/>
  <c r="C138" i="7"/>
  <c r="C140" i="7"/>
  <c r="C142" i="7"/>
  <c r="C144" i="7"/>
  <c r="C145" i="7"/>
  <c r="C146" i="7"/>
  <c r="C147" i="7"/>
  <c r="C148" i="7"/>
  <c r="C158" i="7"/>
  <c r="C159" i="7"/>
  <c r="C167" i="7"/>
  <c r="C171" i="7"/>
  <c r="C175" i="7"/>
  <c r="C177" i="7"/>
  <c r="C188" i="7"/>
  <c r="C189" i="7"/>
  <c r="C190" i="7"/>
  <c r="C191" i="7"/>
  <c r="C192" i="7"/>
  <c r="C193" i="7"/>
  <c r="C194" i="7"/>
  <c r="C195" i="7"/>
  <c r="C199" i="7"/>
  <c r="C202" i="7"/>
  <c r="C208" i="7"/>
  <c r="C209" i="7"/>
  <c r="C210" i="7"/>
  <c r="C211" i="7"/>
  <c r="C213" i="7"/>
  <c r="C214" i="7"/>
  <c r="C223" i="7"/>
  <c r="C227" i="7"/>
  <c r="C228" i="7"/>
  <c r="C230" i="7"/>
  <c r="C231" i="7"/>
  <c r="C232" i="7"/>
  <c r="C233" i="7"/>
  <c r="C234" i="7"/>
  <c r="C235" i="7"/>
  <c r="C236" i="7"/>
  <c r="C237" i="7"/>
  <c r="C238" i="7"/>
  <c r="C247" i="7"/>
  <c r="C251" i="7"/>
  <c r="C252" i="7"/>
  <c r="C253" i="7"/>
  <c r="C254" i="7"/>
  <c r="C255" i="7"/>
  <c r="C269" i="7"/>
  <c r="C273" i="7"/>
  <c r="C274" i="7"/>
  <c r="C275" i="7"/>
  <c r="C276" i="7"/>
  <c r="C277" i="7"/>
  <c r="C278" i="7"/>
  <c r="C279" i="7"/>
  <c r="C291" i="7"/>
  <c r="C292" i="7"/>
  <c r="C293" i="7"/>
  <c r="C294" i="7"/>
  <c r="C295" i="7"/>
  <c r="C301" i="7"/>
  <c r="C306" i="7"/>
  <c r="C312" i="7"/>
  <c r="C313" i="7"/>
  <c r="C314" i="7"/>
  <c r="C315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44" i="7"/>
  <c r="C361" i="7"/>
  <c r="C362" i="7"/>
  <c r="C364" i="7"/>
  <c r="C369" i="7"/>
  <c r="C373" i="7"/>
  <c r="C378" i="7"/>
  <c r="C395" i="7"/>
  <c r="C424" i="7"/>
  <c r="C425" i="7"/>
  <c r="C426" i="7"/>
  <c r="C427" i="7"/>
  <c r="C444" i="7"/>
  <c r="C445" i="7"/>
  <c r="C447" i="7"/>
  <c r="C448" i="7"/>
  <c r="C458" i="7"/>
  <c r="C460" i="7"/>
  <c r="C477" i="7"/>
  <c r="C484" i="7"/>
  <c r="C485" i="7"/>
  <c r="C486" i="7"/>
  <c r="C487" i="7"/>
  <c r="C488" i="7"/>
  <c r="C489" i="7"/>
  <c r="C490" i="7"/>
  <c r="C499" i="7"/>
  <c r="C504" i="7"/>
  <c r="C512" i="7"/>
  <c r="C513" i="7"/>
  <c r="C514" i="7"/>
  <c r="C515" i="7"/>
  <c r="C518" i="7"/>
  <c r="C519" i="7"/>
  <c r="C522" i="7"/>
  <c r="C530" i="7"/>
  <c r="C531" i="7"/>
  <c r="C552" i="7"/>
  <c r="C556" i="7"/>
  <c r="C566" i="7"/>
  <c r="C567" i="7"/>
  <c r="C569" i="7"/>
  <c r="C570" i="7"/>
  <c r="C572" i="7"/>
  <c r="C577" i="7"/>
  <c r="C578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5" i="7"/>
  <c r="E574" i="7"/>
  <c r="E567" i="7"/>
  <c r="E565" i="7"/>
  <c r="E553" i="7"/>
  <c r="E552" i="7"/>
  <c r="E551" i="7"/>
  <c r="E544" i="7"/>
  <c r="E542" i="7"/>
  <c r="E540" i="7"/>
  <c r="E531" i="7"/>
  <c r="E522" i="7"/>
  <c r="E521" i="7"/>
  <c r="E520" i="7"/>
  <c r="E517" i="7"/>
  <c r="E516" i="7"/>
  <c r="E502" i="7"/>
  <c r="E490" i="7"/>
  <c r="E489" i="7"/>
  <c r="E488" i="7"/>
  <c r="E485" i="7"/>
  <c r="E483" i="7"/>
  <c r="E482" i="7"/>
  <c r="E479" i="7"/>
  <c r="E440" i="7"/>
  <c r="E436" i="7"/>
  <c r="E419" i="7"/>
  <c r="E407" i="7"/>
  <c r="E398" i="7"/>
  <c r="E397" i="7"/>
  <c r="E393" i="7"/>
  <c r="E378" i="7"/>
  <c r="E373" i="7"/>
  <c r="E369" i="7"/>
  <c r="E346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09" i="7"/>
  <c r="E305" i="7"/>
  <c r="E303" i="7"/>
  <c r="E301" i="7"/>
  <c r="E299" i="7"/>
  <c r="E298" i="7"/>
  <c r="E294" i="7"/>
  <c r="E281" i="7"/>
  <c r="E280" i="7"/>
  <c r="E265" i="7"/>
  <c r="E255" i="7"/>
  <c r="E254" i="7"/>
  <c r="E249" i="7"/>
  <c r="E246" i="7"/>
  <c r="E238" i="7"/>
  <c r="E231" i="7"/>
  <c r="E230" i="7"/>
  <c r="E218" i="7"/>
  <c r="E215" i="7"/>
  <c r="E214" i="7"/>
  <c r="E213" i="7"/>
  <c r="E199" i="7"/>
  <c r="E195" i="7"/>
  <c r="E194" i="7"/>
  <c r="E193" i="7"/>
  <c r="E192" i="7"/>
  <c r="E191" i="7"/>
  <c r="E190" i="7"/>
  <c r="E189" i="7"/>
  <c r="E188" i="7"/>
  <c r="E179" i="7"/>
  <c r="E178" i="7"/>
  <c r="E177" i="7"/>
  <c r="E176" i="7"/>
  <c r="E175" i="7"/>
  <c r="E171" i="7"/>
  <c r="E159" i="7"/>
  <c r="E148" i="7"/>
  <c r="E147" i="7"/>
  <c r="E146" i="7"/>
  <c r="E145" i="7"/>
  <c r="E144" i="7"/>
  <c r="E141" i="7"/>
  <c r="E140" i="7"/>
  <c r="E136" i="7"/>
  <c r="E132" i="7"/>
  <c r="E123" i="7"/>
  <c r="E121" i="7"/>
  <c r="E120" i="7"/>
  <c r="E119" i="7"/>
  <c r="E116" i="7"/>
  <c r="E115" i="7"/>
  <c r="E103" i="7"/>
  <c r="E102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29" i="7"/>
  <c r="E23" i="7"/>
  <c r="E22" i="7"/>
  <c r="E20" i="7"/>
  <c r="E8" i="7"/>
  <c r="W480" i="1" l="1"/>
  <c r="V480" i="1"/>
  <c r="U480" i="1"/>
  <c r="T480" i="1"/>
  <c r="S480" i="1"/>
  <c r="R480" i="1"/>
  <c r="Q480" i="1"/>
  <c r="P480" i="1"/>
  <c r="X480" i="3"/>
  <c r="W480" i="3"/>
  <c r="V480" i="3"/>
  <c r="U480" i="3"/>
  <c r="T480" i="3"/>
  <c r="S480" i="3"/>
  <c r="R480" i="3"/>
  <c r="Q480" i="3"/>
  <c r="AA480" i="6"/>
  <c r="Z480" i="6"/>
  <c r="Y480" i="6"/>
  <c r="X480" i="6"/>
  <c r="W480" i="6"/>
  <c r="V480" i="6"/>
  <c r="U480" i="6"/>
  <c r="T480" i="6"/>
  <c r="E576" i="7"/>
  <c r="E573" i="7"/>
  <c r="E572" i="7"/>
  <c r="E571" i="7"/>
  <c r="E570" i="7"/>
  <c r="E568" i="7"/>
  <c r="E566" i="7"/>
  <c r="E564" i="7"/>
  <c r="E563" i="7"/>
  <c r="E562" i="7"/>
  <c r="E561" i="7"/>
  <c r="E560" i="7"/>
  <c r="E559" i="7"/>
  <c r="E558" i="7"/>
  <c r="E557" i="7"/>
  <c r="E556" i="7"/>
  <c r="E555" i="7"/>
  <c r="E554" i="7"/>
  <c r="E550" i="7"/>
  <c r="E549" i="7"/>
  <c r="E548" i="7"/>
  <c r="E547" i="7"/>
  <c r="E546" i="7"/>
  <c r="E545" i="7"/>
  <c r="E543" i="7"/>
  <c r="E541" i="7"/>
  <c r="E539" i="7"/>
  <c r="E538" i="7"/>
  <c r="E537" i="7"/>
  <c r="E536" i="7"/>
  <c r="E535" i="7"/>
  <c r="E534" i="7"/>
  <c r="E533" i="7"/>
  <c r="E530" i="7"/>
  <c r="E529" i="7"/>
  <c r="E528" i="7"/>
  <c r="E527" i="7"/>
  <c r="E526" i="7"/>
  <c r="E525" i="7"/>
  <c r="E524" i="7"/>
  <c r="E523" i="7"/>
  <c r="E519" i="7"/>
  <c r="E518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1" i="7"/>
  <c r="E500" i="7"/>
  <c r="E499" i="7"/>
  <c r="E498" i="7"/>
  <c r="E497" i="7"/>
  <c r="E496" i="7"/>
  <c r="E495" i="7"/>
  <c r="E494" i="7"/>
  <c r="E493" i="7"/>
  <c r="E492" i="7"/>
  <c r="E491" i="7"/>
  <c r="E487" i="7"/>
  <c r="E486" i="7"/>
  <c r="E481" i="7"/>
  <c r="E480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39" i="7"/>
  <c r="E438" i="7"/>
  <c r="E437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8" i="7"/>
  <c r="E417" i="7"/>
  <c r="E416" i="7"/>
  <c r="E415" i="7"/>
  <c r="E414" i="7"/>
  <c r="E413" i="7"/>
  <c r="E412" i="7"/>
  <c r="E411" i="7"/>
  <c r="E410" i="7"/>
  <c r="E409" i="7"/>
  <c r="E408" i="7"/>
  <c r="E406" i="7"/>
  <c r="E405" i="7"/>
  <c r="E404" i="7"/>
  <c r="E403" i="7"/>
  <c r="E402" i="7"/>
  <c r="E401" i="7"/>
  <c r="E400" i="7"/>
  <c r="E399" i="7"/>
  <c r="E396" i="7"/>
  <c r="E395" i="7"/>
  <c r="E394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7" i="7"/>
  <c r="E376" i="7"/>
  <c r="E375" i="7"/>
  <c r="E374" i="7"/>
  <c r="E372" i="7"/>
  <c r="E371" i="7"/>
  <c r="E370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5" i="7"/>
  <c r="E344" i="7"/>
  <c r="E343" i="7"/>
  <c r="E342" i="7"/>
  <c r="E341" i="7"/>
  <c r="E340" i="7"/>
  <c r="E339" i="7"/>
  <c r="E317" i="7"/>
  <c r="E316" i="7"/>
  <c r="E315" i="7"/>
  <c r="E314" i="7"/>
  <c r="E313" i="7"/>
  <c r="E312" i="7"/>
  <c r="E311" i="7"/>
  <c r="E310" i="7"/>
  <c r="E308" i="7"/>
  <c r="E307" i="7"/>
  <c r="E306" i="7"/>
  <c r="E304" i="7"/>
  <c r="E302" i="7"/>
  <c r="E300" i="7"/>
  <c r="E297" i="7"/>
  <c r="E296" i="7"/>
  <c r="E295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4" i="7"/>
  <c r="E263" i="7"/>
  <c r="E262" i="7"/>
  <c r="E261" i="7"/>
  <c r="E260" i="7"/>
  <c r="E258" i="7"/>
  <c r="E257" i="7"/>
  <c r="E256" i="7"/>
  <c r="E253" i="7"/>
  <c r="E252" i="7"/>
  <c r="E251" i="7"/>
  <c r="E250" i="7"/>
  <c r="E248" i="7"/>
  <c r="E247" i="7"/>
  <c r="E245" i="7"/>
  <c r="E244" i="7"/>
  <c r="E243" i="7"/>
  <c r="E242" i="7"/>
  <c r="E241" i="7"/>
  <c r="E240" i="7"/>
  <c r="E237" i="7"/>
  <c r="E236" i="7"/>
  <c r="E235" i="7"/>
  <c r="E234" i="7"/>
  <c r="E233" i="7"/>
  <c r="E232" i="7"/>
  <c r="E229" i="7"/>
  <c r="E228" i="7"/>
  <c r="E227" i="7"/>
  <c r="E226" i="7"/>
  <c r="E225" i="7"/>
  <c r="E224" i="7"/>
  <c r="E223" i="7"/>
  <c r="E222" i="7"/>
  <c r="E221" i="7"/>
  <c r="E220" i="7"/>
  <c r="E219" i="7"/>
  <c r="E217" i="7"/>
  <c r="E216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8" i="7"/>
  <c r="E186" i="7"/>
  <c r="E185" i="7"/>
  <c r="E184" i="7"/>
  <c r="E183" i="7"/>
  <c r="E182" i="7"/>
  <c r="E181" i="7"/>
  <c r="E180" i="7"/>
  <c r="E174" i="7"/>
  <c r="E173" i="7"/>
  <c r="E172" i="7"/>
  <c r="E170" i="7"/>
  <c r="E169" i="7"/>
  <c r="E168" i="7"/>
  <c r="E167" i="7"/>
  <c r="E166" i="7"/>
  <c r="E165" i="7"/>
  <c r="E164" i="7"/>
  <c r="E163" i="7"/>
  <c r="E162" i="7"/>
  <c r="E161" i="7"/>
  <c r="E160" i="7"/>
  <c r="E158" i="7"/>
  <c r="E157" i="7"/>
  <c r="E156" i="7"/>
  <c r="E155" i="7"/>
  <c r="E154" i="7"/>
  <c r="E153" i="7"/>
  <c r="E152" i="7"/>
  <c r="E151" i="7"/>
  <c r="E150" i="7"/>
  <c r="E149" i="7"/>
  <c r="E143" i="7"/>
  <c r="E142" i="7"/>
  <c r="E139" i="7"/>
  <c r="E138" i="7"/>
  <c r="E137" i="7"/>
  <c r="E135" i="7"/>
  <c r="E134" i="7"/>
  <c r="E133" i="7"/>
  <c r="E131" i="7"/>
  <c r="E130" i="7"/>
  <c r="E129" i="7"/>
  <c r="E128" i="7"/>
  <c r="E127" i="7"/>
  <c r="E126" i="7"/>
  <c r="E125" i="7"/>
  <c r="E124" i="7"/>
  <c r="E122" i="7"/>
  <c r="E118" i="7"/>
  <c r="E117" i="7"/>
  <c r="E114" i="7"/>
  <c r="E113" i="7"/>
  <c r="E112" i="7"/>
  <c r="E111" i="7"/>
  <c r="E110" i="7"/>
  <c r="E109" i="7"/>
  <c r="E108" i="7"/>
  <c r="E107" i="7"/>
  <c r="E106" i="7"/>
  <c r="E105" i="7"/>
  <c r="E104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39" i="7"/>
  <c r="E38" i="7"/>
  <c r="E37" i="7"/>
  <c r="E36" i="7"/>
  <c r="E35" i="7"/>
  <c r="E34" i="7"/>
  <c r="E33" i="7"/>
  <c r="E32" i="7"/>
  <c r="E31" i="7"/>
  <c r="E30" i="7"/>
  <c r="E28" i="7"/>
  <c r="E27" i="7"/>
  <c r="E26" i="7"/>
  <c r="E25" i="7"/>
  <c r="E24" i="7"/>
  <c r="E21" i="7"/>
  <c r="E19" i="7"/>
  <c r="E18" i="7"/>
  <c r="E17" i="7"/>
  <c r="E16" i="7"/>
  <c r="E15" i="7"/>
  <c r="E14" i="7"/>
  <c r="E13" i="7"/>
  <c r="E12" i="7"/>
  <c r="E11" i="7"/>
  <c r="E10" i="7"/>
  <c r="E9" i="7"/>
  <c r="E7" i="7"/>
  <c r="E6" i="7"/>
  <c r="E5" i="7"/>
  <c r="E4" i="7"/>
  <c r="E3" i="7"/>
  <c r="Y480" i="3" l="1"/>
  <c r="S480" i="6" s="1"/>
  <c r="AC480" i="6"/>
  <c r="E569" i="7"/>
  <c r="E484" i="7"/>
  <c r="Y480" i="1"/>
  <c r="G484" i="7" s="1"/>
  <c r="X480" i="1"/>
  <c r="T48" i="6"/>
  <c r="U48" i="6"/>
  <c r="V48" i="6"/>
  <c r="W48" i="6"/>
  <c r="X48" i="6"/>
  <c r="Y48" i="6"/>
  <c r="Z48" i="6"/>
  <c r="AA48" i="6"/>
  <c r="T49" i="6"/>
  <c r="U49" i="6"/>
  <c r="V49" i="6"/>
  <c r="W49" i="6"/>
  <c r="X49" i="6"/>
  <c r="Y49" i="6"/>
  <c r="Z49" i="6"/>
  <c r="AA49" i="6"/>
  <c r="T50" i="6"/>
  <c r="U50" i="6"/>
  <c r="V50" i="6"/>
  <c r="W50" i="6"/>
  <c r="X50" i="6"/>
  <c r="Y50" i="6"/>
  <c r="Z50" i="6"/>
  <c r="AA50" i="6"/>
  <c r="T51" i="6"/>
  <c r="U51" i="6"/>
  <c r="V51" i="6"/>
  <c r="W51" i="6"/>
  <c r="X51" i="6"/>
  <c r="Y51" i="6"/>
  <c r="Z51" i="6"/>
  <c r="AA51" i="6"/>
  <c r="T52" i="6"/>
  <c r="U52" i="6"/>
  <c r="V52" i="6"/>
  <c r="W52" i="6"/>
  <c r="X52" i="6"/>
  <c r="Y52" i="6"/>
  <c r="Z52" i="6"/>
  <c r="AA52" i="6"/>
  <c r="T53" i="6"/>
  <c r="U53" i="6"/>
  <c r="V53" i="6"/>
  <c r="W53" i="6"/>
  <c r="X53" i="6"/>
  <c r="Y53" i="6"/>
  <c r="Z53" i="6"/>
  <c r="AA53" i="6"/>
  <c r="T54" i="6"/>
  <c r="U54" i="6"/>
  <c r="V54" i="6"/>
  <c r="W54" i="6"/>
  <c r="X54" i="6"/>
  <c r="Y54" i="6"/>
  <c r="Z54" i="6"/>
  <c r="AA54" i="6"/>
  <c r="T55" i="6"/>
  <c r="U55" i="6"/>
  <c r="V55" i="6"/>
  <c r="W55" i="6"/>
  <c r="X55" i="6"/>
  <c r="Y55" i="6"/>
  <c r="Z55" i="6"/>
  <c r="AA55" i="6"/>
  <c r="Q48" i="3"/>
  <c r="R48" i="3"/>
  <c r="S48" i="3"/>
  <c r="T48" i="3"/>
  <c r="U48" i="3"/>
  <c r="V48" i="3"/>
  <c r="W48" i="3"/>
  <c r="X48" i="3"/>
  <c r="Q49" i="3"/>
  <c r="R49" i="3"/>
  <c r="S49" i="3"/>
  <c r="T49" i="3"/>
  <c r="U49" i="3"/>
  <c r="V49" i="3"/>
  <c r="W49" i="3"/>
  <c r="X49" i="3"/>
  <c r="Q50" i="3"/>
  <c r="R50" i="3"/>
  <c r="S50" i="3"/>
  <c r="T50" i="3"/>
  <c r="U50" i="3"/>
  <c r="V50" i="3"/>
  <c r="W50" i="3"/>
  <c r="X50" i="3"/>
  <c r="Q51" i="3"/>
  <c r="R51" i="3"/>
  <c r="S51" i="3"/>
  <c r="T51" i="3"/>
  <c r="U51" i="3"/>
  <c r="V51" i="3"/>
  <c r="W51" i="3"/>
  <c r="X51" i="3"/>
  <c r="Q52" i="3"/>
  <c r="R52" i="3"/>
  <c r="S52" i="3"/>
  <c r="T52" i="3"/>
  <c r="U52" i="3"/>
  <c r="V52" i="3"/>
  <c r="W52" i="3"/>
  <c r="X52" i="3"/>
  <c r="Q53" i="3"/>
  <c r="R53" i="3"/>
  <c r="S53" i="3"/>
  <c r="T53" i="3"/>
  <c r="U53" i="3"/>
  <c r="V53" i="3"/>
  <c r="W53" i="3"/>
  <c r="X53" i="3"/>
  <c r="Q54" i="3"/>
  <c r="R54" i="3"/>
  <c r="S54" i="3"/>
  <c r="T54" i="3"/>
  <c r="U54" i="3"/>
  <c r="V54" i="3"/>
  <c r="W54" i="3"/>
  <c r="X54" i="3"/>
  <c r="Q55" i="3"/>
  <c r="R55" i="3"/>
  <c r="S55" i="3"/>
  <c r="T55" i="3"/>
  <c r="U55" i="3"/>
  <c r="V55" i="3"/>
  <c r="W55" i="3"/>
  <c r="X55" i="3"/>
  <c r="P48" i="1"/>
  <c r="Q48" i="1"/>
  <c r="R48" i="1"/>
  <c r="S48" i="1"/>
  <c r="T48" i="1"/>
  <c r="U48" i="1"/>
  <c r="V48" i="1"/>
  <c r="W48" i="1"/>
  <c r="P49" i="1"/>
  <c r="Q49" i="1"/>
  <c r="R49" i="1"/>
  <c r="S49" i="1"/>
  <c r="T49" i="1"/>
  <c r="U49" i="1"/>
  <c r="V49" i="1"/>
  <c r="W49" i="1"/>
  <c r="P50" i="1"/>
  <c r="Q50" i="1"/>
  <c r="R50" i="1"/>
  <c r="S50" i="1"/>
  <c r="T50" i="1"/>
  <c r="U50" i="1"/>
  <c r="V50" i="1"/>
  <c r="W50" i="1"/>
  <c r="P51" i="1"/>
  <c r="Q51" i="1"/>
  <c r="R51" i="1"/>
  <c r="S51" i="1"/>
  <c r="T51" i="1"/>
  <c r="U51" i="1"/>
  <c r="V51" i="1"/>
  <c r="W51" i="1"/>
  <c r="P52" i="1"/>
  <c r="Q52" i="1"/>
  <c r="R52" i="1"/>
  <c r="S52" i="1"/>
  <c r="T52" i="1"/>
  <c r="U52" i="1"/>
  <c r="V52" i="1"/>
  <c r="W52" i="1"/>
  <c r="P53" i="1"/>
  <c r="Q53" i="1"/>
  <c r="R53" i="1"/>
  <c r="S53" i="1"/>
  <c r="T53" i="1"/>
  <c r="U53" i="1"/>
  <c r="V53" i="1"/>
  <c r="W53" i="1"/>
  <c r="P54" i="1"/>
  <c r="Q54" i="1"/>
  <c r="R54" i="1"/>
  <c r="S54" i="1"/>
  <c r="T54" i="1"/>
  <c r="U54" i="1"/>
  <c r="V54" i="1"/>
  <c r="W54" i="1"/>
  <c r="P55" i="1"/>
  <c r="Q55" i="1"/>
  <c r="R55" i="1"/>
  <c r="S55" i="1"/>
  <c r="T55" i="1"/>
  <c r="U55" i="1"/>
  <c r="V55" i="1"/>
  <c r="W55" i="1"/>
  <c r="O595" i="6"/>
  <c r="Q595" i="6" s="1"/>
  <c r="O594" i="6"/>
  <c r="O593" i="6"/>
  <c r="Q593" i="6" s="1"/>
  <c r="O592" i="6"/>
  <c r="Q592" i="6" s="1"/>
  <c r="O574" i="6"/>
  <c r="O573" i="6"/>
  <c r="O572" i="6"/>
  <c r="O571" i="6"/>
  <c r="O570" i="6"/>
  <c r="O569" i="6"/>
  <c r="O567" i="6"/>
  <c r="O564" i="6"/>
  <c r="O563" i="6"/>
  <c r="O562" i="6"/>
  <c r="O560" i="6"/>
  <c r="O559" i="6"/>
  <c r="O558" i="6"/>
  <c r="O557" i="6"/>
  <c r="O556" i="6"/>
  <c r="O555" i="6"/>
  <c r="O554" i="6"/>
  <c r="O553" i="6"/>
  <c r="O550" i="6"/>
  <c r="O548" i="6"/>
  <c r="O547" i="6"/>
  <c r="O546" i="6"/>
  <c r="O545" i="6"/>
  <c r="O544" i="6"/>
  <c r="O543" i="6"/>
  <c r="O542" i="6"/>
  <c r="O541" i="6"/>
  <c r="O540" i="6"/>
  <c r="O539" i="6"/>
  <c r="O538" i="6"/>
  <c r="O537" i="6"/>
  <c r="O535" i="6"/>
  <c r="O534" i="6"/>
  <c r="O533" i="6"/>
  <c r="O532" i="6"/>
  <c r="O531" i="6"/>
  <c r="O530" i="6"/>
  <c r="O529" i="6"/>
  <c r="O526" i="6"/>
  <c r="O525" i="6"/>
  <c r="O524" i="6"/>
  <c r="O523" i="6"/>
  <c r="O522" i="6"/>
  <c r="O521" i="6"/>
  <c r="O520" i="6"/>
  <c r="O519" i="6"/>
  <c r="O517" i="6"/>
  <c r="O516" i="6"/>
  <c r="O514" i="6"/>
  <c r="O513" i="6"/>
  <c r="O512" i="6"/>
  <c r="O511" i="6"/>
  <c r="O510" i="6"/>
  <c r="O509" i="6"/>
  <c r="O507" i="6"/>
  <c r="O506" i="6"/>
  <c r="O505" i="6"/>
  <c r="O504" i="6"/>
  <c r="O503" i="6"/>
  <c r="O502" i="6"/>
  <c r="O501" i="6"/>
  <c r="O500" i="6"/>
  <c r="O499" i="6"/>
  <c r="O497" i="6"/>
  <c r="O496" i="6"/>
  <c r="O495" i="6"/>
  <c r="O494" i="6"/>
  <c r="O493" i="6"/>
  <c r="O492" i="6"/>
  <c r="O491" i="6"/>
  <c r="O490" i="6"/>
  <c r="O489" i="6"/>
  <c r="O488" i="6"/>
  <c r="O487" i="6"/>
  <c r="O485" i="6"/>
  <c r="O484" i="6"/>
  <c r="O483" i="6"/>
  <c r="O479" i="6"/>
  <c r="O478" i="6"/>
  <c r="O477" i="6"/>
  <c r="O476" i="6"/>
  <c r="O475" i="6"/>
  <c r="O474" i="6"/>
  <c r="O473" i="6"/>
  <c r="O472" i="6"/>
  <c r="O471" i="6"/>
  <c r="O470" i="6"/>
  <c r="O469" i="6"/>
  <c r="O468" i="6"/>
  <c r="O467" i="6"/>
  <c r="O466" i="6"/>
  <c r="O465" i="6"/>
  <c r="O464" i="6"/>
  <c r="O463" i="6"/>
  <c r="O462" i="6"/>
  <c r="O461" i="6"/>
  <c r="O460" i="6"/>
  <c r="O459" i="6"/>
  <c r="O458" i="6"/>
  <c r="O457" i="6"/>
  <c r="O455" i="6"/>
  <c r="O454" i="6"/>
  <c r="O453" i="6"/>
  <c r="O452" i="6"/>
  <c r="O451" i="6"/>
  <c r="O450" i="6"/>
  <c r="O449" i="6"/>
  <c r="O448" i="6"/>
  <c r="O447" i="6"/>
  <c r="O446" i="6"/>
  <c r="O445" i="6"/>
  <c r="O443" i="6"/>
  <c r="O442" i="6"/>
  <c r="O439" i="6"/>
  <c r="O438" i="6"/>
  <c r="O437" i="6"/>
  <c r="O436" i="6"/>
  <c r="O435" i="6"/>
  <c r="O434" i="6"/>
  <c r="O433" i="6"/>
  <c r="O432" i="6"/>
  <c r="O431" i="6"/>
  <c r="O430" i="6"/>
  <c r="O429" i="6"/>
  <c r="O428" i="6"/>
  <c r="O427" i="6"/>
  <c r="O426" i="6"/>
  <c r="O425" i="6"/>
  <c r="O424" i="6"/>
  <c r="O422" i="6"/>
  <c r="O421" i="6"/>
  <c r="O420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59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39" i="6"/>
  <c r="O337" i="6"/>
  <c r="O336" i="6"/>
  <c r="O335" i="6"/>
  <c r="O317" i="6"/>
  <c r="O316" i="6"/>
  <c r="O312" i="6"/>
  <c r="O311" i="6"/>
  <c r="O310" i="6"/>
  <c r="O309" i="6"/>
  <c r="O308" i="6"/>
  <c r="O307" i="6"/>
  <c r="O305" i="6"/>
  <c r="O304" i="6"/>
  <c r="O303" i="6"/>
  <c r="O302" i="6"/>
  <c r="O300" i="6"/>
  <c r="O297" i="6"/>
  <c r="O296" i="6"/>
  <c r="O294" i="6"/>
  <c r="O293" i="6"/>
  <c r="O290" i="6"/>
  <c r="O289" i="6"/>
  <c r="O288" i="6"/>
  <c r="O287" i="6"/>
  <c r="O286" i="6"/>
  <c r="O285" i="6"/>
  <c r="O284" i="6"/>
  <c r="O282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8" i="6"/>
  <c r="O257" i="6"/>
  <c r="O256" i="6"/>
  <c r="O253" i="6"/>
  <c r="O252" i="6"/>
  <c r="O251" i="6"/>
  <c r="O250" i="6"/>
  <c r="O249" i="6"/>
  <c r="O248" i="6"/>
  <c r="O246" i="6"/>
  <c r="O245" i="6"/>
  <c r="O244" i="6"/>
  <c r="O243" i="6"/>
  <c r="O242" i="6"/>
  <c r="O241" i="6"/>
  <c r="O240" i="6"/>
  <c r="O238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05" i="6"/>
  <c r="O204" i="6"/>
  <c r="O203" i="6"/>
  <c r="O201" i="6"/>
  <c r="O200" i="6"/>
  <c r="O198" i="6"/>
  <c r="O186" i="6"/>
  <c r="O185" i="6"/>
  <c r="O184" i="6"/>
  <c r="O183" i="6"/>
  <c r="O182" i="6"/>
  <c r="O181" i="6"/>
  <c r="O180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8" i="6"/>
  <c r="O157" i="6"/>
  <c r="O156" i="6"/>
  <c r="O155" i="6"/>
  <c r="O154" i="6"/>
  <c r="O153" i="6"/>
  <c r="O152" i="6"/>
  <c r="O151" i="6"/>
  <c r="O150" i="6"/>
  <c r="O149" i="6"/>
  <c r="O144" i="6"/>
  <c r="O142" i="6"/>
  <c r="O141" i="6"/>
  <c r="O140" i="6"/>
  <c r="O139" i="6"/>
  <c r="O137" i="6"/>
  <c r="O136" i="6"/>
  <c r="O135" i="6"/>
  <c r="O134" i="6"/>
  <c r="O133" i="6"/>
  <c r="O132" i="6"/>
  <c r="O131" i="6"/>
  <c r="O130" i="6"/>
  <c r="O128" i="6"/>
  <c r="O127" i="6"/>
  <c r="O126" i="6"/>
  <c r="O125" i="6"/>
  <c r="O124" i="6"/>
  <c r="O123" i="6"/>
  <c r="O122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39" i="6"/>
  <c r="O38" i="6"/>
  <c r="O37" i="6"/>
  <c r="O36" i="6"/>
  <c r="O35" i="6"/>
  <c r="O34" i="6"/>
  <c r="O33" i="6"/>
  <c r="O32" i="6"/>
  <c r="O31" i="6"/>
  <c r="O30" i="6"/>
  <c r="O28" i="6"/>
  <c r="O27" i="6"/>
  <c r="O26" i="6"/>
  <c r="O25" i="6"/>
  <c r="O24" i="6"/>
  <c r="O21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T584" i="6"/>
  <c r="U584" i="6"/>
  <c r="V584" i="6"/>
  <c r="W584" i="6"/>
  <c r="X584" i="6"/>
  <c r="Y584" i="6"/>
  <c r="Z584" i="6"/>
  <c r="AA584" i="6"/>
  <c r="T585" i="6"/>
  <c r="U585" i="6"/>
  <c r="V585" i="6"/>
  <c r="W585" i="6"/>
  <c r="X585" i="6"/>
  <c r="Y585" i="6"/>
  <c r="Z585" i="6"/>
  <c r="AA585" i="6"/>
  <c r="Q584" i="3"/>
  <c r="R584" i="3"/>
  <c r="S584" i="3"/>
  <c r="T584" i="3"/>
  <c r="U584" i="3"/>
  <c r="V584" i="3"/>
  <c r="W584" i="3"/>
  <c r="X584" i="3"/>
  <c r="Q585" i="3"/>
  <c r="R585" i="3"/>
  <c r="S585" i="3"/>
  <c r="T585" i="3"/>
  <c r="U585" i="3"/>
  <c r="V585" i="3"/>
  <c r="W585" i="3"/>
  <c r="X585" i="3"/>
  <c r="P584" i="1"/>
  <c r="Q584" i="1"/>
  <c r="R584" i="1"/>
  <c r="S584" i="1"/>
  <c r="T584" i="1"/>
  <c r="U584" i="1"/>
  <c r="V584" i="1"/>
  <c r="W584" i="1"/>
  <c r="P585" i="1"/>
  <c r="Q585" i="1"/>
  <c r="R585" i="1"/>
  <c r="S585" i="1"/>
  <c r="T585" i="1"/>
  <c r="U585" i="1"/>
  <c r="V585" i="1"/>
  <c r="W585" i="1"/>
  <c r="T583" i="6"/>
  <c r="U583" i="6"/>
  <c r="V583" i="6"/>
  <c r="W583" i="6"/>
  <c r="X583" i="6"/>
  <c r="Y583" i="6"/>
  <c r="Z583" i="6"/>
  <c r="AA583" i="6"/>
  <c r="T586" i="6"/>
  <c r="U586" i="6"/>
  <c r="V586" i="6"/>
  <c r="W586" i="6"/>
  <c r="Y586" i="6"/>
  <c r="Z586" i="6"/>
  <c r="AA586" i="6"/>
  <c r="T587" i="6"/>
  <c r="U587" i="6"/>
  <c r="V587" i="6"/>
  <c r="W587" i="6"/>
  <c r="X587" i="6"/>
  <c r="Z587" i="6"/>
  <c r="AA587" i="6"/>
  <c r="T588" i="6"/>
  <c r="U588" i="6"/>
  <c r="W588" i="6"/>
  <c r="X588" i="6"/>
  <c r="Y588" i="6"/>
  <c r="Z588" i="6"/>
  <c r="AA588" i="6"/>
  <c r="T589" i="6"/>
  <c r="U589" i="6"/>
  <c r="V589" i="6"/>
  <c r="W589" i="6"/>
  <c r="X589" i="6"/>
  <c r="Y589" i="6"/>
  <c r="Z589" i="6"/>
  <c r="AA589" i="6"/>
  <c r="T590" i="6"/>
  <c r="U590" i="6"/>
  <c r="V590" i="6"/>
  <c r="W590" i="6"/>
  <c r="X590" i="6"/>
  <c r="Y590" i="6"/>
  <c r="Z590" i="6"/>
  <c r="AA590" i="6"/>
  <c r="T591" i="6"/>
  <c r="U591" i="6"/>
  <c r="V591" i="6"/>
  <c r="W591" i="6"/>
  <c r="X591" i="6"/>
  <c r="Y591" i="6"/>
  <c r="Z591" i="6"/>
  <c r="AA591" i="6"/>
  <c r="T592" i="6"/>
  <c r="U592" i="6"/>
  <c r="V592" i="6"/>
  <c r="W592" i="6"/>
  <c r="X592" i="6"/>
  <c r="Y592" i="6"/>
  <c r="Z592" i="6"/>
  <c r="AA592" i="6"/>
  <c r="T593" i="6"/>
  <c r="U593" i="6"/>
  <c r="V593" i="6"/>
  <c r="W593" i="6"/>
  <c r="X593" i="6"/>
  <c r="Y593" i="6"/>
  <c r="Z593" i="6"/>
  <c r="AA593" i="6"/>
  <c r="T594" i="6"/>
  <c r="U594" i="6"/>
  <c r="V594" i="6"/>
  <c r="W594" i="6"/>
  <c r="X594" i="6"/>
  <c r="Y594" i="6"/>
  <c r="Z594" i="6"/>
  <c r="AA594" i="6"/>
  <c r="T595" i="6"/>
  <c r="U595" i="6"/>
  <c r="V595" i="6"/>
  <c r="W595" i="6"/>
  <c r="X595" i="6"/>
  <c r="Y595" i="6"/>
  <c r="Z595" i="6"/>
  <c r="AA595" i="6"/>
  <c r="Q9" i="6" l="1"/>
  <c r="Q13" i="6"/>
  <c r="Q17" i="6"/>
  <c r="Q24" i="6"/>
  <c r="Q28" i="6"/>
  <c r="Q33" i="6"/>
  <c r="Q37" i="6"/>
  <c r="Q57" i="6"/>
  <c r="Q61" i="6"/>
  <c r="Q65" i="6"/>
  <c r="Q69" i="6"/>
  <c r="Q73" i="6"/>
  <c r="Q77" i="6"/>
  <c r="Q81" i="6"/>
  <c r="Q85" i="6"/>
  <c r="Q89" i="6"/>
  <c r="Q93" i="6"/>
  <c r="Q97" i="6"/>
  <c r="Q101" i="6"/>
  <c r="Q107" i="6"/>
  <c r="Q111" i="6"/>
  <c r="Q115" i="6"/>
  <c r="Q122" i="6"/>
  <c r="Q126" i="6"/>
  <c r="Q131" i="6"/>
  <c r="Q135" i="6"/>
  <c r="Q140" i="6"/>
  <c r="Q149" i="6"/>
  <c r="Q153" i="6"/>
  <c r="Q157" i="6"/>
  <c r="Q162" i="6"/>
  <c r="Q166" i="6"/>
  <c r="Q170" i="6"/>
  <c r="Q174" i="6"/>
  <c r="Q178" i="6"/>
  <c r="Q183" i="6"/>
  <c r="Q198" i="6"/>
  <c r="Q204" i="6"/>
  <c r="Q214" i="6"/>
  <c r="Q218" i="6"/>
  <c r="Q222" i="6"/>
  <c r="Q226" i="6"/>
  <c r="Q230" i="6"/>
  <c r="Q241" i="6"/>
  <c r="Q245" i="6"/>
  <c r="Q250" i="6"/>
  <c r="Q256" i="6"/>
  <c r="Q261" i="6"/>
  <c r="Q265" i="6"/>
  <c r="Q269" i="6"/>
  <c r="Q273" i="6"/>
  <c r="Q284" i="6"/>
  <c r="Q288" i="6"/>
  <c r="Q294" i="6"/>
  <c r="Q302" i="6"/>
  <c r="Q307" i="6"/>
  <c r="Q311" i="6"/>
  <c r="Q335" i="6"/>
  <c r="Q341" i="6"/>
  <c r="Q345" i="6"/>
  <c r="Q349" i="6"/>
  <c r="Q353" i="6"/>
  <c r="Q359" i="6"/>
  <c r="Q364" i="6"/>
  <c r="Q368" i="6"/>
  <c r="Q372" i="6"/>
  <c r="Q376" i="6"/>
  <c r="Q380" i="6"/>
  <c r="Q384" i="6"/>
  <c r="Q388" i="6"/>
  <c r="Q392" i="6"/>
  <c r="Q398" i="6"/>
  <c r="Q402" i="6"/>
  <c r="Q406" i="6"/>
  <c r="Q410" i="6"/>
  <c r="Q414" i="6"/>
  <c r="Q418" i="6"/>
  <c r="Q422" i="6"/>
  <c r="Q427" i="6"/>
  <c r="Q431" i="6"/>
  <c r="Q435" i="6"/>
  <c r="Q439" i="6"/>
  <c r="Q446" i="6"/>
  <c r="Q450" i="6"/>
  <c r="Q454" i="6"/>
  <c r="Q459" i="6"/>
  <c r="Q463" i="6"/>
  <c r="Q467" i="6"/>
  <c r="Q471" i="6"/>
  <c r="Q475" i="6"/>
  <c r="Q479" i="6"/>
  <c r="Q487" i="6"/>
  <c r="Q491" i="6"/>
  <c r="Q495" i="6"/>
  <c r="Q500" i="6"/>
  <c r="Q504" i="6"/>
  <c r="Q509" i="6"/>
  <c r="Q513" i="6"/>
  <c r="Q519" i="6"/>
  <c r="Q523" i="6"/>
  <c r="Q529" i="6"/>
  <c r="Q533" i="6"/>
  <c r="Q538" i="6"/>
  <c r="Q542" i="6"/>
  <c r="Q546" i="6"/>
  <c r="Q553" i="6"/>
  <c r="Q557" i="6"/>
  <c r="Q562" i="6"/>
  <c r="Q569" i="6"/>
  <c r="Q573" i="6"/>
  <c r="Q594" i="6"/>
  <c r="Q10" i="6"/>
  <c r="Q14" i="6"/>
  <c r="Q18" i="6"/>
  <c r="Q25" i="6"/>
  <c r="Q30" i="6"/>
  <c r="Q34" i="6"/>
  <c r="Q38" i="6"/>
  <c r="Q58" i="6"/>
  <c r="Q62" i="6"/>
  <c r="Q66" i="6"/>
  <c r="Q70" i="6"/>
  <c r="Q74" i="6"/>
  <c r="Q78" i="6"/>
  <c r="Q82" i="6"/>
  <c r="Q86" i="6"/>
  <c r="Q90" i="6"/>
  <c r="Q94" i="6"/>
  <c r="Q98" i="6"/>
  <c r="Q104" i="6"/>
  <c r="Q108" i="6"/>
  <c r="Q112" i="6"/>
  <c r="Q116" i="6"/>
  <c r="Q123" i="6"/>
  <c r="Q127" i="6"/>
  <c r="Q132" i="6"/>
  <c r="Q136" i="6"/>
  <c r="Q141" i="6"/>
  <c r="Q150" i="6"/>
  <c r="Q154" i="6"/>
  <c r="Q158" i="6"/>
  <c r="Q163" i="6"/>
  <c r="Q167" i="6"/>
  <c r="Q171" i="6"/>
  <c r="Q175" i="6"/>
  <c r="Q180" i="6"/>
  <c r="Q184" i="6"/>
  <c r="Q200" i="6"/>
  <c r="Q205" i="6"/>
  <c r="Q215" i="6"/>
  <c r="Q219" i="6"/>
  <c r="Q223" i="6"/>
  <c r="Q227" i="6"/>
  <c r="Q231" i="6"/>
  <c r="Q242" i="6"/>
  <c r="Q246" i="6"/>
  <c r="Q251" i="6"/>
  <c r="Q257" i="6"/>
  <c r="Q262" i="6"/>
  <c r="Q266" i="6"/>
  <c r="Q270" i="6"/>
  <c r="Q274" i="6"/>
  <c r="Q285" i="6"/>
  <c r="Q289" i="6"/>
  <c r="Q296" i="6"/>
  <c r="Q303" i="6"/>
  <c r="Q308" i="6"/>
  <c r="Q312" i="6"/>
  <c r="Q336" i="6"/>
  <c r="Q342" i="6"/>
  <c r="Q346" i="6"/>
  <c r="Q350" i="6"/>
  <c r="Q354" i="6"/>
  <c r="Q361" i="6"/>
  <c r="Q365" i="6"/>
  <c r="Q369" i="6"/>
  <c r="Q373" i="6"/>
  <c r="Q377" i="6"/>
  <c r="Q381" i="6"/>
  <c r="Q385" i="6"/>
  <c r="Q389" i="6"/>
  <c r="Q395" i="6"/>
  <c r="Q399" i="6"/>
  <c r="Q403" i="6"/>
  <c r="Q407" i="6"/>
  <c r="Q411" i="6"/>
  <c r="Q415" i="6"/>
  <c r="Q419" i="6"/>
  <c r="Q424" i="6"/>
  <c r="Q428" i="6"/>
  <c r="Q432" i="6"/>
  <c r="Q436" i="6"/>
  <c r="Q442" i="6"/>
  <c r="Q447" i="6"/>
  <c r="Q451" i="6"/>
  <c r="Q455" i="6"/>
  <c r="Q460" i="6"/>
  <c r="Q464" i="6"/>
  <c r="Q468" i="6"/>
  <c r="Q472" i="6"/>
  <c r="Q476" i="6"/>
  <c r="Q483" i="6"/>
  <c r="Q488" i="6"/>
  <c r="Q492" i="6"/>
  <c r="Q496" i="6"/>
  <c r="Q501" i="6"/>
  <c r="Q505" i="6"/>
  <c r="Q510" i="6"/>
  <c r="Q514" i="6"/>
  <c r="Q520" i="6"/>
  <c r="Q524" i="6"/>
  <c r="Q530" i="6"/>
  <c r="Q534" i="6"/>
  <c r="Q539" i="6"/>
  <c r="Q543" i="6"/>
  <c r="Q547" i="6"/>
  <c r="Q554" i="6"/>
  <c r="Q558" i="6"/>
  <c r="Q563" i="6"/>
  <c r="Q570" i="6"/>
  <c r="Q574" i="6"/>
  <c r="Q7" i="6"/>
  <c r="Q11" i="6"/>
  <c r="Q15" i="6"/>
  <c r="Q19" i="6"/>
  <c r="Q26" i="6"/>
  <c r="Q31" i="6"/>
  <c r="Q35" i="6"/>
  <c r="Q39" i="6"/>
  <c r="Q59" i="6"/>
  <c r="Q63" i="6"/>
  <c r="Q67" i="6"/>
  <c r="Q71" i="6"/>
  <c r="Q75" i="6"/>
  <c r="Q79" i="6"/>
  <c r="Q83" i="6"/>
  <c r="Q87" i="6"/>
  <c r="Q91" i="6"/>
  <c r="Q95" i="6"/>
  <c r="Q99" i="6"/>
  <c r="Q105" i="6"/>
  <c r="Q109" i="6"/>
  <c r="Q113" i="6"/>
  <c r="Q117" i="6"/>
  <c r="Q124" i="6"/>
  <c r="Q128" i="6"/>
  <c r="Q133" i="6"/>
  <c r="Q137" i="6"/>
  <c r="Q142" i="6"/>
  <c r="Q151" i="6"/>
  <c r="Q155" i="6"/>
  <c r="Q160" i="6"/>
  <c r="Q164" i="6"/>
  <c r="Q168" i="6"/>
  <c r="Q172" i="6"/>
  <c r="Q176" i="6"/>
  <c r="Q181" i="6"/>
  <c r="Q185" i="6"/>
  <c r="Q201" i="6"/>
  <c r="Q212" i="6"/>
  <c r="Q216" i="6"/>
  <c r="Q220" i="6"/>
  <c r="Q224" i="6"/>
  <c r="Q228" i="6"/>
  <c r="Q238" i="6"/>
  <c r="Q243" i="6"/>
  <c r="Q248" i="6"/>
  <c r="Q252" i="6"/>
  <c r="Q258" i="6"/>
  <c r="Q263" i="6"/>
  <c r="Q267" i="6"/>
  <c r="Q271" i="6"/>
  <c r="Q275" i="6"/>
  <c r="Q286" i="6"/>
  <c r="Q290" i="6"/>
  <c r="Q297" i="6"/>
  <c r="Q304" i="6"/>
  <c r="Q309" i="6"/>
  <c r="Q316" i="6"/>
  <c r="Q337" i="6"/>
  <c r="Q343" i="6"/>
  <c r="Q347" i="6"/>
  <c r="Q351" i="6"/>
  <c r="Q355" i="6"/>
  <c r="Q362" i="6"/>
  <c r="Q366" i="6"/>
  <c r="Q370" i="6"/>
  <c r="Q374" i="6"/>
  <c r="Q378" i="6"/>
  <c r="Q382" i="6"/>
  <c r="Q386" i="6"/>
  <c r="Q390" i="6"/>
  <c r="Q396" i="6"/>
  <c r="Q400" i="6"/>
  <c r="Q404" i="6"/>
  <c r="Q408" i="6"/>
  <c r="Q412" i="6"/>
  <c r="Q416" i="6"/>
  <c r="Q420" i="6"/>
  <c r="Q425" i="6"/>
  <c r="Q429" i="6"/>
  <c r="Q433" i="6"/>
  <c r="Q437" i="6"/>
  <c r="Q443" i="6"/>
  <c r="Q448" i="6"/>
  <c r="Q452" i="6"/>
  <c r="Q457" i="6"/>
  <c r="Q461" i="6"/>
  <c r="Q465" i="6"/>
  <c r="Q469" i="6"/>
  <c r="Q473" i="6"/>
  <c r="Q477" i="6"/>
  <c r="Q484" i="6"/>
  <c r="Q489" i="6"/>
  <c r="Q493" i="6"/>
  <c r="Q497" i="6"/>
  <c r="Q502" i="6"/>
  <c r="Q506" i="6"/>
  <c r="Q511" i="6"/>
  <c r="Q516" i="6"/>
  <c r="Q521" i="6"/>
  <c r="Q525" i="6"/>
  <c r="Q531" i="6"/>
  <c r="Q535" i="6"/>
  <c r="Q540" i="6"/>
  <c r="Q544" i="6"/>
  <c r="Q548" i="6"/>
  <c r="Q555" i="6"/>
  <c r="Q559" i="6"/>
  <c r="Q564" i="6"/>
  <c r="Q571" i="6"/>
  <c r="Q8" i="6"/>
  <c r="Q12" i="6"/>
  <c r="Q16" i="6"/>
  <c r="Q21" i="6"/>
  <c r="Q27" i="6"/>
  <c r="Q32" i="6"/>
  <c r="Q36" i="6"/>
  <c r="Q56" i="6"/>
  <c r="Q60" i="6"/>
  <c r="Q64" i="6"/>
  <c r="Q68" i="6"/>
  <c r="Q72" i="6"/>
  <c r="Q76" i="6"/>
  <c r="Q80" i="6"/>
  <c r="Q84" i="6"/>
  <c r="Q88" i="6"/>
  <c r="Q92" i="6"/>
  <c r="Q96" i="6"/>
  <c r="Q100" i="6"/>
  <c r="Q106" i="6"/>
  <c r="Q110" i="6"/>
  <c r="Q114" i="6"/>
  <c r="Q118" i="6"/>
  <c r="Q125" i="6"/>
  <c r="Q130" i="6"/>
  <c r="Q134" i="6"/>
  <c r="Q139" i="6"/>
  <c r="Q144" i="6"/>
  <c r="Q152" i="6"/>
  <c r="Q156" i="6"/>
  <c r="Q161" i="6"/>
  <c r="Q165" i="6"/>
  <c r="Q169" i="6"/>
  <c r="Q173" i="6"/>
  <c r="Q177" i="6"/>
  <c r="Q182" i="6"/>
  <c r="Q186" i="6"/>
  <c r="Q203" i="6"/>
  <c r="Q213" i="6"/>
  <c r="Q217" i="6"/>
  <c r="Q221" i="6"/>
  <c r="Q225" i="6"/>
  <c r="Q229" i="6"/>
  <c r="Q240" i="6"/>
  <c r="Q244" i="6"/>
  <c r="Q249" i="6"/>
  <c r="Q253" i="6"/>
  <c r="Q260" i="6"/>
  <c r="Q264" i="6"/>
  <c r="Q268" i="6"/>
  <c r="Q272" i="6"/>
  <c r="Q282" i="6"/>
  <c r="Q287" i="6"/>
  <c r="Q293" i="6"/>
  <c r="Q300" i="6"/>
  <c r="Q305" i="6"/>
  <c r="Q310" i="6"/>
  <c r="Q317" i="6"/>
  <c r="Q339" i="6"/>
  <c r="Q344" i="6"/>
  <c r="Q348" i="6"/>
  <c r="Q352" i="6"/>
  <c r="Q356" i="6"/>
  <c r="Q363" i="6"/>
  <c r="Q367" i="6"/>
  <c r="Q371" i="6"/>
  <c r="Q375" i="6"/>
  <c r="Q379" i="6"/>
  <c r="Q383" i="6"/>
  <c r="Q387" i="6"/>
  <c r="Q391" i="6"/>
  <c r="Q397" i="6"/>
  <c r="Q401" i="6"/>
  <c r="Q405" i="6"/>
  <c r="Q409" i="6"/>
  <c r="Q413" i="6"/>
  <c r="Q417" i="6"/>
  <c r="Q421" i="6"/>
  <c r="Q426" i="6"/>
  <c r="Q430" i="6"/>
  <c r="Q434" i="6"/>
  <c r="Q438" i="6"/>
  <c r="Q445" i="6"/>
  <c r="Q449" i="6"/>
  <c r="Q453" i="6"/>
  <c r="Q458" i="6"/>
  <c r="Q462" i="6"/>
  <c r="Q466" i="6"/>
  <c r="Q470" i="6"/>
  <c r="Q474" i="6"/>
  <c r="Q478" i="6"/>
  <c r="Q485" i="6"/>
  <c r="Q490" i="6"/>
  <c r="Q494" i="6"/>
  <c r="Q499" i="6"/>
  <c r="Q503" i="6"/>
  <c r="Q507" i="6"/>
  <c r="Q512" i="6"/>
  <c r="Q517" i="6"/>
  <c r="Q522" i="6"/>
  <c r="Q526" i="6"/>
  <c r="Q532" i="6"/>
  <c r="Q537" i="6"/>
  <c r="Q541" i="6"/>
  <c r="Q545" i="6"/>
  <c r="Q550" i="6"/>
  <c r="Q556" i="6"/>
  <c r="Q560" i="6"/>
  <c r="Q567" i="6"/>
  <c r="Q572" i="6"/>
  <c r="Y585" i="3"/>
  <c r="S585" i="6" s="1"/>
  <c r="Y55" i="3"/>
  <c r="S55" i="6" s="1"/>
  <c r="Y54" i="3"/>
  <c r="S54" i="6" s="1"/>
  <c r="Y53" i="3"/>
  <c r="S53" i="6" s="1"/>
  <c r="Y52" i="3"/>
  <c r="S52" i="6" s="1"/>
  <c r="Y51" i="3"/>
  <c r="S51" i="6" s="1"/>
  <c r="Y50" i="3"/>
  <c r="S50" i="6" s="1"/>
  <c r="Y49" i="3"/>
  <c r="S49" i="6" s="1"/>
  <c r="Y48" i="3"/>
  <c r="S48" i="6" s="1"/>
  <c r="Y584" i="3"/>
  <c r="S584" i="6" s="1"/>
  <c r="AC595" i="6"/>
  <c r="AC594" i="6"/>
  <c r="AC593" i="6"/>
  <c r="AC592" i="6"/>
  <c r="AC591" i="6"/>
  <c r="AC590" i="6"/>
  <c r="AC589" i="6"/>
  <c r="AC583" i="6"/>
  <c r="AC585" i="6"/>
  <c r="AC584" i="6"/>
  <c r="P480" i="3"/>
  <c r="Z480" i="3" s="1"/>
  <c r="R480" i="6"/>
  <c r="Y50" i="1"/>
  <c r="G50" i="7" s="1"/>
  <c r="Y48" i="1"/>
  <c r="G48" i="7" s="1"/>
  <c r="X55" i="1"/>
  <c r="X54" i="1"/>
  <c r="Y53" i="1"/>
  <c r="G53" i="7" s="1"/>
  <c r="X52" i="1"/>
  <c r="Y51" i="1"/>
  <c r="G51" i="7" s="1"/>
  <c r="X50" i="1"/>
  <c r="Y49" i="1"/>
  <c r="G49" i="7" s="1"/>
  <c r="X48" i="1"/>
  <c r="Y55" i="1"/>
  <c r="G55" i="7" s="1"/>
  <c r="X53" i="1"/>
  <c r="X51" i="1"/>
  <c r="X49" i="1"/>
  <c r="Y54" i="1"/>
  <c r="G54" i="7" s="1"/>
  <c r="Y52" i="1"/>
  <c r="G52" i="7" s="1"/>
  <c r="Y585" i="1"/>
  <c r="G589" i="7" s="1"/>
  <c r="X584" i="1"/>
  <c r="P584" i="3" s="1"/>
  <c r="Z584" i="3" s="1"/>
  <c r="Y584" i="1"/>
  <c r="G588" i="7" s="1"/>
  <c r="X585" i="1"/>
  <c r="P585" i="3" s="1"/>
  <c r="Z585" i="3" s="1"/>
  <c r="AA480" i="3" l="1"/>
  <c r="H484" i="7"/>
  <c r="AA585" i="3"/>
  <c r="H589" i="7"/>
  <c r="AA584" i="3"/>
  <c r="H588" i="7"/>
  <c r="AD480" i="6"/>
  <c r="I484" i="7"/>
  <c r="J484" i="7" s="1"/>
  <c r="AD592" i="6"/>
  <c r="I596" i="7"/>
  <c r="J596" i="7" s="1"/>
  <c r="AD590" i="6"/>
  <c r="I594" i="7"/>
  <c r="J594" i="7" s="1"/>
  <c r="AD595" i="6"/>
  <c r="I599" i="7"/>
  <c r="J599" i="7" s="1"/>
  <c r="AD584" i="6"/>
  <c r="I588" i="7"/>
  <c r="J588" i="7" s="1"/>
  <c r="AD593" i="6"/>
  <c r="I597" i="7"/>
  <c r="J597" i="7" s="1"/>
  <c r="AD585" i="6"/>
  <c r="I589" i="7"/>
  <c r="J589" i="7" s="1"/>
  <c r="AD594" i="6"/>
  <c r="I598" i="7"/>
  <c r="J598" i="7" s="1"/>
  <c r="R49" i="6"/>
  <c r="AC49" i="6" s="1"/>
  <c r="P49" i="3"/>
  <c r="Z49" i="3" s="1"/>
  <c r="R55" i="6"/>
  <c r="AC55" i="6" s="1"/>
  <c r="P55" i="3"/>
  <c r="Z55" i="3" s="1"/>
  <c r="R50" i="6"/>
  <c r="AC50" i="6" s="1"/>
  <c r="P50" i="3"/>
  <c r="Z50" i="3" s="1"/>
  <c r="R54" i="6"/>
  <c r="AC54" i="6" s="1"/>
  <c r="P54" i="3"/>
  <c r="Z54" i="3" s="1"/>
  <c r="R51" i="6"/>
  <c r="AC51" i="6" s="1"/>
  <c r="P51" i="3"/>
  <c r="Z51" i="3" s="1"/>
  <c r="R48" i="6"/>
  <c r="AC48" i="6" s="1"/>
  <c r="P48" i="3"/>
  <c r="Z48" i="3" s="1"/>
  <c r="R52" i="6"/>
  <c r="AC52" i="6" s="1"/>
  <c r="P52" i="3"/>
  <c r="Z52" i="3" s="1"/>
  <c r="R53" i="6"/>
  <c r="AC53" i="6" s="1"/>
  <c r="P53" i="3"/>
  <c r="Z53" i="3" s="1"/>
  <c r="O574" i="3"/>
  <c r="D578" i="7" s="1"/>
  <c r="O573" i="3"/>
  <c r="D577" i="7" s="1"/>
  <c r="O572" i="3"/>
  <c r="D576" i="7" s="1"/>
  <c r="O571" i="3"/>
  <c r="D575" i="7" s="1"/>
  <c r="O570" i="3"/>
  <c r="D574" i="7" s="1"/>
  <c r="O569" i="3"/>
  <c r="D573" i="7" s="1"/>
  <c r="O567" i="3"/>
  <c r="D571" i="7" s="1"/>
  <c r="O564" i="3"/>
  <c r="D568" i="7" s="1"/>
  <c r="O563" i="3"/>
  <c r="D567" i="7" s="1"/>
  <c r="O562" i="3"/>
  <c r="D566" i="7" s="1"/>
  <c r="O560" i="3"/>
  <c r="D564" i="7" s="1"/>
  <c r="O559" i="3"/>
  <c r="D563" i="7" s="1"/>
  <c r="O558" i="3"/>
  <c r="D562" i="7" s="1"/>
  <c r="O557" i="3"/>
  <c r="D561" i="7" s="1"/>
  <c r="O556" i="3"/>
  <c r="D560" i="7" s="1"/>
  <c r="O555" i="3"/>
  <c r="D559" i="7" s="1"/>
  <c r="O554" i="3"/>
  <c r="D558" i="7" s="1"/>
  <c r="O553" i="3"/>
  <c r="D557" i="7" s="1"/>
  <c r="O550" i="3"/>
  <c r="D554" i="7" s="1"/>
  <c r="O548" i="3"/>
  <c r="D552" i="7" s="1"/>
  <c r="O547" i="3"/>
  <c r="D551" i="7" s="1"/>
  <c r="O546" i="3"/>
  <c r="D550" i="7" s="1"/>
  <c r="O545" i="3"/>
  <c r="D549" i="7" s="1"/>
  <c r="O544" i="3"/>
  <c r="D548" i="7" s="1"/>
  <c r="O543" i="3"/>
  <c r="D547" i="7" s="1"/>
  <c r="O542" i="3"/>
  <c r="D546" i="7" s="1"/>
  <c r="O541" i="3"/>
  <c r="D545" i="7" s="1"/>
  <c r="O540" i="3"/>
  <c r="D544" i="7" s="1"/>
  <c r="O539" i="3"/>
  <c r="D543" i="7" s="1"/>
  <c r="O538" i="3"/>
  <c r="D542" i="7" s="1"/>
  <c r="O537" i="3"/>
  <c r="D541" i="7" s="1"/>
  <c r="O535" i="3"/>
  <c r="D539" i="7" s="1"/>
  <c r="O534" i="3"/>
  <c r="D538" i="7" s="1"/>
  <c r="O533" i="3"/>
  <c r="D537" i="7" s="1"/>
  <c r="O532" i="3"/>
  <c r="D536" i="7" s="1"/>
  <c r="O531" i="3"/>
  <c r="D535" i="7" s="1"/>
  <c r="O530" i="3"/>
  <c r="D534" i="7" s="1"/>
  <c r="O529" i="3"/>
  <c r="D533" i="7" s="1"/>
  <c r="O526" i="3"/>
  <c r="D530" i="7" s="1"/>
  <c r="O525" i="3"/>
  <c r="D529" i="7" s="1"/>
  <c r="O524" i="3"/>
  <c r="D528" i="7" s="1"/>
  <c r="O523" i="3"/>
  <c r="D527" i="7" s="1"/>
  <c r="O522" i="3"/>
  <c r="D526" i="7" s="1"/>
  <c r="O521" i="3"/>
  <c r="D525" i="7" s="1"/>
  <c r="O520" i="3"/>
  <c r="D524" i="7" s="1"/>
  <c r="O519" i="3"/>
  <c r="D523" i="7" s="1"/>
  <c r="O517" i="3"/>
  <c r="D521" i="7" s="1"/>
  <c r="O516" i="3"/>
  <c r="D520" i="7" s="1"/>
  <c r="O514" i="3"/>
  <c r="D518" i="7" s="1"/>
  <c r="O513" i="3"/>
  <c r="D517" i="7" s="1"/>
  <c r="O512" i="3"/>
  <c r="D516" i="7" s="1"/>
  <c r="O511" i="3"/>
  <c r="D515" i="7" s="1"/>
  <c r="O510" i="3"/>
  <c r="D514" i="7" s="1"/>
  <c r="O509" i="3"/>
  <c r="D513" i="7" s="1"/>
  <c r="O507" i="3"/>
  <c r="D511" i="7" s="1"/>
  <c r="O506" i="3"/>
  <c r="D510" i="7" s="1"/>
  <c r="O505" i="3"/>
  <c r="D509" i="7" s="1"/>
  <c r="O504" i="3"/>
  <c r="D508" i="7" s="1"/>
  <c r="O503" i="3"/>
  <c r="D507" i="7" s="1"/>
  <c r="O502" i="3"/>
  <c r="D506" i="7" s="1"/>
  <c r="O501" i="3"/>
  <c r="D505" i="7" s="1"/>
  <c r="O500" i="3"/>
  <c r="D504" i="7" s="1"/>
  <c r="O499" i="3"/>
  <c r="D503" i="7" s="1"/>
  <c r="O497" i="3"/>
  <c r="D501" i="7" s="1"/>
  <c r="O496" i="3"/>
  <c r="D500" i="7" s="1"/>
  <c r="O495" i="3"/>
  <c r="D499" i="7" s="1"/>
  <c r="O494" i="3"/>
  <c r="D498" i="7" s="1"/>
  <c r="O493" i="3"/>
  <c r="D497" i="7" s="1"/>
  <c r="O492" i="3"/>
  <c r="D496" i="7" s="1"/>
  <c r="O491" i="3"/>
  <c r="D495" i="7" s="1"/>
  <c r="O490" i="3"/>
  <c r="D494" i="7" s="1"/>
  <c r="O489" i="3"/>
  <c r="D493" i="7" s="1"/>
  <c r="O488" i="3"/>
  <c r="D492" i="7" s="1"/>
  <c r="O487" i="3"/>
  <c r="D491" i="7" s="1"/>
  <c r="O485" i="3"/>
  <c r="D489" i="7" s="1"/>
  <c r="O484" i="3"/>
  <c r="D488" i="7" s="1"/>
  <c r="O483" i="3"/>
  <c r="D487" i="7" s="1"/>
  <c r="O479" i="3"/>
  <c r="D483" i="7" s="1"/>
  <c r="O478" i="3"/>
  <c r="D482" i="7" s="1"/>
  <c r="O477" i="3"/>
  <c r="D481" i="7" s="1"/>
  <c r="O476" i="3"/>
  <c r="D480" i="7" s="1"/>
  <c r="O475" i="3"/>
  <c r="D479" i="7" s="1"/>
  <c r="O474" i="3"/>
  <c r="D478" i="7" s="1"/>
  <c r="O473" i="3"/>
  <c r="D477" i="7" s="1"/>
  <c r="O472" i="3"/>
  <c r="D476" i="7" s="1"/>
  <c r="O471" i="3"/>
  <c r="D475" i="7" s="1"/>
  <c r="O470" i="3"/>
  <c r="D474" i="7" s="1"/>
  <c r="O469" i="3"/>
  <c r="D473" i="7" s="1"/>
  <c r="O468" i="3"/>
  <c r="D472" i="7" s="1"/>
  <c r="O467" i="3"/>
  <c r="D471" i="7" s="1"/>
  <c r="O466" i="3"/>
  <c r="D470" i="7" s="1"/>
  <c r="O465" i="3"/>
  <c r="D469" i="7" s="1"/>
  <c r="O464" i="3"/>
  <c r="D468" i="7" s="1"/>
  <c r="O463" i="3"/>
  <c r="D467" i="7" s="1"/>
  <c r="O462" i="3"/>
  <c r="D466" i="7" s="1"/>
  <c r="O461" i="3"/>
  <c r="D465" i="7" s="1"/>
  <c r="O460" i="3"/>
  <c r="D464" i="7" s="1"/>
  <c r="O459" i="3"/>
  <c r="D463" i="7" s="1"/>
  <c r="O458" i="3"/>
  <c r="D462" i="7" s="1"/>
  <c r="O457" i="3"/>
  <c r="D461" i="7" s="1"/>
  <c r="O455" i="3"/>
  <c r="D459" i="7" s="1"/>
  <c r="O454" i="3"/>
  <c r="D458" i="7" s="1"/>
  <c r="O453" i="3"/>
  <c r="D457" i="7" s="1"/>
  <c r="O452" i="3"/>
  <c r="D456" i="7" s="1"/>
  <c r="O451" i="3"/>
  <c r="D455" i="7" s="1"/>
  <c r="O450" i="3"/>
  <c r="D454" i="7" s="1"/>
  <c r="O449" i="3"/>
  <c r="D453" i="7" s="1"/>
  <c r="O448" i="3"/>
  <c r="D452" i="7" s="1"/>
  <c r="O447" i="3"/>
  <c r="D451" i="7" s="1"/>
  <c r="O446" i="3"/>
  <c r="D450" i="7" s="1"/>
  <c r="O445" i="3"/>
  <c r="D449" i="7" s="1"/>
  <c r="O443" i="3"/>
  <c r="D447" i="7" s="1"/>
  <c r="O442" i="3"/>
  <c r="D446" i="7" s="1"/>
  <c r="O439" i="3"/>
  <c r="D443" i="7" s="1"/>
  <c r="O438" i="3"/>
  <c r="D442" i="7" s="1"/>
  <c r="O437" i="3"/>
  <c r="D441" i="7" s="1"/>
  <c r="O436" i="3"/>
  <c r="D440" i="7" s="1"/>
  <c r="O435" i="3"/>
  <c r="D439" i="7" s="1"/>
  <c r="O434" i="3"/>
  <c r="D438" i="7" s="1"/>
  <c r="O433" i="3"/>
  <c r="D437" i="7" s="1"/>
  <c r="O432" i="3"/>
  <c r="D436" i="7" s="1"/>
  <c r="O431" i="3"/>
  <c r="D435" i="7" s="1"/>
  <c r="O430" i="3"/>
  <c r="D434" i="7" s="1"/>
  <c r="O429" i="3"/>
  <c r="D433" i="7" s="1"/>
  <c r="O428" i="3"/>
  <c r="D432" i="7" s="1"/>
  <c r="O427" i="3"/>
  <c r="D431" i="7" s="1"/>
  <c r="O426" i="3"/>
  <c r="D430" i="7" s="1"/>
  <c r="O425" i="3"/>
  <c r="D429" i="7" s="1"/>
  <c r="O424" i="3"/>
  <c r="D428" i="7" s="1"/>
  <c r="O422" i="3"/>
  <c r="D426" i="7" s="1"/>
  <c r="O421" i="3"/>
  <c r="D425" i="7" s="1"/>
  <c r="O420" i="3"/>
  <c r="D424" i="7" s="1"/>
  <c r="O419" i="3"/>
  <c r="D423" i="7" s="1"/>
  <c r="O418" i="3"/>
  <c r="D422" i="7" s="1"/>
  <c r="O417" i="3"/>
  <c r="D421" i="7" s="1"/>
  <c r="O416" i="3"/>
  <c r="D420" i="7" s="1"/>
  <c r="O415" i="3"/>
  <c r="D419" i="7" s="1"/>
  <c r="O414" i="3"/>
  <c r="D418" i="7" s="1"/>
  <c r="O413" i="3"/>
  <c r="D417" i="7" s="1"/>
  <c r="O412" i="3"/>
  <c r="D416" i="7" s="1"/>
  <c r="O411" i="3"/>
  <c r="D415" i="7" s="1"/>
  <c r="O410" i="3"/>
  <c r="D414" i="7" s="1"/>
  <c r="O409" i="3"/>
  <c r="D413" i="7" s="1"/>
  <c r="O408" i="3"/>
  <c r="D412" i="7" s="1"/>
  <c r="O407" i="3"/>
  <c r="D411" i="7" s="1"/>
  <c r="O406" i="3"/>
  <c r="D410" i="7" s="1"/>
  <c r="O405" i="3"/>
  <c r="D409" i="7" s="1"/>
  <c r="O404" i="3"/>
  <c r="D408" i="7" s="1"/>
  <c r="O403" i="3"/>
  <c r="D407" i="7" s="1"/>
  <c r="O402" i="3"/>
  <c r="D406" i="7" s="1"/>
  <c r="O401" i="3"/>
  <c r="D405" i="7" s="1"/>
  <c r="O400" i="3"/>
  <c r="D404" i="7" s="1"/>
  <c r="O399" i="3"/>
  <c r="D403" i="7" s="1"/>
  <c r="O398" i="3"/>
  <c r="D402" i="7" s="1"/>
  <c r="O397" i="3"/>
  <c r="D401" i="7" s="1"/>
  <c r="O396" i="3"/>
  <c r="D400" i="7" s="1"/>
  <c r="O395" i="3"/>
  <c r="D399" i="7" s="1"/>
  <c r="O392" i="3"/>
  <c r="D396" i="7" s="1"/>
  <c r="O391" i="3"/>
  <c r="D395" i="7" s="1"/>
  <c r="O390" i="3"/>
  <c r="D394" i="7" s="1"/>
  <c r="O389" i="3"/>
  <c r="D393" i="7" s="1"/>
  <c r="O388" i="3"/>
  <c r="D392" i="7" s="1"/>
  <c r="O387" i="3"/>
  <c r="D391" i="7" s="1"/>
  <c r="O386" i="3"/>
  <c r="D390" i="7" s="1"/>
  <c r="O385" i="3"/>
  <c r="D389" i="7" s="1"/>
  <c r="O384" i="3"/>
  <c r="D388" i="7" s="1"/>
  <c r="O383" i="3"/>
  <c r="D387" i="7" s="1"/>
  <c r="O382" i="3"/>
  <c r="D386" i="7" s="1"/>
  <c r="O381" i="3"/>
  <c r="D385" i="7" s="1"/>
  <c r="O380" i="3"/>
  <c r="D384" i="7" s="1"/>
  <c r="O379" i="3"/>
  <c r="D383" i="7" s="1"/>
  <c r="O378" i="3"/>
  <c r="D382" i="7" s="1"/>
  <c r="O377" i="3"/>
  <c r="D381" i="7" s="1"/>
  <c r="O376" i="3"/>
  <c r="D380" i="7" s="1"/>
  <c r="O375" i="3"/>
  <c r="D379" i="7" s="1"/>
  <c r="O374" i="3"/>
  <c r="D378" i="7" s="1"/>
  <c r="O373" i="3"/>
  <c r="D377" i="7" s="1"/>
  <c r="O372" i="3"/>
  <c r="D376" i="7" s="1"/>
  <c r="O371" i="3"/>
  <c r="D375" i="7" s="1"/>
  <c r="O370" i="3"/>
  <c r="D374" i="7" s="1"/>
  <c r="O369" i="3"/>
  <c r="D373" i="7" s="1"/>
  <c r="O368" i="3"/>
  <c r="D372" i="7" s="1"/>
  <c r="O367" i="3"/>
  <c r="D371" i="7" s="1"/>
  <c r="O366" i="3"/>
  <c r="D370" i="7" s="1"/>
  <c r="O365" i="3"/>
  <c r="D369" i="7" s="1"/>
  <c r="O364" i="3"/>
  <c r="D368" i="7" s="1"/>
  <c r="O363" i="3"/>
  <c r="D367" i="7" s="1"/>
  <c r="O362" i="3"/>
  <c r="D366" i="7" s="1"/>
  <c r="O361" i="3"/>
  <c r="D365" i="7" s="1"/>
  <c r="O359" i="3"/>
  <c r="D363" i="7" s="1"/>
  <c r="O356" i="3"/>
  <c r="D360" i="7" s="1"/>
  <c r="O355" i="3"/>
  <c r="D359" i="7" s="1"/>
  <c r="O354" i="3"/>
  <c r="D358" i="7" s="1"/>
  <c r="O353" i="3"/>
  <c r="D357" i="7" s="1"/>
  <c r="O352" i="3"/>
  <c r="D356" i="7" s="1"/>
  <c r="O351" i="3"/>
  <c r="D355" i="7" s="1"/>
  <c r="O350" i="3"/>
  <c r="D354" i="7" s="1"/>
  <c r="O349" i="3"/>
  <c r="D353" i="7" s="1"/>
  <c r="O348" i="3"/>
  <c r="D352" i="7" s="1"/>
  <c r="O347" i="3"/>
  <c r="D351" i="7" s="1"/>
  <c r="O346" i="3"/>
  <c r="D350" i="7" s="1"/>
  <c r="O345" i="3"/>
  <c r="D349" i="7" s="1"/>
  <c r="O344" i="3"/>
  <c r="D348" i="7" s="1"/>
  <c r="O343" i="3"/>
  <c r="D347" i="7" s="1"/>
  <c r="O342" i="3"/>
  <c r="D346" i="7" s="1"/>
  <c r="O341" i="3"/>
  <c r="D345" i="7" s="1"/>
  <c r="O339" i="3"/>
  <c r="D343" i="7" s="1"/>
  <c r="O337" i="3"/>
  <c r="D341" i="7" s="1"/>
  <c r="O336" i="3"/>
  <c r="D340" i="7" s="1"/>
  <c r="O335" i="3"/>
  <c r="D339" i="7" s="1"/>
  <c r="O317" i="3"/>
  <c r="D317" i="7" s="1"/>
  <c r="O316" i="3"/>
  <c r="D316" i="7" s="1"/>
  <c r="O312" i="3"/>
  <c r="D312" i="7" s="1"/>
  <c r="O311" i="3"/>
  <c r="D311" i="7" s="1"/>
  <c r="O310" i="3"/>
  <c r="D310" i="7" s="1"/>
  <c r="O309" i="3"/>
  <c r="D309" i="7" s="1"/>
  <c r="O308" i="3"/>
  <c r="D308" i="7" s="1"/>
  <c r="O307" i="3"/>
  <c r="D307" i="7" s="1"/>
  <c r="O305" i="3"/>
  <c r="D305" i="7" s="1"/>
  <c r="O304" i="3"/>
  <c r="D304" i="7" s="1"/>
  <c r="O303" i="3"/>
  <c r="D303" i="7" s="1"/>
  <c r="O302" i="3"/>
  <c r="D302" i="7" s="1"/>
  <c r="O300" i="3"/>
  <c r="D300" i="7" s="1"/>
  <c r="O297" i="3"/>
  <c r="D297" i="7" s="1"/>
  <c r="O296" i="3"/>
  <c r="D296" i="7" s="1"/>
  <c r="O294" i="3"/>
  <c r="D294" i="7" s="1"/>
  <c r="O293" i="3"/>
  <c r="D293" i="7" s="1"/>
  <c r="O290" i="3"/>
  <c r="D290" i="7" s="1"/>
  <c r="O289" i="3"/>
  <c r="D289" i="7" s="1"/>
  <c r="O288" i="3"/>
  <c r="D288" i="7" s="1"/>
  <c r="O287" i="3"/>
  <c r="D287" i="7" s="1"/>
  <c r="O286" i="3"/>
  <c r="D286" i="7" s="1"/>
  <c r="O285" i="3"/>
  <c r="D285" i="7" s="1"/>
  <c r="O284" i="3"/>
  <c r="D284" i="7" s="1"/>
  <c r="O282" i="3"/>
  <c r="D282" i="7" s="1"/>
  <c r="O275" i="3"/>
  <c r="D275" i="7" s="1"/>
  <c r="O274" i="3"/>
  <c r="D274" i="7" s="1"/>
  <c r="O273" i="3"/>
  <c r="D273" i="7" s="1"/>
  <c r="O272" i="3"/>
  <c r="D272" i="7" s="1"/>
  <c r="O271" i="3"/>
  <c r="D271" i="7" s="1"/>
  <c r="O270" i="3"/>
  <c r="D270" i="7" s="1"/>
  <c r="O269" i="3"/>
  <c r="D269" i="7" s="1"/>
  <c r="O268" i="3"/>
  <c r="D268" i="7" s="1"/>
  <c r="O267" i="3"/>
  <c r="D267" i="7" s="1"/>
  <c r="O266" i="3"/>
  <c r="D266" i="7" s="1"/>
  <c r="O265" i="3"/>
  <c r="D265" i="7" s="1"/>
  <c r="O264" i="3"/>
  <c r="D264" i="7" s="1"/>
  <c r="O263" i="3"/>
  <c r="D263" i="7" s="1"/>
  <c r="O262" i="3"/>
  <c r="D262" i="7" s="1"/>
  <c r="O261" i="3"/>
  <c r="D261" i="7" s="1"/>
  <c r="O260" i="3"/>
  <c r="D260" i="7" s="1"/>
  <c r="O258" i="3"/>
  <c r="D258" i="7" s="1"/>
  <c r="O257" i="3"/>
  <c r="D257" i="7" s="1"/>
  <c r="O256" i="3"/>
  <c r="D256" i="7" s="1"/>
  <c r="O253" i="3"/>
  <c r="D253" i="7" s="1"/>
  <c r="O252" i="3"/>
  <c r="D252" i="7" s="1"/>
  <c r="O251" i="3"/>
  <c r="D251" i="7" s="1"/>
  <c r="O250" i="3"/>
  <c r="D250" i="7" s="1"/>
  <c r="O249" i="3"/>
  <c r="D249" i="7" s="1"/>
  <c r="O248" i="3"/>
  <c r="D248" i="7" s="1"/>
  <c r="O246" i="3"/>
  <c r="D246" i="7" s="1"/>
  <c r="O245" i="3"/>
  <c r="D245" i="7" s="1"/>
  <c r="O244" i="3"/>
  <c r="D244" i="7" s="1"/>
  <c r="O243" i="3"/>
  <c r="D243" i="7" s="1"/>
  <c r="O241" i="3"/>
  <c r="D241" i="7" s="1"/>
  <c r="O240" i="3"/>
  <c r="D240" i="7" s="1"/>
  <c r="O238" i="3"/>
  <c r="D238" i="7" s="1"/>
  <c r="O231" i="3"/>
  <c r="D231" i="7" s="1"/>
  <c r="O230" i="3"/>
  <c r="D230" i="7" s="1"/>
  <c r="O229" i="3"/>
  <c r="D229" i="7" s="1"/>
  <c r="O228" i="3"/>
  <c r="D228" i="7" s="1"/>
  <c r="O227" i="3"/>
  <c r="D227" i="7" s="1"/>
  <c r="O226" i="3"/>
  <c r="D226" i="7" s="1"/>
  <c r="O225" i="3"/>
  <c r="D225" i="7" s="1"/>
  <c r="O224" i="3"/>
  <c r="D224" i="7" s="1"/>
  <c r="O223" i="3"/>
  <c r="D223" i="7" s="1"/>
  <c r="O222" i="3"/>
  <c r="D222" i="7" s="1"/>
  <c r="O221" i="3"/>
  <c r="D221" i="7" s="1"/>
  <c r="O220" i="3"/>
  <c r="D220" i="7" s="1"/>
  <c r="O219" i="3"/>
  <c r="D219" i="7" s="1"/>
  <c r="O218" i="3"/>
  <c r="D218" i="7" s="1"/>
  <c r="O217" i="3"/>
  <c r="D217" i="7" s="1"/>
  <c r="O216" i="3"/>
  <c r="D216" i="7" s="1"/>
  <c r="O215" i="3"/>
  <c r="D215" i="7" s="1"/>
  <c r="O214" i="3"/>
  <c r="D214" i="7" s="1"/>
  <c r="O213" i="3"/>
  <c r="D213" i="7" s="1"/>
  <c r="O212" i="3"/>
  <c r="D212" i="7" s="1"/>
  <c r="O205" i="3"/>
  <c r="D205" i="7" s="1"/>
  <c r="O204" i="3"/>
  <c r="D204" i="7" s="1"/>
  <c r="O203" i="3"/>
  <c r="D203" i="7" s="1"/>
  <c r="O201" i="3"/>
  <c r="D201" i="7" s="1"/>
  <c r="O200" i="3"/>
  <c r="D200" i="7" s="1"/>
  <c r="O198" i="3"/>
  <c r="D198" i="7" s="1"/>
  <c r="O186" i="3"/>
  <c r="D186" i="7" s="1"/>
  <c r="O185" i="3"/>
  <c r="D185" i="7" s="1"/>
  <c r="O184" i="3"/>
  <c r="D184" i="7" s="1"/>
  <c r="O183" i="3"/>
  <c r="D183" i="7" s="1"/>
  <c r="O182" i="3"/>
  <c r="D182" i="7" s="1"/>
  <c r="O181" i="3"/>
  <c r="D181" i="7" s="1"/>
  <c r="O180" i="3"/>
  <c r="D180" i="7" s="1"/>
  <c r="O178" i="3"/>
  <c r="D178" i="7" s="1"/>
  <c r="O177" i="3"/>
  <c r="D177" i="7" s="1"/>
  <c r="O176" i="3"/>
  <c r="D176" i="7" s="1"/>
  <c r="O175" i="3"/>
  <c r="D175" i="7" s="1"/>
  <c r="O174" i="3"/>
  <c r="D174" i="7" s="1"/>
  <c r="O173" i="3"/>
  <c r="D173" i="7" s="1"/>
  <c r="O172" i="3"/>
  <c r="D172" i="7" s="1"/>
  <c r="O171" i="3"/>
  <c r="D171" i="7" s="1"/>
  <c r="O170" i="3"/>
  <c r="D170" i="7" s="1"/>
  <c r="O169" i="3"/>
  <c r="D169" i="7" s="1"/>
  <c r="O168" i="3"/>
  <c r="D168" i="7" s="1"/>
  <c r="O167" i="3"/>
  <c r="D167" i="7" s="1"/>
  <c r="O166" i="3"/>
  <c r="D166" i="7" s="1"/>
  <c r="O165" i="3"/>
  <c r="D165" i="7" s="1"/>
  <c r="O164" i="3"/>
  <c r="D164" i="7" s="1"/>
  <c r="O163" i="3"/>
  <c r="D163" i="7" s="1"/>
  <c r="O162" i="3"/>
  <c r="D162" i="7" s="1"/>
  <c r="O161" i="3"/>
  <c r="D161" i="7" s="1"/>
  <c r="O160" i="3"/>
  <c r="D160" i="7" s="1"/>
  <c r="O158" i="3"/>
  <c r="D158" i="7" s="1"/>
  <c r="O157" i="3"/>
  <c r="D157" i="7" s="1"/>
  <c r="O156" i="3"/>
  <c r="D156" i="7" s="1"/>
  <c r="O155" i="3"/>
  <c r="D155" i="7" s="1"/>
  <c r="O154" i="3"/>
  <c r="D154" i="7" s="1"/>
  <c r="O153" i="3"/>
  <c r="D153" i="7" s="1"/>
  <c r="O152" i="3"/>
  <c r="D152" i="7" s="1"/>
  <c r="O151" i="3"/>
  <c r="D151" i="7" s="1"/>
  <c r="O150" i="3"/>
  <c r="D150" i="7" s="1"/>
  <c r="O149" i="3"/>
  <c r="D149" i="7" s="1"/>
  <c r="O144" i="3"/>
  <c r="D144" i="7" s="1"/>
  <c r="O142" i="3"/>
  <c r="D142" i="7" s="1"/>
  <c r="O141" i="3"/>
  <c r="D141" i="7" s="1"/>
  <c r="O140" i="3"/>
  <c r="D140" i="7" s="1"/>
  <c r="O139" i="3"/>
  <c r="D139" i="7" s="1"/>
  <c r="O137" i="3"/>
  <c r="D137" i="7" s="1"/>
  <c r="O136" i="3"/>
  <c r="D136" i="7" s="1"/>
  <c r="O135" i="3"/>
  <c r="D135" i="7" s="1"/>
  <c r="O134" i="3"/>
  <c r="D134" i="7" s="1"/>
  <c r="O133" i="3"/>
  <c r="D133" i="7" s="1"/>
  <c r="O132" i="3"/>
  <c r="D132" i="7" s="1"/>
  <c r="O131" i="3"/>
  <c r="D131" i="7" s="1"/>
  <c r="O130" i="3"/>
  <c r="D130" i="7" s="1"/>
  <c r="O128" i="3"/>
  <c r="D128" i="7" s="1"/>
  <c r="O127" i="3"/>
  <c r="D127" i="7" s="1"/>
  <c r="O126" i="3"/>
  <c r="D126" i="7" s="1"/>
  <c r="O125" i="3"/>
  <c r="D125" i="7" s="1"/>
  <c r="O124" i="3"/>
  <c r="D124" i="7" s="1"/>
  <c r="O123" i="3"/>
  <c r="D123" i="7" s="1"/>
  <c r="O122" i="3"/>
  <c r="D122" i="7" s="1"/>
  <c r="O118" i="3"/>
  <c r="D118" i="7" s="1"/>
  <c r="O117" i="3"/>
  <c r="D117" i="7" s="1"/>
  <c r="O116" i="3"/>
  <c r="D116" i="7" s="1"/>
  <c r="O115" i="3"/>
  <c r="D115" i="7" s="1"/>
  <c r="O114" i="3"/>
  <c r="D114" i="7" s="1"/>
  <c r="O113" i="3"/>
  <c r="D113" i="7" s="1"/>
  <c r="O112" i="3"/>
  <c r="D112" i="7" s="1"/>
  <c r="O111" i="3"/>
  <c r="D111" i="7" s="1"/>
  <c r="O110" i="3"/>
  <c r="D110" i="7" s="1"/>
  <c r="O109" i="3"/>
  <c r="D109" i="7" s="1"/>
  <c r="O108" i="3"/>
  <c r="D108" i="7" s="1"/>
  <c r="O107" i="3"/>
  <c r="D107" i="7" s="1"/>
  <c r="O106" i="3"/>
  <c r="D106" i="7" s="1"/>
  <c r="O105" i="3"/>
  <c r="D105" i="7" s="1"/>
  <c r="O104" i="3"/>
  <c r="D104" i="7" s="1"/>
  <c r="O101" i="3"/>
  <c r="D101" i="7" s="1"/>
  <c r="O100" i="3"/>
  <c r="D100" i="7" s="1"/>
  <c r="O99" i="3"/>
  <c r="D99" i="7" s="1"/>
  <c r="O98" i="3"/>
  <c r="D98" i="7" s="1"/>
  <c r="O97" i="3"/>
  <c r="D97" i="7" s="1"/>
  <c r="O96" i="3"/>
  <c r="D96" i="7" s="1"/>
  <c r="O95" i="3"/>
  <c r="D95" i="7" s="1"/>
  <c r="O94" i="3"/>
  <c r="D94" i="7" s="1"/>
  <c r="O93" i="3"/>
  <c r="D93" i="7" s="1"/>
  <c r="O92" i="3"/>
  <c r="D92" i="7" s="1"/>
  <c r="O91" i="3"/>
  <c r="D91" i="7" s="1"/>
  <c r="O90" i="3"/>
  <c r="D90" i="7" s="1"/>
  <c r="O89" i="3"/>
  <c r="D89" i="7" s="1"/>
  <c r="O88" i="3"/>
  <c r="D88" i="7" s="1"/>
  <c r="O87" i="3"/>
  <c r="D87" i="7" s="1"/>
  <c r="O86" i="3"/>
  <c r="D86" i="7" s="1"/>
  <c r="O85" i="3"/>
  <c r="D85" i="7" s="1"/>
  <c r="O84" i="3"/>
  <c r="D84" i="7" s="1"/>
  <c r="O83" i="3"/>
  <c r="D83" i="7" s="1"/>
  <c r="O82" i="3"/>
  <c r="D82" i="7" s="1"/>
  <c r="O81" i="3"/>
  <c r="D81" i="7" s="1"/>
  <c r="O80" i="3"/>
  <c r="D80" i="7" s="1"/>
  <c r="O79" i="3"/>
  <c r="D79" i="7" s="1"/>
  <c r="O78" i="3"/>
  <c r="D78" i="7" s="1"/>
  <c r="O77" i="3"/>
  <c r="D77" i="7" s="1"/>
  <c r="O76" i="3"/>
  <c r="D76" i="7" s="1"/>
  <c r="O75" i="3"/>
  <c r="D75" i="7" s="1"/>
  <c r="O74" i="3"/>
  <c r="D74" i="7" s="1"/>
  <c r="O73" i="3"/>
  <c r="D73" i="7" s="1"/>
  <c r="O72" i="3"/>
  <c r="D72" i="7" s="1"/>
  <c r="O71" i="3"/>
  <c r="D71" i="7" s="1"/>
  <c r="O70" i="3"/>
  <c r="D70" i="7" s="1"/>
  <c r="O69" i="3"/>
  <c r="D69" i="7" s="1"/>
  <c r="O68" i="3"/>
  <c r="D68" i="7" s="1"/>
  <c r="O67" i="3"/>
  <c r="D67" i="7" s="1"/>
  <c r="O66" i="3"/>
  <c r="D66" i="7" s="1"/>
  <c r="O65" i="3"/>
  <c r="D65" i="7" s="1"/>
  <c r="O64" i="3"/>
  <c r="D64" i="7" s="1"/>
  <c r="O63" i="3"/>
  <c r="D63" i="7" s="1"/>
  <c r="O62" i="3"/>
  <c r="D62" i="7" s="1"/>
  <c r="O61" i="3"/>
  <c r="D61" i="7" s="1"/>
  <c r="O60" i="3"/>
  <c r="D60" i="7" s="1"/>
  <c r="O59" i="3"/>
  <c r="D59" i="7" s="1"/>
  <c r="O58" i="3"/>
  <c r="D58" i="7" s="1"/>
  <c r="O57" i="3"/>
  <c r="D57" i="7" s="1"/>
  <c r="O56" i="3"/>
  <c r="D56" i="7" s="1"/>
  <c r="O39" i="3"/>
  <c r="D39" i="7" s="1"/>
  <c r="O38" i="3"/>
  <c r="D38" i="7" s="1"/>
  <c r="O37" i="3"/>
  <c r="D37" i="7" s="1"/>
  <c r="O36" i="3"/>
  <c r="D36" i="7" s="1"/>
  <c r="O35" i="3"/>
  <c r="D35" i="7" s="1"/>
  <c r="O34" i="3"/>
  <c r="D34" i="7" s="1"/>
  <c r="O33" i="3"/>
  <c r="D33" i="7" s="1"/>
  <c r="O32" i="3"/>
  <c r="D32" i="7" s="1"/>
  <c r="O31" i="3"/>
  <c r="D31" i="7" s="1"/>
  <c r="O30" i="3"/>
  <c r="D30" i="7" s="1"/>
  <c r="O28" i="3"/>
  <c r="D28" i="7" s="1"/>
  <c r="O27" i="3"/>
  <c r="D27" i="7" s="1"/>
  <c r="O26" i="3"/>
  <c r="D26" i="7" s="1"/>
  <c r="O25" i="3"/>
  <c r="D25" i="7" s="1"/>
  <c r="O24" i="3"/>
  <c r="D24" i="7" s="1"/>
  <c r="O21" i="3"/>
  <c r="D21" i="7" s="1"/>
  <c r="O19" i="3"/>
  <c r="D19" i="7" s="1"/>
  <c r="O18" i="3"/>
  <c r="D18" i="7" s="1"/>
  <c r="O17" i="3"/>
  <c r="D17" i="7" s="1"/>
  <c r="O16" i="3"/>
  <c r="D16" i="7" s="1"/>
  <c r="O15" i="3"/>
  <c r="D15" i="7" s="1"/>
  <c r="O14" i="3"/>
  <c r="D14" i="7" s="1"/>
  <c r="O13" i="3"/>
  <c r="D13" i="7" s="1"/>
  <c r="O12" i="3"/>
  <c r="D12" i="7" s="1"/>
  <c r="O11" i="3"/>
  <c r="D11" i="7" s="1"/>
  <c r="O10" i="3"/>
  <c r="D10" i="7" s="1"/>
  <c r="O9" i="3"/>
  <c r="D9" i="7" s="1"/>
  <c r="O8" i="3"/>
  <c r="D8" i="7" s="1"/>
  <c r="O7" i="3"/>
  <c r="D7" i="7" s="1"/>
  <c r="O6" i="3"/>
  <c r="D6" i="7" s="1"/>
  <c r="O5" i="3"/>
  <c r="D5" i="7" s="1"/>
  <c r="O4" i="3"/>
  <c r="D4" i="7" s="1"/>
  <c r="Q578" i="3"/>
  <c r="R578" i="3"/>
  <c r="S578" i="3"/>
  <c r="T578" i="3"/>
  <c r="U578" i="3"/>
  <c r="V578" i="3"/>
  <c r="W578" i="3"/>
  <c r="X578" i="3"/>
  <c r="Q579" i="3"/>
  <c r="R579" i="3"/>
  <c r="S579" i="3"/>
  <c r="T579" i="3"/>
  <c r="U579" i="3"/>
  <c r="V579" i="3"/>
  <c r="W579" i="3"/>
  <c r="X579" i="3"/>
  <c r="Q580" i="3"/>
  <c r="R580" i="3"/>
  <c r="S580" i="3"/>
  <c r="T580" i="3"/>
  <c r="U580" i="3"/>
  <c r="V580" i="3"/>
  <c r="W580" i="3"/>
  <c r="X580" i="3"/>
  <c r="Q581" i="3"/>
  <c r="R581" i="3"/>
  <c r="S581" i="3"/>
  <c r="T581" i="3"/>
  <c r="U581" i="3"/>
  <c r="V581" i="3"/>
  <c r="W581" i="3"/>
  <c r="X581" i="3"/>
  <c r="Q582" i="3"/>
  <c r="R582" i="3"/>
  <c r="S582" i="3"/>
  <c r="T582" i="3"/>
  <c r="U582" i="3"/>
  <c r="V582" i="3"/>
  <c r="W582" i="3"/>
  <c r="X582" i="3"/>
  <c r="Q583" i="3"/>
  <c r="R583" i="3"/>
  <c r="S583" i="3"/>
  <c r="T583" i="3"/>
  <c r="U583" i="3"/>
  <c r="V583" i="3"/>
  <c r="W583" i="3"/>
  <c r="X583" i="3"/>
  <c r="Q586" i="3"/>
  <c r="R586" i="3"/>
  <c r="S586" i="3"/>
  <c r="T586" i="3"/>
  <c r="U586" i="3"/>
  <c r="V586" i="3"/>
  <c r="W586" i="3"/>
  <c r="X586" i="3"/>
  <c r="Q587" i="3"/>
  <c r="R587" i="3"/>
  <c r="S587" i="3"/>
  <c r="T587" i="3"/>
  <c r="U587" i="3"/>
  <c r="W587" i="3"/>
  <c r="X587" i="3"/>
  <c r="Q588" i="3"/>
  <c r="R588" i="3"/>
  <c r="T588" i="3"/>
  <c r="U588" i="3"/>
  <c r="V588" i="3"/>
  <c r="W588" i="3"/>
  <c r="X588" i="3"/>
  <c r="Q589" i="3"/>
  <c r="R589" i="3"/>
  <c r="S589" i="3"/>
  <c r="T589" i="3"/>
  <c r="U589" i="3"/>
  <c r="V589" i="3"/>
  <c r="W589" i="3"/>
  <c r="X589" i="3"/>
  <c r="Q590" i="3"/>
  <c r="R590" i="3"/>
  <c r="S590" i="3"/>
  <c r="T590" i="3"/>
  <c r="U590" i="3"/>
  <c r="V590" i="3"/>
  <c r="W590" i="3"/>
  <c r="X590" i="3"/>
  <c r="Q591" i="3"/>
  <c r="R591" i="3"/>
  <c r="S591" i="3"/>
  <c r="T591" i="3"/>
  <c r="U591" i="3"/>
  <c r="V591" i="3"/>
  <c r="W591" i="3"/>
  <c r="X591" i="3"/>
  <c r="Q592" i="3"/>
  <c r="R592" i="3"/>
  <c r="S592" i="3"/>
  <c r="T592" i="3"/>
  <c r="U592" i="3"/>
  <c r="V592" i="3"/>
  <c r="W592" i="3"/>
  <c r="X592" i="3"/>
  <c r="Q593" i="3"/>
  <c r="R593" i="3"/>
  <c r="S593" i="3"/>
  <c r="T593" i="3"/>
  <c r="U593" i="3"/>
  <c r="V593" i="3"/>
  <c r="W593" i="3"/>
  <c r="X593" i="3"/>
  <c r="Q594" i="3"/>
  <c r="R594" i="3"/>
  <c r="S594" i="3"/>
  <c r="T594" i="3"/>
  <c r="U594" i="3"/>
  <c r="V594" i="3"/>
  <c r="W594" i="3"/>
  <c r="X594" i="3"/>
  <c r="Q595" i="3"/>
  <c r="R595" i="3"/>
  <c r="S595" i="3"/>
  <c r="T595" i="3"/>
  <c r="U595" i="3"/>
  <c r="V595" i="3"/>
  <c r="W595" i="3"/>
  <c r="X595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Y595" i="3" l="1"/>
  <c r="Z595" i="3"/>
  <c r="Y594" i="3"/>
  <c r="Z594" i="3"/>
  <c r="Y593" i="3"/>
  <c r="Z593" i="3"/>
  <c r="Y592" i="3"/>
  <c r="Z592" i="3"/>
  <c r="Y591" i="3"/>
  <c r="Y590" i="3"/>
  <c r="Z590" i="3"/>
  <c r="Y589" i="3"/>
  <c r="Y586" i="3"/>
  <c r="S586" i="6" s="1"/>
  <c r="Y582" i="3"/>
  <c r="Y580" i="3"/>
  <c r="S580" i="6" s="1"/>
  <c r="Y579" i="3"/>
  <c r="S579" i="6" s="1"/>
  <c r="Y581" i="3"/>
  <c r="S581" i="6" s="1"/>
  <c r="Y578" i="3"/>
  <c r="S578" i="6" s="1"/>
  <c r="Y583" i="3"/>
  <c r="S583" i="6" s="1"/>
  <c r="AA52" i="3"/>
  <c r="H52" i="7"/>
  <c r="AA51" i="3"/>
  <c r="H51" i="7"/>
  <c r="AA50" i="3"/>
  <c r="H50" i="7"/>
  <c r="AA49" i="3"/>
  <c r="H49" i="7"/>
  <c r="AA53" i="3"/>
  <c r="H53" i="7"/>
  <c r="AA48" i="3"/>
  <c r="H48" i="7"/>
  <c r="AA54" i="3"/>
  <c r="H54" i="7"/>
  <c r="AA55" i="3"/>
  <c r="H55" i="7"/>
  <c r="AD53" i="6"/>
  <c r="I53" i="7"/>
  <c r="J53" i="7" s="1"/>
  <c r="AD48" i="6"/>
  <c r="I48" i="7"/>
  <c r="J48" i="7" s="1"/>
  <c r="AD54" i="6"/>
  <c r="I54" i="7"/>
  <c r="J54" i="7" s="1"/>
  <c r="AD55" i="6"/>
  <c r="I55" i="7"/>
  <c r="J55" i="7" s="1"/>
  <c r="AD52" i="6"/>
  <c r="I52" i="7"/>
  <c r="J52" i="7" s="1"/>
  <c r="AD51" i="6"/>
  <c r="I51" i="7"/>
  <c r="J51" i="7" s="1"/>
  <c r="AD50" i="6"/>
  <c r="I50" i="7"/>
  <c r="J50" i="7" s="1"/>
  <c r="AD49" i="6"/>
  <c r="I49" i="7"/>
  <c r="J49" i="7" s="1"/>
  <c r="S589" i="6"/>
  <c r="S591" i="6"/>
  <c r="S582" i="6"/>
  <c r="P40" i="1"/>
  <c r="Q40" i="1"/>
  <c r="R40" i="1"/>
  <c r="S40" i="1"/>
  <c r="T40" i="1"/>
  <c r="U40" i="1"/>
  <c r="V40" i="1"/>
  <c r="W40" i="1"/>
  <c r="P41" i="1"/>
  <c r="Q41" i="1"/>
  <c r="R41" i="1"/>
  <c r="S41" i="1"/>
  <c r="T41" i="1"/>
  <c r="U41" i="1"/>
  <c r="V41" i="1"/>
  <c r="W41" i="1"/>
  <c r="P42" i="1"/>
  <c r="Q42" i="1"/>
  <c r="R42" i="1"/>
  <c r="S42" i="1"/>
  <c r="T42" i="1"/>
  <c r="U42" i="1"/>
  <c r="V42" i="1"/>
  <c r="W42" i="1"/>
  <c r="P43" i="1"/>
  <c r="Q43" i="1"/>
  <c r="R43" i="1"/>
  <c r="S43" i="1"/>
  <c r="T43" i="1"/>
  <c r="U43" i="1"/>
  <c r="V43" i="1"/>
  <c r="W43" i="1"/>
  <c r="P44" i="1"/>
  <c r="Q44" i="1"/>
  <c r="R44" i="1"/>
  <c r="S44" i="1"/>
  <c r="T44" i="1"/>
  <c r="U44" i="1"/>
  <c r="V44" i="1"/>
  <c r="W44" i="1"/>
  <c r="P45" i="1"/>
  <c r="Q45" i="1"/>
  <c r="R45" i="1"/>
  <c r="S45" i="1"/>
  <c r="T45" i="1"/>
  <c r="U45" i="1"/>
  <c r="V45" i="1"/>
  <c r="W45" i="1"/>
  <c r="P46" i="1"/>
  <c r="Q46" i="1"/>
  <c r="R46" i="1"/>
  <c r="S46" i="1"/>
  <c r="T46" i="1"/>
  <c r="U46" i="1"/>
  <c r="V46" i="1"/>
  <c r="W46" i="1"/>
  <c r="P47" i="1"/>
  <c r="Q47" i="1"/>
  <c r="R47" i="1"/>
  <c r="S47" i="1"/>
  <c r="T47" i="1"/>
  <c r="U47" i="1"/>
  <c r="V47" i="1"/>
  <c r="W47" i="1"/>
  <c r="P329" i="1"/>
  <c r="Q329" i="1"/>
  <c r="R329" i="1"/>
  <c r="S329" i="1"/>
  <c r="T329" i="1"/>
  <c r="U329" i="1"/>
  <c r="V329" i="1"/>
  <c r="W329" i="1"/>
  <c r="P330" i="1"/>
  <c r="Q330" i="1"/>
  <c r="R330" i="1"/>
  <c r="S330" i="1"/>
  <c r="T330" i="1"/>
  <c r="U330" i="1"/>
  <c r="V330" i="1"/>
  <c r="W330" i="1"/>
  <c r="AA593" i="3" l="1"/>
  <c r="H597" i="7"/>
  <c r="AA590" i="3"/>
  <c r="H594" i="7"/>
  <c r="AA594" i="3"/>
  <c r="H598" i="7"/>
  <c r="AA595" i="3"/>
  <c r="H599" i="7"/>
  <c r="AA592" i="3"/>
  <c r="H596" i="7"/>
  <c r="AD583" i="6"/>
  <c r="I587" i="7"/>
  <c r="J587" i="7" s="1"/>
  <c r="AD589" i="6"/>
  <c r="I593" i="7"/>
  <c r="J593" i="7" s="1"/>
  <c r="AD591" i="6"/>
  <c r="I595" i="7"/>
  <c r="J595" i="7" s="1"/>
  <c r="Y330" i="1"/>
  <c r="G330" i="7" s="1"/>
  <c r="Y44" i="1"/>
  <c r="G44" i="7" s="1"/>
  <c r="Y42" i="1"/>
  <c r="G42" i="7" s="1"/>
  <c r="Y41" i="1"/>
  <c r="G41" i="7" s="1"/>
  <c r="Y45" i="1"/>
  <c r="G45" i="7" s="1"/>
  <c r="Y43" i="1"/>
  <c r="G43" i="7" s="1"/>
  <c r="Y329" i="1"/>
  <c r="G329" i="7" s="1"/>
  <c r="Y40" i="1"/>
  <c r="G40" i="7" s="1"/>
  <c r="X330" i="1"/>
  <c r="X329" i="1"/>
  <c r="Y47" i="1"/>
  <c r="G47" i="7" s="1"/>
  <c r="X46" i="1"/>
  <c r="X45" i="1"/>
  <c r="X44" i="1"/>
  <c r="X43" i="1"/>
  <c r="X42" i="1"/>
  <c r="X41" i="1"/>
  <c r="X40" i="1"/>
  <c r="X47" i="1"/>
  <c r="Y46" i="1"/>
  <c r="G46" i="7" s="1"/>
  <c r="W583" i="1" l="1"/>
  <c r="V583" i="1"/>
  <c r="U583" i="1"/>
  <c r="T583" i="1"/>
  <c r="S583" i="1"/>
  <c r="R583" i="1"/>
  <c r="Q583" i="1"/>
  <c r="P583" i="1"/>
  <c r="W582" i="1"/>
  <c r="V582" i="1"/>
  <c r="U582" i="1"/>
  <c r="T582" i="1"/>
  <c r="S582" i="1"/>
  <c r="R582" i="1"/>
  <c r="Q582" i="1"/>
  <c r="P582" i="1"/>
  <c r="Y582" i="1" l="1"/>
  <c r="G586" i="7" s="1"/>
  <c r="Y583" i="1"/>
  <c r="G587" i="7" s="1"/>
  <c r="X583" i="1"/>
  <c r="X582" i="1"/>
  <c r="P582" i="3" s="1"/>
  <c r="Z582" i="3" s="1"/>
  <c r="AA582" i="3" l="1"/>
  <c r="H586" i="7"/>
  <c r="P583" i="3"/>
  <c r="Z583" i="3" s="1"/>
  <c r="AA508" i="6"/>
  <c r="Z508" i="6"/>
  <c r="Y508" i="6"/>
  <c r="X508" i="6"/>
  <c r="W508" i="6"/>
  <c r="V508" i="6"/>
  <c r="U508" i="6"/>
  <c r="T508" i="6"/>
  <c r="AC508" i="6" l="1"/>
  <c r="AA583" i="3"/>
  <c r="H587" i="7"/>
  <c r="X508" i="3" l="1"/>
  <c r="W508" i="3"/>
  <c r="V508" i="3"/>
  <c r="U508" i="3"/>
  <c r="T508" i="3"/>
  <c r="S508" i="3"/>
  <c r="R508" i="3"/>
  <c r="Q508" i="3"/>
  <c r="X573" i="3"/>
  <c r="W573" i="3"/>
  <c r="V573" i="3"/>
  <c r="U573" i="3"/>
  <c r="T573" i="3"/>
  <c r="S573" i="3"/>
  <c r="R573" i="3"/>
  <c r="Q573" i="3"/>
  <c r="X572" i="3"/>
  <c r="W572" i="3"/>
  <c r="V572" i="3"/>
  <c r="U572" i="3"/>
  <c r="T572" i="3"/>
  <c r="S572" i="3"/>
  <c r="R572" i="3"/>
  <c r="Q572" i="3"/>
  <c r="AA573" i="6"/>
  <c r="Z573" i="6"/>
  <c r="Y573" i="6"/>
  <c r="X573" i="6"/>
  <c r="W573" i="6"/>
  <c r="V573" i="6"/>
  <c r="U573" i="6"/>
  <c r="T573" i="6"/>
  <c r="AA572" i="6"/>
  <c r="Z572" i="6"/>
  <c r="Y572" i="6"/>
  <c r="X572" i="6"/>
  <c r="W572" i="6"/>
  <c r="V572" i="6"/>
  <c r="U572" i="6"/>
  <c r="T572" i="6"/>
  <c r="Y508" i="3" l="1"/>
  <c r="S508" i="6" s="1"/>
  <c r="Y572" i="3"/>
  <c r="Y573" i="3"/>
  <c r="S573" i="6" s="1"/>
  <c r="AC573" i="6"/>
  <c r="AC572" i="6"/>
  <c r="S572" i="6"/>
  <c r="AA186" i="6"/>
  <c r="Z186" i="6"/>
  <c r="Y186" i="6"/>
  <c r="X186" i="6"/>
  <c r="W186" i="6"/>
  <c r="V186" i="6"/>
  <c r="U186" i="6"/>
  <c r="T186" i="6"/>
  <c r="Z185" i="6"/>
  <c r="Y185" i="6"/>
  <c r="X185" i="6"/>
  <c r="W185" i="6"/>
  <c r="V185" i="6"/>
  <c r="U185" i="6"/>
  <c r="T185" i="6"/>
  <c r="X186" i="3"/>
  <c r="W186" i="3"/>
  <c r="V186" i="3"/>
  <c r="U186" i="3"/>
  <c r="T186" i="3"/>
  <c r="S186" i="3"/>
  <c r="R186" i="3"/>
  <c r="Q186" i="3"/>
  <c r="X185" i="3"/>
  <c r="W185" i="3"/>
  <c r="V185" i="3"/>
  <c r="U185" i="3"/>
  <c r="T185" i="3"/>
  <c r="S185" i="3"/>
  <c r="R185" i="3"/>
  <c r="Q185" i="3"/>
  <c r="AA320" i="6"/>
  <c r="Y320" i="6"/>
  <c r="X320" i="6"/>
  <c r="W320" i="6"/>
  <c r="V320" i="6"/>
  <c r="U320" i="6"/>
  <c r="T320" i="6"/>
  <c r="AA319" i="6"/>
  <c r="Y319" i="6"/>
  <c r="X319" i="6"/>
  <c r="W319" i="6"/>
  <c r="V319" i="6"/>
  <c r="U319" i="6"/>
  <c r="T319" i="6"/>
  <c r="X320" i="3"/>
  <c r="W320" i="3"/>
  <c r="U320" i="3"/>
  <c r="T320" i="3"/>
  <c r="S320" i="3"/>
  <c r="R320" i="3"/>
  <c r="Q320" i="3"/>
  <c r="X319" i="3"/>
  <c r="W319" i="3"/>
  <c r="V319" i="3"/>
  <c r="U319" i="3"/>
  <c r="T319" i="3"/>
  <c r="S319" i="3"/>
  <c r="R319" i="3"/>
  <c r="Q319" i="3"/>
  <c r="W195" i="1"/>
  <c r="V195" i="1"/>
  <c r="U195" i="1"/>
  <c r="T195" i="1"/>
  <c r="S195" i="1"/>
  <c r="R195" i="1"/>
  <c r="Q195" i="1"/>
  <c r="P195" i="1"/>
  <c r="W194" i="1"/>
  <c r="V194" i="1"/>
  <c r="U194" i="1"/>
  <c r="T194" i="1"/>
  <c r="S194" i="1"/>
  <c r="R194" i="1"/>
  <c r="Q194" i="1"/>
  <c r="P194" i="1"/>
  <c r="W328" i="1"/>
  <c r="V328" i="1"/>
  <c r="U328" i="1"/>
  <c r="T328" i="1"/>
  <c r="S328" i="1"/>
  <c r="R328" i="1"/>
  <c r="Q328" i="1"/>
  <c r="P328" i="1"/>
  <c r="W327" i="1"/>
  <c r="V327" i="1"/>
  <c r="U327" i="1"/>
  <c r="T327" i="1"/>
  <c r="S327" i="1"/>
  <c r="R327" i="1"/>
  <c r="Q327" i="1"/>
  <c r="P327" i="1"/>
  <c r="Y186" i="3" l="1"/>
  <c r="S186" i="6" s="1"/>
  <c r="Y319" i="3"/>
  <c r="S319" i="6" s="1"/>
  <c r="Y185" i="3"/>
  <c r="S185" i="6" s="1"/>
  <c r="AA185" i="6"/>
  <c r="Z319" i="6"/>
  <c r="Y195" i="1"/>
  <c r="G195" i="7" s="1"/>
  <c r="Y194" i="1"/>
  <c r="G194" i="7" s="1"/>
  <c r="X194" i="1"/>
  <c r="X195" i="1"/>
  <c r="Y327" i="1"/>
  <c r="G327" i="7" s="1"/>
  <c r="X327" i="1"/>
  <c r="Y328" i="1"/>
  <c r="G328" i="7" s="1"/>
  <c r="X328" i="1"/>
  <c r="Z320" i="6" l="1"/>
  <c r="AA246" i="6" l="1"/>
  <c r="Z246" i="6"/>
  <c r="Y246" i="6"/>
  <c r="X246" i="6"/>
  <c r="V246" i="6"/>
  <c r="U246" i="6"/>
  <c r="T246" i="6"/>
  <c r="F69" i="5"/>
  <c r="F68" i="5"/>
  <c r="F67" i="5"/>
  <c r="F88" i="5"/>
  <c r="F87" i="5"/>
  <c r="W246" i="6" s="1"/>
  <c r="F86" i="5"/>
  <c r="F70" i="4"/>
  <c r="F69" i="4"/>
  <c r="F68" i="4"/>
  <c r="X246" i="3"/>
  <c r="W246" i="3"/>
  <c r="V246" i="3"/>
  <c r="U246" i="3"/>
  <c r="T246" i="3"/>
  <c r="S246" i="3"/>
  <c r="R246" i="3"/>
  <c r="Q246" i="3"/>
  <c r="W254" i="1"/>
  <c r="V254" i="1"/>
  <c r="U254" i="1"/>
  <c r="T254" i="1"/>
  <c r="S254" i="1"/>
  <c r="R254" i="1"/>
  <c r="Q254" i="1"/>
  <c r="P254" i="1"/>
  <c r="Y246" i="3" l="1"/>
  <c r="S246" i="6" s="1"/>
  <c r="Y254" i="1"/>
  <c r="G254" i="7" s="1"/>
  <c r="X254" i="1"/>
  <c r="F96" i="4"/>
  <c r="F95" i="4"/>
  <c r="F94" i="4"/>
  <c r="V587" i="3" s="1"/>
  <c r="F93" i="4"/>
  <c r="F92" i="4"/>
  <c r="F91" i="4"/>
  <c r="V320" i="3" s="1"/>
  <c r="F90" i="4"/>
  <c r="F89" i="4"/>
  <c r="F88" i="4"/>
  <c r="F87" i="4"/>
  <c r="F86" i="4"/>
  <c r="F85" i="4"/>
  <c r="F118" i="5"/>
  <c r="F117" i="5"/>
  <c r="F116" i="5"/>
  <c r="Y587" i="6" s="1"/>
  <c r="AC587" i="6" s="1"/>
  <c r="F115" i="5"/>
  <c r="F114" i="5"/>
  <c r="F113" i="5"/>
  <c r="F112" i="5"/>
  <c r="F111" i="5"/>
  <c r="F110" i="5"/>
  <c r="F109" i="5"/>
  <c r="F108" i="5"/>
  <c r="F107" i="5"/>
  <c r="Y587" i="3" l="1"/>
  <c r="S587" i="6" s="1"/>
  <c r="Y320" i="3"/>
  <c r="S320" i="6" s="1"/>
  <c r="I591" i="7"/>
  <c r="J591" i="7" s="1"/>
  <c r="AD587" i="6"/>
  <c r="F62" i="5"/>
  <c r="F61" i="5"/>
  <c r="F60" i="5"/>
  <c r="F59" i="5"/>
  <c r="X586" i="6" s="1"/>
  <c r="AC586" i="6" s="1"/>
  <c r="F58" i="5"/>
  <c r="F57" i="5"/>
  <c r="F56" i="5"/>
  <c r="F55" i="5"/>
  <c r="F54" i="5"/>
  <c r="F53" i="5"/>
  <c r="F52" i="5"/>
  <c r="F51" i="5"/>
  <c r="F50" i="5"/>
  <c r="F49" i="5"/>
  <c r="F48" i="5"/>
  <c r="I590" i="7" l="1"/>
  <c r="J590" i="7" s="1"/>
  <c r="AD586" i="6"/>
  <c r="T578" i="6"/>
  <c r="U578" i="6"/>
  <c r="V578" i="6"/>
  <c r="W578" i="6"/>
  <c r="X578" i="6"/>
  <c r="Y578" i="6"/>
  <c r="Z578" i="6"/>
  <c r="AA578" i="6"/>
  <c r="T579" i="6"/>
  <c r="U579" i="6"/>
  <c r="V579" i="6"/>
  <c r="W579" i="6"/>
  <c r="X579" i="6"/>
  <c r="Y579" i="6"/>
  <c r="Z579" i="6"/>
  <c r="AA579" i="6"/>
  <c r="T580" i="6"/>
  <c r="U580" i="6"/>
  <c r="V580" i="6"/>
  <c r="W580" i="6"/>
  <c r="X580" i="6"/>
  <c r="Y580" i="6"/>
  <c r="Z580" i="6"/>
  <c r="AA580" i="6"/>
  <c r="T581" i="6"/>
  <c r="U581" i="6"/>
  <c r="V581" i="6"/>
  <c r="W581" i="6"/>
  <c r="X581" i="6"/>
  <c r="Y581" i="6"/>
  <c r="Z581" i="6"/>
  <c r="AA581" i="6"/>
  <c r="T582" i="6"/>
  <c r="U582" i="6"/>
  <c r="V582" i="6"/>
  <c r="W582" i="6"/>
  <c r="X582" i="6"/>
  <c r="Y582" i="6"/>
  <c r="Z582" i="6"/>
  <c r="AA582" i="6"/>
  <c r="P590" i="1"/>
  <c r="Q590" i="1"/>
  <c r="R590" i="1"/>
  <c r="S590" i="1"/>
  <c r="T590" i="1"/>
  <c r="U590" i="1"/>
  <c r="V590" i="1"/>
  <c r="W590" i="1"/>
  <c r="P591" i="1"/>
  <c r="Q591" i="1"/>
  <c r="R591" i="1"/>
  <c r="S591" i="1"/>
  <c r="T591" i="1"/>
  <c r="U591" i="1"/>
  <c r="V591" i="1"/>
  <c r="W591" i="1"/>
  <c r="P592" i="1"/>
  <c r="Q592" i="1"/>
  <c r="R592" i="1"/>
  <c r="S592" i="1"/>
  <c r="T592" i="1"/>
  <c r="U592" i="1"/>
  <c r="V592" i="1"/>
  <c r="W592" i="1"/>
  <c r="P593" i="1"/>
  <c r="Q593" i="1"/>
  <c r="R593" i="1"/>
  <c r="S593" i="1"/>
  <c r="T593" i="1"/>
  <c r="U593" i="1"/>
  <c r="V593" i="1"/>
  <c r="W593" i="1"/>
  <c r="P594" i="1"/>
  <c r="Q594" i="1"/>
  <c r="R594" i="1"/>
  <c r="S594" i="1"/>
  <c r="T594" i="1"/>
  <c r="U594" i="1"/>
  <c r="V594" i="1"/>
  <c r="W594" i="1"/>
  <c r="P595" i="1"/>
  <c r="Q595" i="1"/>
  <c r="R595" i="1"/>
  <c r="S595" i="1"/>
  <c r="T595" i="1"/>
  <c r="U595" i="1"/>
  <c r="V595" i="1"/>
  <c r="W595" i="1"/>
  <c r="AC582" i="6" l="1"/>
  <c r="AC581" i="6"/>
  <c r="AC580" i="6"/>
  <c r="AC579" i="6"/>
  <c r="AC578" i="6"/>
  <c r="Y594" i="1"/>
  <c r="G598" i="7" s="1"/>
  <c r="Y592" i="1"/>
  <c r="G596" i="7" s="1"/>
  <c r="X591" i="1"/>
  <c r="P591" i="3" s="1"/>
  <c r="Z591" i="3" s="1"/>
  <c r="X590" i="1"/>
  <c r="X595" i="1"/>
  <c r="Y591" i="1"/>
  <c r="G595" i="7" s="1"/>
  <c r="X593" i="1"/>
  <c r="X594" i="1"/>
  <c r="X592" i="1"/>
  <c r="Y595" i="1"/>
  <c r="G599" i="7" s="1"/>
  <c r="Y593" i="1"/>
  <c r="G597" i="7" s="1"/>
  <c r="Y590" i="1"/>
  <c r="G594" i="7" s="1"/>
  <c r="AA591" i="3" l="1"/>
  <c r="H595" i="7"/>
  <c r="AD578" i="6"/>
  <c r="I582" i="7"/>
  <c r="J582" i="7" s="1"/>
  <c r="AD580" i="6"/>
  <c r="I584" i="7"/>
  <c r="J584" i="7" s="1"/>
  <c r="AD581" i="6"/>
  <c r="I585" i="7"/>
  <c r="J585" i="7" s="1"/>
  <c r="AD579" i="6"/>
  <c r="I583" i="7"/>
  <c r="J583" i="7" s="1"/>
  <c r="AD582" i="6"/>
  <c r="I586" i="7"/>
  <c r="J586" i="7" s="1"/>
  <c r="T4" i="6" l="1"/>
  <c r="U4" i="6"/>
  <c r="V4" i="6"/>
  <c r="W4" i="6"/>
  <c r="X4" i="6"/>
  <c r="Y4" i="6"/>
  <c r="Z4" i="6"/>
  <c r="AA4" i="6"/>
  <c r="T5" i="6"/>
  <c r="U5" i="6"/>
  <c r="W5" i="6"/>
  <c r="X5" i="6"/>
  <c r="Y5" i="6"/>
  <c r="Z5" i="6"/>
  <c r="AA5" i="6"/>
  <c r="T6" i="6"/>
  <c r="U6" i="6"/>
  <c r="V6" i="6"/>
  <c r="W6" i="6"/>
  <c r="X6" i="6"/>
  <c r="Y6" i="6"/>
  <c r="Z6" i="6"/>
  <c r="AA6" i="6"/>
  <c r="T7" i="6"/>
  <c r="U7" i="6"/>
  <c r="V7" i="6"/>
  <c r="W7" i="6"/>
  <c r="X7" i="6"/>
  <c r="Y7" i="6"/>
  <c r="Z7" i="6"/>
  <c r="AA7" i="6"/>
  <c r="T8" i="6"/>
  <c r="U8" i="6"/>
  <c r="V8" i="6"/>
  <c r="W8" i="6"/>
  <c r="X8" i="6"/>
  <c r="Y8" i="6"/>
  <c r="Z8" i="6"/>
  <c r="AA8" i="6"/>
  <c r="T9" i="6"/>
  <c r="U9" i="6"/>
  <c r="V9" i="6"/>
  <c r="W9" i="6"/>
  <c r="X9" i="6"/>
  <c r="Y9" i="6"/>
  <c r="Z9" i="6"/>
  <c r="AA9" i="6"/>
  <c r="T10" i="6"/>
  <c r="U10" i="6"/>
  <c r="V10" i="6"/>
  <c r="W10" i="6"/>
  <c r="X10" i="6"/>
  <c r="Y10" i="6"/>
  <c r="Z10" i="6"/>
  <c r="AA10" i="6"/>
  <c r="T11" i="6"/>
  <c r="U11" i="6"/>
  <c r="V11" i="6"/>
  <c r="W11" i="6"/>
  <c r="X11" i="6"/>
  <c r="Y11" i="6"/>
  <c r="Z11" i="6"/>
  <c r="AA11" i="6"/>
  <c r="T12" i="6"/>
  <c r="U12" i="6"/>
  <c r="V12" i="6"/>
  <c r="W12" i="6"/>
  <c r="X12" i="6"/>
  <c r="Y12" i="6"/>
  <c r="Z12" i="6"/>
  <c r="AA12" i="6"/>
  <c r="T13" i="6"/>
  <c r="U13" i="6"/>
  <c r="V13" i="6"/>
  <c r="W13" i="6"/>
  <c r="X13" i="6"/>
  <c r="Y13" i="6"/>
  <c r="Z13" i="6"/>
  <c r="AA13" i="6"/>
  <c r="T14" i="6"/>
  <c r="U14" i="6"/>
  <c r="V14" i="6"/>
  <c r="W14" i="6"/>
  <c r="X14" i="6"/>
  <c r="Y14" i="6"/>
  <c r="Z14" i="6"/>
  <c r="AA14" i="6"/>
  <c r="T15" i="6"/>
  <c r="U15" i="6"/>
  <c r="V15" i="6"/>
  <c r="W15" i="6"/>
  <c r="X15" i="6"/>
  <c r="Y15" i="6"/>
  <c r="Z15" i="6"/>
  <c r="AA15" i="6"/>
  <c r="T16" i="6"/>
  <c r="U16" i="6"/>
  <c r="V16" i="6"/>
  <c r="W16" i="6"/>
  <c r="X16" i="6"/>
  <c r="Y16" i="6"/>
  <c r="Z16" i="6"/>
  <c r="AA16" i="6"/>
  <c r="T17" i="6"/>
  <c r="U17" i="6"/>
  <c r="V17" i="6"/>
  <c r="W17" i="6"/>
  <c r="X17" i="6"/>
  <c r="Y17" i="6"/>
  <c r="Z17" i="6"/>
  <c r="AA17" i="6"/>
  <c r="T18" i="6"/>
  <c r="U18" i="6"/>
  <c r="V18" i="6"/>
  <c r="W18" i="6"/>
  <c r="X18" i="6"/>
  <c r="Y18" i="6"/>
  <c r="Z18" i="6"/>
  <c r="AA18" i="6"/>
  <c r="T19" i="6"/>
  <c r="U19" i="6"/>
  <c r="V19" i="6"/>
  <c r="W19" i="6"/>
  <c r="X19" i="6"/>
  <c r="Y19" i="6"/>
  <c r="Z19" i="6"/>
  <c r="AA19" i="6"/>
  <c r="T20" i="6"/>
  <c r="U20" i="6"/>
  <c r="V20" i="6"/>
  <c r="W20" i="6"/>
  <c r="X20" i="6"/>
  <c r="Y20" i="6"/>
  <c r="Z20" i="6"/>
  <c r="AA20" i="6"/>
  <c r="T21" i="6"/>
  <c r="U21" i="6"/>
  <c r="V21" i="6"/>
  <c r="W21" i="6"/>
  <c r="X21" i="6"/>
  <c r="Y21" i="6"/>
  <c r="Z21" i="6"/>
  <c r="AA21" i="6"/>
  <c r="T22" i="6"/>
  <c r="U22" i="6"/>
  <c r="V22" i="6"/>
  <c r="W22" i="6"/>
  <c r="X22" i="6"/>
  <c r="Y22" i="6"/>
  <c r="Z22" i="6"/>
  <c r="AA22" i="6"/>
  <c r="T23" i="6"/>
  <c r="U23" i="6"/>
  <c r="V23" i="6"/>
  <c r="W23" i="6"/>
  <c r="X23" i="6"/>
  <c r="Y23" i="6"/>
  <c r="Z23" i="6"/>
  <c r="AA23" i="6"/>
  <c r="T24" i="6"/>
  <c r="U24" i="6"/>
  <c r="V24" i="6"/>
  <c r="W24" i="6"/>
  <c r="X24" i="6"/>
  <c r="Y24" i="6"/>
  <c r="Z24" i="6"/>
  <c r="AA24" i="6"/>
  <c r="T25" i="6"/>
  <c r="U25" i="6"/>
  <c r="V25" i="6"/>
  <c r="W25" i="6"/>
  <c r="X25" i="6"/>
  <c r="Y25" i="6"/>
  <c r="Z25" i="6"/>
  <c r="AA25" i="6"/>
  <c r="T26" i="6"/>
  <c r="U26" i="6"/>
  <c r="V26" i="6"/>
  <c r="W26" i="6"/>
  <c r="X26" i="6"/>
  <c r="Y26" i="6"/>
  <c r="Z26" i="6"/>
  <c r="AA26" i="6"/>
  <c r="T27" i="6"/>
  <c r="U27" i="6"/>
  <c r="V27" i="6"/>
  <c r="W27" i="6"/>
  <c r="X27" i="6"/>
  <c r="Y27" i="6"/>
  <c r="Z27" i="6"/>
  <c r="AA27" i="6"/>
  <c r="T28" i="6"/>
  <c r="U28" i="6"/>
  <c r="V28" i="6"/>
  <c r="W28" i="6"/>
  <c r="X28" i="6"/>
  <c r="Y28" i="6"/>
  <c r="Z28" i="6"/>
  <c r="AA28" i="6"/>
  <c r="T29" i="6"/>
  <c r="U29" i="6"/>
  <c r="V29" i="6"/>
  <c r="W29" i="6"/>
  <c r="X29" i="6"/>
  <c r="Y29" i="6"/>
  <c r="Z29" i="6"/>
  <c r="AA29" i="6"/>
  <c r="T30" i="6"/>
  <c r="U30" i="6"/>
  <c r="V30" i="6"/>
  <c r="W30" i="6"/>
  <c r="X30" i="6"/>
  <c r="Y30" i="6"/>
  <c r="Z30" i="6"/>
  <c r="AA30" i="6"/>
  <c r="T31" i="6"/>
  <c r="U31" i="6"/>
  <c r="V31" i="6"/>
  <c r="W31" i="6"/>
  <c r="X31" i="6"/>
  <c r="Y31" i="6"/>
  <c r="Z31" i="6"/>
  <c r="AA31" i="6"/>
  <c r="T32" i="6"/>
  <c r="U32" i="6"/>
  <c r="V32" i="6"/>
  <c r="W32" i="6"/>
  <c r="X32" i="6"/>
  <c r="Y32" i="6"/>
  <c r="Z32" i="6"/>
  <c r="AA32" i="6"/>
  <c r="T33" i="6"/>
  <c r="U33" i="6"/>
  <c r="V33" i="6"/>
  <c r="W33" i="6"/>
  <c r="X33" i="6"/>
  <c r="Y33" i="6"/>
  <c r="Z33" i="6"/>
  <c r="AA33" i="6"/>
  <c r="T34" i="6"/>
  <c r="U34" i="6"/>
  <c r="V34" i="6"/>
  <c r="W34" i="6"/>
  <c r="X34" i="6"/>
  <c r="Y34" i="6"/>
  <c r="Z34" i="6"/>
  <c r="AA34" i="6"/>
  <c r="T35" i="6"/>
  <c r="U35" i="6"/>
  <c r="V35" i="6"/>
  <c r="W35" i="6"/>
  <c r="X35" i="6"/>
  <c r="Y35" i="6"/>
  <c r="Z35" i="6"/>
  <c r="AA35" i="6"/>
  <c r="T36" i="6"/>
  <c r="U36" i="6"/>
  <c r="V36" i="6"/>
  <c r="W36" i="6"/>
  <c r="X36" i="6"/>
  <c r="Y36" i="6"/>
  <c r="Z36" i="6"/>
  <c r="AA36" i="6"/>
  <c r="T37" i="6"/>
  <c r="U37" i="6"/>
  <c r="V37" i="6"/>
  <c r="W37" i="6"/>
  <c r="X37" i="6"/>
  <c r="Y37" i="6"/>
  <c r="Z37" i="6"/>
  <c r="AA37" i="6"/>
  <c r="T38" i="6"/>
  <c r="U38" i="6"/>
  <c r="V38" i="6"/>
  <c r="W38" i="6"/>
  <c r="X38" i="6"/>
  <c r="Y38" i="6"/>
  <c r="Z38" i="6"/>
  <c r="AA38" i="6"/>
  <c r="T39" i="6"/>
  <c r="U39" i="6"/>
  <c r="V39" i="6"/>
  <c r="W39" i="6"/>
  <c r="X39" i="6"/>
  <c r="Y39" i="6"/>
  <c r="Z39" i="6"/>
  <c r="AA39" i="6"/>
  <c r="T40" i="6"/>
  <c r="U40" i="6"/>
  <c r="V40" i="6"/>
  <c r="W40" i="6"/>
  <c r="X40" i="6"/>
  <c r="Y40" i="6"/>
  <c r="Z40" i="6"/>
  <c r="AA40" i="6"/>
  <c r="T41" i="6"/>
  <c r="U41" i="6"/>
  <c r="V41" i="6"/>
  <c r="W41" i="6"/>
  <c r="X41" i="6"/>
  <c r="Y41" i="6"/>
  <c r="Z41" i="6"/>
  <c r="AA41" i="6"/>
  <c r="T42" i="6"/>
  <c r="U42" i="6"/>
  <c r="V42" i="6"/>
  <c r="W42" i="6"/>
  <c r="X42" i="6"/>
  <c r="Y42" i="6"/>
  <c r="Z42" i="6"/>
  <c r="AA42" i="6"/>
  <c r="T43" i="6"/>
  <c r="U43" i="6"/>
  <c r="V43" i="6"/>
  <c r="W43" i="6"/>
  <c r="X43" i="6"/>
  <c r="Y43" i="6"/>
  <c r="Z43" i="6"/>
  <c r="AA43" i="6"/>
  <c r="T44" i="6"/>
  <c r="U44" i="6"/>
  <c r="V44" i="6"/>
  <c r="W44" i="6"/>
  <c r="X44" i="6"/>
  <c r="Y44" i="6"/>
  <c r="Z44" i="6"/>
  <c r="AA44" i="6"/>
  <c r="T45" i="6"/>
  <c r="U45" i="6"/>
  <c r="V45" i="6"/>
  <c r="W45" i="6"/>
  <c r="X45" i="6"/>
  <c r="Y45" i="6"/>
  <c r="Z45" i="6"/>
  <c r="AA45" i="6"/>
  <c r="T46" i="6"/>
  <c r="U46" i="6"/>
  <c r="V46" i="6"/>
  <c r="W46" i="6"/>
  <c r="X46" i="6"/>
  <c r="Y46" i="6"/>
  <c r="Z46" i="6"/>
  <c r="AA46" i="6"/>
  <c r="T47" i="6"/>
  <c r="U47" i="6"/>
  <c r="V47" i="6"/>
  <c r="W47" i="6"/>
  <c r="X47" i="6"/>
  <c r="Y47" i="6"/>
  <c r="Z47" i="6"/>
  <c r="AA47" i="6"/>
  <c r="T56" i="6"/>
  <c r="U56" i="6"/>
  <c r="V56" i="6"/>
  <c r="W56" i="6"/>
  <c r="X56" i="6"/>
  <c r="Y56" i="6"/>
  <c r="Z56" i="6"/>
  <c r="AA56" i="6"/>
  <c r="T57" i="6"/>
  <c r="U57" i="6"/>
  <c r="V57" i="6"/>
  <c r="W57" i="6"/>
  <c r="X57" i="6"/>
  <c r="Y57" i="6"/>
  <c r="Z57" i="6"/>
  <c r="AA57" i="6"/>
  <c r="T58" i="6"/>
  <c r="U58" i="6"/>
  <c r="V58" i="6"/>
  <c r="W58" i="6"/>
  <c r="X58" i="6"/>
  <c r="Y58" i="6"/>
  <c r="Z58" i="6"/>
  <c r="AA58" i="6"/>
  <c r="T59" i="6"/>
  <c r="U59" i="6"/>
  <c r="V59" i="6"/>
  <c r="W59" i="6"/>
  <c r="X59" i="6"/>
  <c r="Y59" i="6"/>
  <c r="Z59" i="6"/>
  <c r="AA59" i="6"/>
  <c r="T60" i="6"/>
  <c r="U60" i="6"/>
  <c r="V60" i="6"/>
  <c r="W60" i="6"/>
  <c r="X60" i="6"/>
  <c r="Y60" i="6"/>
  <c r="Z60" i="6"/>
  <c r="AA60" i="6"/>
  <c r="T61" i="6"/>
  <c r="U61" i="6"/>
  <c r="V61" i="6"/>
  <c r="W61" i="6"/>
  <c r="X61" i="6"/>
  <c r="Y61" i="6"/>
  <c r="Z61" i="6"/>
  <c r="AA61" i="6"/>
  <c r="T62" i="6"/>
  <c r="U62" i="6"/>
  <c r="V62" i="6"/>
  <c r="W62" i="6"/>
  <c r="X62" i="6"/>
  <c r="Y62" i="6"/>
  <c r="Z62" i="6"/>
  <c r="AA62" i="6"/>
  <c r="T63" i="6"/>
  <c r="U63" i="6"/>
  <c r="V63" i="6"/>
  <c r="W63" i="6"/>
  <c r="X63" i="6"/>
  <c r="Y63" i="6"/>
  <c r="Z63" i="6"/>
  <c r="AA63" i="6"/>
  <c r="T64" i="6"/>
  <c r="U64" i="6"/>
  <c r="V64" i="6"/>
  <c r="W64" i="6"/>
  <c r="X64" i="6"/>
  <c r="Y64" i="6"/>
  <c r="Z64" i="6"/>
  <c r="AA64" i="6"/>
  <c r="T65" i="6"/>
  <c r="U65" i="6"/>
  <c r="V65" i="6"/>
  <c r="W65" i="6"/>
  <c r="X65" i="6"/>
  <c r="Y65" i="6"/>
  <c r="Z65" i="6"/>
  <c r="AA65" i="6"/>
  <c r="T66" i="6"/>
  <c r="U66" i="6"/>
  <c r="V66" i="6"/>
  <c r="W66" i="6"/>
  <c r="X66" i="6"/>
  <c r="Y66" i="6"/>
  <c r="Z66" i="6"/>
  <c r="AA66" i="6"/>
  <c r="T67" i="6"/>
  <c r="U67" i="6"/>
  <c r="V67" i="6"/>
  <c r="W67" i="6"/>
  <c r="X67" i="6"/>
  <c r="Y67" i="6"/>
  <c r="Z67" i="6"/>
  <c r="AA67" i="6"/>
  <c r="T68" i="6"/>
  <c r="U68" i="6"/>
  <c r="V68" i="6"/>
  <c r="W68" i="6"/>
  <c r="X68" i="6"/>
  <c r="Y68" i="6"/>
  <c r="Z68" i="6"/>
  <c r="AA68" i="6"/>
  <c r="T69" i="6"/>
  <c r="U69" i="6"/>
  <c r="V69" i="6"/>
  <c r="W69" i="6"/>
  <c r="X69" i="6"/>
  <c r="Y69" i="6"/>
  <c r="Z69" i="6"/>
  <c r="AA69" i="6"/>
  <c r="T70" i="6"/>
  <c r="U70" i="6"/>
  <c r="V70" i="6"/>
  <c r="W70" i="6"/>
  <c r="X70" i="6"/>
  <c r="Y70" i="6"/>
  <c r="Z70" i="6"/>
  <c r="AA70" i="6"/>
  <c r="T71" i="6"/>
  <c r="U71" i="6"/>
  <c r="V71" i="6"/>
  <c r="W71" i="6"/>
  <c r="X71" i="6"/>
  <c r="Y71" i="6"/>
  <c r="Z71" i="6"/>
  <c r="AA71" i="6"/>
  <c r="T72" i="6"/>
  <c r="U72" i="6"/>
  <c r="V72" i="6"/>
  <c r="W72" i="6"/>
  <c r="X72" i="6"/>
  <c r="Y72" i="6"/>
  <c r="Z72" i="6"/>
  <c r="AA72" i="6"/>
  <c r="T73" i="6"/>
  <c r="U73" i="6"/>
  <c r="V73" i="6"/>
  <c r="W73" i="6"/>
  <c r="X73" i="6"/>
  <c r="Y73" i="6"/>
  <c r="Z73" i="6"/>
  <c r="AA73" i="6"/>
  <c r="T74" i="6"/>
  <c r="U74" i="6"/>
  <c r="V74" i="6"/>
  <c r="W74" i="6"/>
  <c r="X74" i="6"/>
  <c r="Y74" i="6"/>
  <c r="Z74" i="6"/>
  <c r="AA74" i="6"/>
  <c r="T75" i="6"/>
  <c r="U75" i="6"/>
  <c r="V75" i="6"/>
  <c r="W75" i="6"/>
  <c r="X75" i="6"/>
  <c r="Y75" i="6"/>
  <c r="Z75" i="6"/>
  <c r="AA75" i="6"/>
  <c r="T76" i="6"/>
  <c r="U76" i="6"/>
  <c r="V76" i="6"/>
  <c r="W76" i="6"/>
  <c r="X76" i="6"/>
  <c r="Y76" i="6"/>
  <c r="Z76" i="6"/>
  <c r="AA76" i="6"/>
  <c r="T77" i="6"/>
  <c r="U77" i="6"/>
  <c r="V77" i="6"/>
  <c r="W77" i="6"/>
  <c r="X77" i="6"/>
  <c r="Y77" i="6"/>
  <c r="Z77" i="6"/>
  <c r="AA77" i="6"/>
  <c r="T78" i="6"/>
  <c r="U78" i="6"/>
  <c r="V78" i="6"/>
  <c r="W78" i="6"/>
  <c r="X78" i="6"/>
  <c r="Y78" i="6"/>
  <c r="Z78" i="6"/>
  <c r="AA78" i="6"/>
  <c r="T79" i="6"/>
  <c r="U79" i="6"/>
  <c r="V79" i="6"/>
  <c r="W79" i="6"/>
  <c r="X79" i="6"/>
  <c r="Y79" i="6"/>
  <c r="Z79" i="6"/>
  <c r="AA79" i="6"/>
  <c r="T80" i="6"/>
  <c r="U80" i="6"/>
  <c r="V80" i="6"/>
  <c r="W80" i="6"/>
  <c r="X80" i="6"/>
  <c r="Y80" i="6"/>
  <c r="Z80" i="6"/>
  <c r="AA80" i="6"/>
  <c r="T81" i="6"/>
  <c r="U81" i="6"/>
  <c r="V81" i="6"/>
  <c r="W81" i="6"/>
  <c r="X81" i="6"/>
  <c r="Y81" i="6"/>
  <c r="Z81" i="6"/>
  <c r="AA81" i="6"/>
  <c r="T82" i="6"/>
  <c r="U82" i="6"/>
  <c r="V82" i="6"/>
  <c r="W82" i="6"/>
  <c r="X82" i="6"/>
  <c r="Y82" i="6"/>
  <c r="Z82" i="6"/>
  <c r="AA82" i="6"/>
  <c r="T83" i="6"/>
  <c r="U83" i="6"/>
  <c r="V83" i="6"/>
  <c r="W83" i="6"/>
  <c r="X83" i="6"/>
  <c r="Y83" i="6"/>
  <c r="Z83" i="6"/>
  <c r="AA83" i="6"/>
  <c r="T84" i="6"/>
  <c r="U84" i="6"/>
  <c r="V84" i="6"/>
  <c r="W84" i="6"/>
  <c r="X84" i="6"/>
  <c r="Y84" i="6"/>
  <c r="Z84" i="6"/>
  <c r="AA84" i="6"/>
  <c r="T85" i="6"/>
  <c r="U85" i="6"/>
  <c r="V85" i="6"/>
  <c r="W85" i="6"/>
  <c r="X85" i="6"/>
  <c r="Y85" i="6"/>
  <c r="Z85" i="6"/>
  <c r="AA85" i="6"/>
  <c r="T86" i="6"/>
  <c r="U86" i="6"/>
  <c r="V86" i="6"/>
  <c r="W86" i="6"/>
  <c r="X86" i="6"/>
  <c r="Y86" i="6"/>
  <c r="Z86" i="6"/>
  <c r="AA86" i="6"/>
  <c r="T87" i="6"/>
  <c r="U87" i="6"/>
  <c r="V87" i="6"/>
  <c r="W87" i="6"/>
  <c r="X87" i="6"/>
  <c r="Y87" i="6"/>
  <c r="Z87" i="6"/>
  <c r="AA87" i="6"/>
  <c r="T88" i="6"/>
  <c r="U88" i="6"/>
  <c r="V88" i="6"/>
  <c r="W88" i="6"/>
  <c r="X88" i="6"/>
  <c r="Y88" i="6"/>
  <c r="Z88" i="6"/>
  <c r="AA88" i="6"/>
  <c r="T89" i="6"/>
  <c r="U89" i="6"/>
  <c r="V89" i="6"/>
  <c r="W89" i="6"/>
  <c r="X89" i="6"/>
  <c r="Y89" i="6"/>
  <c r="Z89" i="6"/>
  <c r="AA89" i="6"/>
  <c r="T90" i="6"/>
  <c r="U90" i="6"/>
  <c r="V90" i="6"/>
  <c r="W90" i="6"/>
  <c r="X90" i="6"/>
  <c r="Y90" i="6"/>
  <c r="Z90" i="6"/>
  <c r="AA90" i="6"/>
  <c r="T91" i="6"/>
  <c r="U91" i="6"/>
  <c r="V91" i="6"/>
  <c r="W91" i="6"/>
  <c r="X91" i="6"/>
  <c r="Y91" i="6"/>
  <c r="Z91" i="6"/>
  <c r="AA91" i="6"/>
  <c r="T92" i="6"/>
  <c r="U92" i="6"/>
  <c r="V92" i="6"/>
  <c r="W92" i="6"/>
  <c r="X92" i="6"/>
  <c r="Y92" i="6"/>
  <c r="Z92" i="6"/>
  <c r="AA92" i="6"/>
  <c r="T93" i="6"/>
  <c r="U93" i="6"/>
  <c r="V93" i="6"/>
  <c r="W93" i="6"/>
  <c r="X93" i="6"/>
  <c r="Y93" i="6"/>
  <c r="Z93" i="6"/>
  <c r="AA93" i="6"/>
  <c r="T94" i="6"/>
  <c r="U94" i="6"/>
  <c r="V94" i="6"/>
  <c r="W94" i="6"/>
  <c r="X94" i="6"/>
  <c r="Y94" i="6"/>
  <c r="Z94" i="6"/>
  <c r="AA94" i="6"/>
  <c r="T95" i="6"/>
  <c r="U95" i="6"/>
  <c r="V95" i="6"/>
  <c r="W95" i="6"/>
  <c r="X95" i="6"/>
  <c r="Y95" i="6"/>
  <c r="Z95" i="6"/>
  <c r="AA95" i="6"/>
  <c r="T96" i="6"/>
  <c r="U96" i="6"/>
  <c r="V96" i="6"/>
  <c r="W96" i="6"/>
  <c r="X96" i="6"/>
  <c r="Y96" i="6"/>
  <c r="Z96" i="6"/>
  <c r="AA96" i="6"/>
  <c r="T97" i="6"/>
  <c r="U97" i="6"/>
  <c r="V97" i="6"/>
  <c r="W97" i="6"/>
  <c r="X97" i="6"/>
  <c r="Y97" i="6"/>
  <c r="Z97" i="6"/>
  <c r="AA97" i="6"/>
  <c r="T98" i="6"/>
  <c r="U98" i="6"/>
  <c r="V98" i="6"/>
  <c r="W98" i="6"/>
  <c r="X98" i="6"/>
  <c r="Y98" i="6"/>
  <c r="Z98" i="6"/>
  <c r="AA98" i="6"/>
  <c r="T99" i="6"/>
  <c r="U99" i="6"/>
  <c r="V99" i="6"/>
  <c r="W99" i="6"/>
  <c r="X99" i="6"/>
  <c r="Y99" i="6"/>
  <c r="Z99" i="6"/>
  <c r="AA99" i="6"/>
  <c r="T100" i="6"/>
  <c r="U100" i="6"/>
  <c r="V100" i="6"/>
  <c r="W100" i="6"/>
  <c r="X100" i="6"/>
  <c r="Y100" i="6"/>
  <c r="Z100" i="6"/>
  <c r="AA100" i="6"/>
  <c r="T101" i="6"/>
  <c r="U101" i="6"/>
  <c r="V101" i="6"/>
  <c r="W101" i="6"/>
  <c r="X101" i="6"/>
  <c r="Y101" i="6"/>
  <c r="Z101" i="6"/>
  <c r="AA101" i="6"/>
  <c r="T102" i="6"/>
  <c r="U102" i="6"/>
  <c r="V102" i="6"/>
  <c r="W102" i="6"/>
  <c r="X102" i="6"/>
  <c r="Y102" i="6"/>
  <c r="Z102" i="6"/>
  <c r="AA102" i="6"/>
  <c r="T103" i="6"/>
  <c r="U103" i="6"/>
  <c r="V103" i="6"/>
  <c r="W103" i="6"/>
  <c r="X103" i="6"/>
  <c r="Y103" i="6"/>
  <c r="Z103" i="6"/>
  <c r="AA103" i="6"/>
  <c r="T104" i="6"/>
  <c r="U104" i="6"/>
  <c r="V104" i="6"/>
  <c r="W104" i="6"/>
  <c r="X104" i="6"/>
  <c r="Y104" i="6"/>
  <c r="Z104" i="6"/>
  <c r="AA104" i="6"/>
  <c r="T105" i="6"/>
  <c r="U105" i="6"/>
  <c r="V105" i="6"/>
  <c r="W105" i="6"/>
  <c r="X105" i="6"/>
  <c r="Y105" i="6"/>
  <c r="Z105" i="6"/>
  <c r="AA105" i="6"/>
  <c r="T106" i="6"/>
  <c r="U106" i="6"/>
  <c r="V106" i="6"/>
  <c r="W106" i="6"/>
  <c r="X106" i="6"/>
  <c r="Y106" i="6"/>
  <c r="Z106" i="6"/>
  <c r="AA106" i="6"/>
  <c r="T107" i="6"/>
  <c r="U107" i="6"/>
  <c r="V107" i="6"/>
  <c r="W107" i="6"/>
  <c r="X107" i="6"/>
  <c r="Y107" i="6"/>
  <c r="Z107" i="6"/>
  <c r="AA107" i="6"/>
  <c r="T108" i="6"/>
  <c r="U108" i="6"/>
  <c r="V108" i="6"/>
  <c r="W108" i="6"/>
  <c r="X108" i="6"/>
  <c r="Y108" i="6"/>
  <c r="Z108" i="6"/>
  <c r="AA108" i="6"/>
  <c r="T109" i="6"/>
  <c r="U109" i="6"/>
  <c r="V109" i="6"/>
  <c r="W109" i="6"/>
  <c r="X109" i="6"/>
  <c r="Y109" i="6"/>
  <c r="Z109" i="6"/>
  <c r="AA109" i="6"/>
  <c r="T110" i="6"/>
  <c r="U110" i="6"/>
  <c r="V110" i="6"/>
  <c r="W110" i="6"/>
  <c r="X110" i="6"/>
  <c r="Y110" i="6"/>
  <c r="Z110" i="6"/>
  <c r="AA110" i="6"/>
  <c r="T111" i="6"/>
  <c r="U111" i="6"/>
  <c r="V111" i="6"/>
  <c r="W111" i="6"/>
  <c r="X111" i="6"/>
  <c r="Y111" i="6"/>
  <c r="Z111" i="6"/>
  <c r="AA111" i="6"/>
  <c r="T112" i="6"/>
  <c r="U112" i="6"/>
  <c r="V112" i="6"/>
  <c r="W112" i="6"/>
  <c r="X112" i="6"/>
  <c r="Y112" i="6"/>
  <c r="Z112" i="6"/>
  <c r="AA112" i="6"/>
  <c r="T113" i="6"/>
  <c r="U113" i="6"/>
  <c r="V113" i="6"/>
  <c r="W113" i="6"/>
  <c r="X113" i="6"/>
  <c r="Y113" i="6"/>
  <c r="Z113" i="6"/>
  <c r="AA113" i="6"/>
  <c r="T114" i="6"/>
  <c r="U114" i="6"/>
  <c r="V114" i="6"/>
  <c r="W114" i="6"/>
  <c r="X114" i="6"/>
  <c r="Y114" i="6"/>
  <c r="Z114" i="6"/>
  <c r="AA114" i="6"/>
  <c r="T115" i="6"/>
  <c r="U115" i="6"/>
  <c r="V115" i="6"/>
  <c r="W115" i="6"/>
  <c r="X115" i="6"/>
  <c r="Y115" i="6"/>
  <c r="Z115" i="6"/>
  <c r="AA115" i="6"/>
  <c r="T116" i="6"/>
  <c r="U116" i="6"/>
  <c r="V116" i="6"/>
  <c r="W116" i="6"/>
  <c r="X116" i="6"/>
  <c r="Y116" i="6"/>
  <c r="Z116" i="6"/>
  <c r="AA116" i="6"/>
  <c r="T117" i="6"/>
  <c r="U117" i="6"/>
  <c r="V117" i="6"/>
  <c r="W117" i="6"/>
  <c r="X117" i="6"/>
  <c r="Y117" i="6"/>
  <c r="Z117" i="6"/>
  <c r="AA117" i="6"/>
  <c r="T118" i="6"/>
  <c r="U118" i="6"/>
  <c r="V118" i="6"/>
  <c r="W118" i="6"/>
  <c r="X118" i="6"/>
  <c r="Y118" i="6"/>
  <c r="Z118" i="6"/>
  <c r="AA118" i="6"/>
  <c r="T119" i="6"/>
  <c r="U119" i="6"/>
  <c r="V119" i="6"/>
  <c r="W119" i="6"/>
  <c r="X119" i="6"/>
  <c r="Y119" i="6"/>
  <c r="Z119" i="6"/>
  <c r="AA119" i="6"/>
  <c r="T120" i="6"/>
  <c r="U120" i="6"/>
  <c r="V120" i="6"/>
  <c r="W120" i="6"/>
  <c r="X120" i="6"/>
  <c r="Y120" i="6"/>
  <c r="Z120" i="6"/>
  <c r="AA120" i="6"/>
  <c r="T121" i="6"/>
  <c r="U121" i="6"/>
  <c r="V121" i="6"/>
  <c r="W121" i="6"/>
  <c r="X121" i="6"/>
  <c r="Y121" i="6"/>
  <c r="Z121" i="6"/>
  <c r="AA121" i="6"/>
  <c r="T122" i="6"/>
  <c r="U122" i="6"/>
  <c r="V122" i="6"/>
  <c r="W122" i="6"/>
  <c r="X122" i="6"/>
  <c r="Y122" i="6"/>
  <c r="Z122" i="6"/>
  <c r="AA122" i="6"/>
  <c r="T123" i="6"/>
  <c r="U123" i="6"/>
  <c r="V123" i="6"/>
  <c r="W123" i="6"/>
  <c r="X123" i="6"/>
  <c r="Y123" i="6"/>
  <c r="Z123" i="6"/>
  <c r="AA123" i="6"/>
  <c r="T124" i="6"/>
  <c r="U124" i="6"/>
  <c r="V124" i="6"/>
  <c r="W124" i="6"/>
  <c r="X124" i="6"/>
  <c r="Y124" i="6"/>
  <c r="Z124" i="6"/>
  <c r="AA124" i="6"/>
  <c r="T125" i="6"/>
  <c r="U125" i="6"/>
  <c r="V125" i="6"/>
  <c r="W125" i="6"/>
  <c r="X125" i="6"/>
  <c r="Y125" i="6"/>
  <c r="Z125" i="6"/>
  <c r="AA125" i="6"/>
  <c r="T126" i="6"/>
  <c r="U126" i="6"/>
  <c r="V126" i="6"/>
  <c r="W126" i="6"/>
  <c r="X126" i="6"/>
  <c r="Y126" i="6"/>
  <c r="Z126" i="6"/>
  <c r="AA126" i="6"/>
  <c r="T127" i="6"/>
  <c r="U127" i="6"/>
  <c r="V127" i="6"/>
  <c r="W127" i="6"/>
  <c r="X127" i="6"/>
  <c r="Y127" i="6"/>
  <c r="Z127" i="6"/>
  <c r="AA127" i="6"/>
  <c r="T128" i="6"/>
  <c r="U128" i="6"/>
  <c r="V128" i="6"/>
  <c r="W128" i="6"/>
  <c r="X128" i="6"/>
  <c r="Y128" i="6"/>
  <c r="Z128" i="6"/>
  <c r="AA128" i="6"/>
  <c r="T129" i="6"/>
  <c r="U129" i="6"/>
  <c r="V129" i="6"/>
  <c r="W129" i="6"/>
  <c r="X129" i="6"/>
  <c r="Y129" i="6"/>
  <c r="Z129" i="6"/>
  <c r="AA129" i="6"/>
  <c r="T130" i="6"/>
  <c r="U130" i="6"/>
  <c r="V130" i="6"/>
  <c r="W130" i="6"/>
  <c r="X130" i="6"/>
  <c r="Y130" i="6"/>
  <c r="Z130" i="6"/>
  <c r="AA130" i="6"/>
  <c r="T131" i="6"/>
  <c r="U131" i="6"/>
  <c r="V131" i="6"/>
  <c r="W131" i="6"/>
  <c r="X131" i="6"/>
  <c r="Y131" i="6"/>
  <c r="Z131" i="6"/>
  <c r="AA131" i="6"/>
  <c r="T132" i="6"/>
  <c r="U132" i="6"/>
  <c r="V132" i="6"/>
  <c r="W132" i="6"/>
  <c r="X132" i="6"/>
  <c r="Y132" i="6"/>
  <c r="Z132" i="6"/>
  <c r="AA132" i="6"/>
  <c r="T133" i="6"/>
  <c r="U133" i="6"/>
  <c r="V133" i="6"/>
  <c r="W133" i="6"/>
  <c r="X133" i="6"/>
  <c r="Y133" i="6"/>
  <c r="Z133" i="6"/>
  <c r="AA133" i="6"/>
  <c r="T134" i="6"/>
  <c r="U134" i="6"/>
  <c r="V134" i="6"/>
  <c r="W134" i="6"/>
  <c r="X134" i="6"/>
  <c r="Y134" i="6"/>
  <c r="Z134" i="6"/>
  <c r="AA134" i="6"/>
  <c r="T135" i="6"/>
  <c r="U135" i="6"/>
  <c r="V135" i="6"/>
  <c r="W135" i="6"/>
  <c r="X135" i="6"/>
  <c r="Y135" i="6"/>
  <c r="Z135" i="6"/>
  <c r="AA135" i="6"/>
  <c r="T136" i="6"/>
  <c r="U136" i="6"/>
  <c r="V136" i="6"/>
  <c r="W136" i="6"/>
  <c r="X136" i="6"/>
  <c r="Y136" i="6"/>
  <c r="Z136" i="6"/>
  <c r="AA136" i="6"/>
  <c r="T137" i="6"/>
  <c r="U137" i="6"/>
  <c r="V137" i="6"/>
  <c r="W137" i="6"/>
  <c r="X137" i="6"/>
  <c r="Y137" i="6"/>
  <c r="Z137" i="6"/>
  <c r="AA137" i="6"/>
  <c r="T138" i="6"/>
  <c r="U138" i="6"/>
  <c r="V138" i="6"/>
  <c r="W138" i="6"/>
  <c r="X138" i="6"/>
  <c r="Y138" i="6"/>
  <c r="Z138" i="6"/>
  <c r="AA138" i="6"/>
  <c r="T139" i="6"/>
  <c r="U139" i="6"/>
  <c r="V139" i="6"/>
  <c r="W139" i="6"/>
  <c r="X139" i="6"/>
  <c r="Y139" i="6"/>
  <c r="Z139" i="6"/>
  <c r="AA139" i="6"/>
  <c r="T140" i="6"/>
  <c r="U140" i="6"/>
  <c r="V140" i="6"/>
  <c r="W140" i="6"/>
  <c r="X140" i="6"/>
  <c r="Y140" i="6"/>
  <c r="Z140" i="6"/>
  <c r="AA140" i="6"/>
  <c r="T141" i="6"/>
  <c r="U141" i="6"/>
  <c r="V141" i="6"/>
  <c r="W141" i="6"/>
  <c r="X141" i="6"/>
  <c r="Y141" i="6"/>
  <c r="Z141" i="6"/>
  <c r="AA141" i="6"/>
  <c r="T142" i="6"/>
  <c r="U142" i="6"/>
  <c r="V142" i="6"/>
  <c r="W142" i="6"/>
  <c r="X142" i="6"/>
  <c r="Y142" i="6"/>
  <c r="Z142" i="6"/>
  <c r="AA142" i="6"/>
  <c r="T143" i="6"/>
  <c r="U143" i="6"/>
  <c r="V143" i="6"/>
  <c r="W143" i="6"/>
  <c r="X143" i="6"/>
  <c r="Y143" i="6"/>
  <c r="Z143" i="6"/>
  <c r="AA143" i="6"/>
  <c r="T144" i="6"/>
  <c r="U144" i="6"/>
  <c r="V144" i="6"/>
  <c r="W144" i="6"/>
  <c r="X144" i="6"/>
  <c r="Y144" i="6"/>
  <c r="Z144" i="6"/>
  <c r="AA144" i="6"/>
  <c r="T145" i="6"/>
  <c r="U145" i="6"/>
  <c r="V145" i="6"/>
  <c r="W145" i="6"/>
  <c r="X145" i="6"/>
  <c r="Y145" i="6"/>
  <c r="Z145" i="6"/>
  <c r="AA145" i="6"/>
  <c r="T146" i="6"/>
  <c r="U146" i="6"/>
  <c r="V146" i="6"/>
  <c r="W146" i="6"/>
  <c r="X146" i="6"/>
  <c r="Y146" i="6"/>
  <c r="Z146" i="6"/>
  <c r="AA146" i="6"/>
  <c r="T147" i="6"/>
  <c r="U147" i="6"/>
  <c r="V147" i="6"/>
  <c r="W147" i="6"/>
  <c r="X147" i="6"/>
  <c r="Y147" i="6"/>
  <c r="Z147" i="6"/>
  <c r="AA147" i="6"/>
  <c r="T148" i="6"/>
  <c r="U148" i="6"/>
  <c r="V148" i="6"/>
  <c r="W148" i="6"/>
  <c r="X148" i="6"/>
  <c r="Y148" i="6"/>
  <c r="Z148" i="6"/>
  <c r="AA148" i="6"/>
  <c r="T149" i="6"/>
  <c r="U149" i="6"/>
  <c r="V149" i="6"/>
  <c r="W149" i="6"/>
  <c r="X149" i="6"/>
  <c r="Y149" i="6"/>
  <c r="Z149" i="6"/>
  <c r="AA149" i="6"/>
  <c r="T150" i="6"/>
  <c r="U150" i="6"/>
  <c r="V150" i="6"/>
  <c r="W150" i="6"/>
  <c r="X150" i="6"/>
  <c r="Y150" i="6"/>
  <c r="Z150" i="6"/>
  <c r="AA150" i="6"/>
  <c r="T151" i="6"/>
  <c r="U151" i="6"/>
  <c r="V151" i="6"/>
  <c r="W151" i="6"/>
  <c r="X151" i="6"/>
  <c r="Y151" i="6"/>
  <c r="Z151" i="6"/>
  <c r="AA151" i="6"/>
  <c r="T152" i="6"/>
  <c r="U152" i="6"/>
  <c r="V152" i="6"/>
  <c r="W152" i="6"/>
  <c r="X152" i="6"/>
  <c r="Y152" i="6"/>
  <c r="Z152" i="6"/>
  <c r="AA152" i="6"/>
  <c r="T153" i="6"/>
  <c r="U153" i="6"/>
  <c r="V153" i="6"/>
  <c r="W153" i="6"/>
  <c r="X153" i="6"/>
  <c r="Y153" i="6"/>
  <c r="Z153" i="6"/>
  <c r="AA153" i="6"/>
  <c r="T154" i="6"/>
  <c r="U154" i="6"/>
  <c r="V154" i="6"/>
  <c r="W154" i="6"/>
  <c r="X154" i="6"/>
  <c r="Y154" i="6"/>
  <c r="Z154" i="6"/>
  <c r="AA154" i="6"/>
  <c r="T155" i="6"/>
  <c r="U155" i="6"/>
  <c r="V155" i="6"/>
  <c r="W155" i="6"/>
  <c r="X155" i="6"/>
  <c r="Y155" i="6"/>
  <c r="Z155" i="6"/>
  <c r="AA155" i="6"/>
  <c r="T156" i="6"/>
  <c r="U156" i="6"/>
  <c r="V156" i="6"/>
  <c r="W156" i="6"/>
  <c r="X156" i="6"/>
  <c r="Y156" i="6"/>
  <c r="Z156" i="6"/>
  <c r="AA156" i="6"/>
  <c r="T157" i="6"/>
  <c r="U157" i="6"/>
  <c r="V157" i="6"/>
  <c r="W157" i="6"/>
  <c r="X157" i="6"/>
  <c r="Y157" i="6"/>
  <c r="Z157" i="6"/>
  <c r="AA157" i="6"/>
  <c r="T158" i="6"/>
  <c r="U158" i="6"/>
  <c r="V158" i="6"/>
  <c r="W158" i="6"/>
  <c r="X158" i="6"/>
  <c r="Y158" i="6"/>
  <c r="Z158" i="6"/>
  <c r="AA158" i="6"/>
  <c r="T159" i="6"/>
  <c r="U159" i="6"/>
  <c r="V159" i="6"/>
  <c r="W159" i="6"/>
  <c r="X159" i="6"/>
  <c r="Y159" i="6"/>
  <c r="Z159" i="6"/>
  <c r="AA159" i="6"/>
  <c r="T160" i="6"/>
  <c r="U160" i="6"/>
  <c r="V160" i="6"/>
  <c r="W160" i="6"/>
  <c r="X160" i="6"/>
  <c r="Y160" i="6"/>
  <c r="Z160" i="6"/>
  <c r="AA160" i="6"/>
  <c r="T161" i="6"/>
  <c r="U161" i="6"/>
  <c r="V161" i="6"/>
  <c r="W161" i="6"/>
  <c r="X161" i="6"/>
  <c r="Y161" i="6"/>
  <c r="Z161" i="6"/>
  <c r="AA161" i="6"/>
  <c r="T162" i="6"/>
  <c r="U162" i="6"/>
  <c r="V162" i="6"/>
  <c r="W162" i="6"/>
  <c r="X162" i="6"/>
  <c r="Y162" i="6"/>
  <c r="Z162" i="6"/>
  <c r="AA162" i="6"/>
  <c r="T163" i="6"/>
  <c r="U163" i="6"/>
  <c r="V163" i="6"/>
  <c r="W163" i="6"/>
  <c r="X163" i="6"/>
  <c r="Y163" i="6"/>
  <c r="Z163" i="6"/>
  <c r="AA163" i="6"/>
  <c r="T164" i="6"/>
  <c r="U164" i="6"/>
  <c r="V164" i="6"/>
  <c r="W164" i="6"/>
  <c r="X164" i="6"/>
  <c r="Y164" i="6"/>
  <c r="Z164" i="6"/>
  <c r="AA164" i="6"/>
  <c r="T165" i="6"/>
  <c r="U165" i="6"/>
  <c r="V165" i="6"/>
  <c r="W165" i="6"/>
  <c r="X165" i="6"/>
  <c r="Y165" i="6"/>
  <c r="Z165" i="6"/>
  <c r="AA165" i="6"/>
  <c r="T166" i="6"/>
  <c r="U166" i="6"/>
  <c r="V166" i="6"/>
  <c r="W166" i="6"/>
  <c r="X166" i="6"/>
  <c r="Y166" i="6"/>
  <c r="Z166" i="6"/>
  <c r="AA166" i="6"/>
  <c r="T167" i="6"/>
  <c r="U167" i="6"/>
  <c r="V167" i="6"/>
  <c r="W167" i="6"/>
  <c r="X167" i="6"/>
  <c r="Y167" i="6"/>
  <c r="Z167" i="6"/>
  <c r="AA167" i="6"/>
  <c r="T168" i="6"/>
  <c r="U168" i="6"/>
  <c r="V168" i="6"/>
  <c r="W168" i="6"/>
  <c r="X168" i="6"/>
  <c r="Y168" i="6"/>
  <c r="Z168" i="6"/>
  <c r="AA168" i="6"/>
  <c r="T169" i="6"/>
  <c r="U169" i="6"/>
  <c r="V169" i="6"/>
  <c r="W169" i="6"/>
  <c r="X169" i="6"/>
  <c r="Y169" i="6"/>
  <c r="Z169" i="6"/>
  <c r="AA169" i="6"/>
  <c r="T170" i="6"/>
  <c r="U170" i="6"/>
  <c r="V170" i="6"/>
  <c r="W170" i="6"/>
  <c r="X170" i="6"/>
  <c r="Y170" i="6"/>
  <c r="Z170" i="6"/>
  <c r="AA170" i="6"/>
  <c r="T171" i="6"/>
  <c r="U171" i="6"/>
  <c r="V171" i="6"/>
  <c r="W171" i="6"/>
  <c r="X171" i="6"/>
  <c r="Y171" i="6"/>
  <c r="Z171" i="6"/>
  <c r="AA171" i="6"/>
  <c r="T172" i="6"/>
  <c r="U172" i="6"/>
  <c r="V172" i="6"/>
  <c r="W172" i="6"/>
  <c r="X172" i="6"/>
  <c r="Y172" i="6"/>
  <c r="Z172" i="6"/>
  <c r="AA172" i="6"/>
  <c r="T173" i="6"/>
  <c r="U173" i="6"/>
  <c r="V173" i="6"/>
  <c r="W173" i="6"/>
  <c r="X173" i="6"/>
  <c r="Y173" i="6"/>
  <c r="Z173" i="6"/>
  <c r="AA173" i="6"/>
  <c r="T174" i="6"/>
  <c r="U174" i="6"/>
  <c r="V174" i="6"/>
  <c r="W174" i="6"/>
  <c r="X174" i="6"/>
  <c r="Y174" i="6"/>
  <c r="Z174" i="6"/>
  <c r="AA174" i="6"/>
  <c r="T175" i="6"/>
  <c r="U175" i="6"/>
  <c r="V175" i="6"/>
  <c r="W175" i="6"/>
  <c r="X175" i="6"/>
  <c r="Y175" i="6"/>
  <c r="Z175" i="6"/>
  <c r="AA175" i="6"/>
  <c r="T176" i="6"/>
  <c r="U176" i="6"/>
  <c r="V176" i="6"/>
  <c r="W176" i="6"/>
  <c r="X176" i="6"/>
  <c r="Y176" i="6"/>
  <c r="Z176" i="6"/>
  <c r="AA176" i="6"/>
  <c r="T177" i="6"/>
  <c r="U177" i="6"/>
  <c r="V177" i="6"/>
  <c r="W177" i="6"/>
  <c r="X177" i="6"/>
  <c r="Y177" i="6"/>
  <c r="Z177" i="6"/>
  <c r="AA177" i="6"/>
  <c r="T178" i="6"/>
  <c r="U178" i="6"/>
  <c r="V178" i="6"/>
  <c r="W178" i="6"/>
  <c r="X178" i="6"/>
  <c r="Y178" i="6"/>
  <c r="Z178" i="6"/>
  <c r="AA178" i="6"/>
  <c r="T179" i="6"/>
  <c r="U179" i="6"/>
  <c r="W179" i="6"/>
  <c r="X179" i="6"/>
  <c r="Y179" i="6"/>
  <c r="Z179" i="6"/>
  <c r="AA179" i="6"/>
  <c r="T180" i="6"/>
  <c r="U180" i="6"/>
  <c r="V180" i="6"/>
  <c r="W180" i="6"/>
  <c r="X180" i="6"/>
  <c r="Y180" i="6"/>
  <c r="Z180" i="6"/>
  <c r="AA180" i="6"/>
  <c r="T181" i="6"/>
  <c r="U181" i="6"/>
  <c r="V181" i="6"/>
  <c r="W181" i="6"/>
  <c r="X181" i="6"/>
  <c r="Y181" i="6"/>
  <c r="Z181" i="6"/>
  <c r="AA181" i="6"/>
  <c r="T182" i="6"/>
  <c r="U182" i="6"/>
  <c r="V182" i="6"/>
  <c r="W182" i="6"/>
  <c r="X182" i="6"/>
  <c r="Y182" i="6"/>
  <c r="Z182" i="6"/>
  <c r="AA182" i="6"/>
  <c r="T183" i="6"/>
  <c r="U183" i="6"/>
  <c r="V183" i="6"/>
  <c r="W183" i="6"/>
  <c r="X183" i="6"/>
  <c r="Y183" i="6"/>
  <c r="Z183" i="6"/>
  <c r="AA183" i="6"/>
  <c r="T184" i="6"/>
  <c r="U184" i="6"/>
  <c r="V184" i="6"/>
  <c r="W184" i="6"/>
  <c r="X184" i="6"/>
  <c r="Y184" i="6"/>
  <c r="Z184" i="6"/>
  <c r="AA184" i="6"/>
  <c r="T188" i="6"/>
  <c r="U188" i="6"/>
  <c r="W188" i="6"/>
  <c r="X188" i="6"/>
  <c r="Y188" i="6"/>
  <c r="Z188" i="6"/>
  <c r="AA188" i="6"/>
  <c r="T189" i="6"/>
  <c r="U189" i="6"/>
  <c r="V189" i="6"/>
  <c r="W189" i="6"/>
  <c r="X189" i="6"/>
  <c r="Y189" i="6"/>
  <c r="Z189" i="6"/>
  <c r="AA189" i="6"/>
  <c r="T190" i="6"/>
  <c r="U190" i="6"/>
  <c r="V190" i="6"/>
  <c r="W190" i="6"/>
  <c r="X190" i="6"/>
  <c r="Y190" i="6"/>
  <c r="Z190" i="6"/>
  <c r="AA190" i="6"/>
  <c r="T191" i="6"/>
  <c r="U191" i="6"/>
  <c r="V191" i="6"/>
  <c r="W191" i="6"/>
  <c r="X191" i="6"/>
  <c r="Y191" i="6"/>
  <c r="Z191" i="6"/>
  <c r="AA191" i="6"/>
  <c r="T192" i="6"/>
  <c r="U192" i="6"/>
  <c r="V192" i="6"/>
  <c r="W192" i="6"/>
  <c r="X192" i="6"/>
  <c r="Y192" i="6"/>
  <c r="Z192" i="6"/>
  <c r="AA192" i="6"/>
  <c r="T193" i="6"/>
  <c r="U193" i="6"/>
  <c r="V193" i="6"/>
  <c r="W193" i="6"/>
  <c r="X193" i="6"/>
  <c r="Y193" i="6"/>
  <c r="Z193" i="6"/>
  <c r="AA193" i="6"/>
  <c r="T194" i="6"/>
  <c r="U194" i="6"/>
  <c r="V194" i="6"/>
  <c r="W194" i="6"/>
  <c r="X194" i="6"/>
  <c r="Y194" i="6"/>
  <c r="Z194" i="6"/>
  <c r="AA194" i="6"/>
  <c r="T195" i="6"/>
  <c r="U195" i="6"/>
  <c r="V195" i="6"/>
  <c r="W195" i="6"/>
  <c r="X195" i="6"/>
  <c r="Y195" i="6"/>
  <c r="Z195" i="6"/>
  <c r="AA195" i="6"/>
  <c r="T198" i="6"/>
  <c r="U198" i="6"/>
  <c r="V198" i="6"/>
  <c r="W198" i="6"/>
  <c r="X198" i="6"/>
  <c r="Y198" i="6"/>
  <c r="Z198" i="6"/>
  <c r="AA198" i="6"/>
  <c r="T199" i="6"/>
  <c r="U199" i="6"/>
  <c r="V199" i="6"/>
  <c r="W199" i="6"/>
  <c r="X199" i="6"/>
  <c r="Y199" i="6"/>
  <c r="Z199" i="6"/>
  <c r="AA199" i="6"/>
  <c r="T200" i="6"/>
  <c r="U200" i="6"/>
  <c r="V200" i="6"/>
  <c r="W200" i="6"/>
  <c r="X200" i="6"/>
  <c r="Y200" i="6"/>
  <c r="Z200" i="6"/>
  <c r="AA200" i="6"/>
  <c r="T201" i="6"/>
  <c r="U201" i="6"/>
  <c r="V201" i="6"/>
  <c r="W201" i="6"/>
  <c r="X201" i="6"/>
  <c r="Y201" i="6"/>
  <c r="Z201" i="6"/>
  <c r="AA201" i="6"/>
  <c r="T202" i="6"/>
  <c r="U202" i="6"/>
  <c r="V202" i="6"/>
  <c r="W202" i="6"/>
  <c r="X202" i="6"/>
  <c r="Y202" i="6"/>
  <c r="Z202" i="6"/>
  <c r="AA202" i="6"/>
  <c r="T203" i="6"/>
  <c r="U203" i="6"/>
  <c r="V203" i="6"/>
  <c r="W203" i="6"/>
  <c r="X203" i="6"/>
  <c r="Y203" i="6"/>
  <c r="Z203" i="6"/>
  <c r="AA203" i="6"/>
  <c r="T204" i="6"/>
  <c r="U204" i="6"/>
  <c r="V204" i="6"/>
  <c r="W204" i="6"/>
  <c r="X204" i="6"/>
  <c r="Y204" i="6"/>
  <c r="Z204" i="6"/>
  <c r="AA204" i="6"/>
  <c r="T205" i="6"/>
  <c r="U205" i="6"/>
  <c r="V205" i="6"/>
  <c r="W205" i="6"/>
  <c r="X205" i="6"/>
  <c r="Y205" i="6"/>
  <c r="Z205" i="6"/>
  <c r="AA205" i="6"/>
  <c r="T206" i="6"/>
  <c r="U206" i="6"/>
  <c r="V206" i="6"/>
  <c r="W206" i="6"/>
  <c r="X206" i="6"/>
  <c r="Y206" i="6"/>
  <c r="Z206" i="6"/>
  <c r="AA206" i="6"/>
  <c r="T207" i="6"/>
  <c r="U207" i="6"/>
  <c r="V207" i="6"/>
  <c r="W207" i="6"/>
  <c r="X207" i="6"/>
  <c r="Y207" i="6"/>
  <c r="Z207" i="6"/>
  <c r="AA207" i="6"/>
  <c r="T208" i="6"/>
  <c r="U208" i="6"/>
  <c r="V208" i="6"/>
  <c r="W208" i="6"/>
  <c r="X208" i="6"/>
  <c r="Y208" i="6"/>
  <c r="Z208" i="6"/>
  <c r="AA208" i="6"/>
  <c r="T209" i="6"/>
  <c r="U209" i="6"/>
  <c r="V209" i="6"/>
  <c r="W209" i="6"/>
  <c r="X209" i="6"/>
  <c r="Y209" i="6"/>
  <c r="Z209" i="6"/>
  <c r="AA209" i="6"/>
  <c r="T210" i="6"/>
  <c r="U210" i="6"/>
  <c r="V210" i="6"/>
  <c r="W210" i="6"/>
  <c r="X210" i="6"/>
  <c r="Y210" i="6"/>
  <c r="Z210" i="6"/>
  <c r="AA210" i="6"/>
  <c r="T211" i="6"/>
  <c r="U211" i="6"/>
  <c r="V211" i="6"/>
  <c r="W211" i="6"/>
  <c r="X211" i="6"/>
  <c r="Y211" i="6"/>
  <c r="Z211" i="6"/>
  <c r="AA211" i="6"/>
  <c r="T212" i="6"/>
  <c r="U212" i="6"/>
  <c r="V212" i="6"/>
  <c r="W212" i="6"/>
  <c r="X212" i="6"/>
  <c r="Y212" i="6"/>
  <c r="Z212" i="6"/>
  <c r="AA212" i="6"/>
  <c r="T213" i="6"/>
  <c r="U213" i="6"/>
  <c r="V213" i="6"/>
  <c r="W213" i="6"/>
  <c r="X213" i="6"/>
  <c r="Y213" i="6"/>
  <c r="Z213" i="6"/>
  <c r="AA213" i="6"/>
  <c r="T214" i="6"/>
  <c r="U214" i="6"/>
  <c r="V214" i="6"/>
  <c r="W214" i="6"/>
  <c r="X214" i="6"/>
  <c r="Y214" i="6"/>
  <c r="Z214" i="6"/>
  <c r="AA214" i="6"/>
  <c r="T215" i="6"/>
  <c r="U215" i="6"/>
  <c r="V215" i="6"/>
  <c r="W215" i="6"/>
  <c r="X215" i="6"/>
  <c r="Y215" i="6"/>
  <c r="Z215" i="6"/>
  <c r="AA215" i="6"/>
  <c r="T216" i="6"/>
  <c r="U216" i="6"/>
  <c r="V216" i="6"/>
  <c r="W216" i="6"/>
  <c r="X216" i="6"/>
  <c r="Y216" i="6"/>
  <c r="Z216" i="6"/>
  <c r="AA216" i="6"/>
  <c r="T217" i="6"/>
  <c r="U217" i="6"/>
  <c r="V217" i="6"/>
  <c r="W217" i="6"/>
  <c r="X217" i="6"/>
  <c r="Y217" i="6"/>
  <c r="Z217" i="6"/>
  <c r="AA217" i="6"/>
  <c r="T218" i="6"/>
  <c r="U218" i="6"/>
  <c r="V218" i="6"/>
  <c r="W218" i="6"/>
  <c r="X218" i="6"/>
  <c r="Y218" i="6"/>
  <c r="Z218" i="6"/>
  <c r="AA218" i="6"/>
  <c r="T219" i="6"/>
  <c r="U219" i="6"/>
  <c r="V219" i="6"/>
  <c r="W219" i="6"/>
  <c r="X219" i="6"/>
  <c r="Y219" i="6"/>
  <c r="Z219" i="6"/>
  <c r="AA219" i="6"/>
  <c r="T220" i="6"/>
  <c r="U220" i="6"/>
  <c r="V220" i="6"/>
  <c r="W220" i="6"/>
  <c r="X220" i="6"/>
  <c r="Y220" i="6"/>
  <c r="Z220" i="6"/>
  <c r="AA220" i="6"/>
  <c r="T221" i="6"/>
  <c r="U221" i="6"/>
  <c r="V221" i="6"/>
  <c r="W221" i="6"/>
  <c r="X221" i="6"/>
  <c r="Y221" i="6"/>
  <c r="Z221" i="6"/>
  <c r="AA221" i="6"/>
  <c r="T222" i="6"/>
  <c r="U222" i="6"/>
  <c r="V222" i="6"/>
  <c r="W222" i="6"/>
  <c r="X222" i="6"/>
  <c r="Y222" i="6"/>
  <c r="Z222" i="6"/>
  <c r="AA222" i="6"/>
  <c r="T223" i="6"/>
  <c r="U223" i="6"/>
  <c r="V223" i="6"/>
  <c r="W223" i="6"/>
  <c r="X223" i="6"/>
  <c r="Y223" i="6"/>
  <c r="Z223" i="6"/>
  <c r="AA223" i="6"/>
  <c r="T224" i="6"/>
  <c r="U224" i="6"/>
  <c r="V224" i="6"/>
  <c r="W224" i="6"/>
  <c r="X224" i="6"/>
  <c r="Y224" i="6"/>
  <c r="Z224" i="6"/>
  <c r="AA224" i="6"/>
  <c r="T225" i="6"/>
  <c r="U225" i="6"/>
  <c r="V225" i="6"/>
  <c r="W225" i="6"/>
  <c r="X225" i="6"/>
  <c r="Y225" i="6"/>
  <c r="Z225" i="6"/>
  <c r="AA225" i="6"/>
  <c r="T226" i="6"/>
  <c r="U226" i="6"/>
  <c r="V226" i="6"/>
  <c r="W226" i="6"/>
  <c r="X226" i="6"/>
  <c r="Y226" i="6"/>
  <c r="Z226" i="6"/>
  <c r="AA226" i="6"/>
  <c r="T227" i="6"/>
  <c r="U227" i="6"/>
  <c r="V227" i="6"/>
  <c r="W227" i="6"/>
  <c r="X227" i="6"/>
  <c r="Y227" i="6"/>
  <c r="Z227" i="6"/>
  <c r="AA227" i="6"/>
  <c r="T228" i="6"/>
  <c r="U228" i="6"/>
  <c r="V228" i="6"/>
  <c r="W228" i="6"/>
  <c r="X228" i="6"/>
  <c r="Y228" i="6"/>
  <c r="Z228" i="6"/>
  <c r="AA228" i="6"/>
  <c r="T229" i="6"/>
  <c r="U229" i="6"/>
  <c r="V229" i="6"/>
  <c r="W229" i="6"/>
  <c r="X229" i="6"/>
  <c r="Y229" i="6"/>
  <c r="Z229" i="6"/>
  <c r="AA229" i="6"/>
  <c r="T230" i="6"/>
  <c r="U230" i="6"/>
  <c r="V230" i="6"/>
  <c r="W230" i="6"/>
  <c r="X230" i="6"/>
  <c r="Y230" i="6"/>
  <c r="Z230" i="6"/>
  <c r="AA230" i="6"/>
  <c r="T231" i="6"/>
  <c r="U231" i="6"/>
  <c r="V231" i="6"/>
  <c r="W231" i="6"/>
  <c r="X231" i="6"/>
  <c r="Y231" i="6"/>
  <c r="Z231" i="6"/>
  <c r="AA231" i="6"/>
  <c r="T232" i="6"/>
  <c r="U232" i="6"/>
  <c r="V232" i="6"/>
  <c r="W232" i="6"/>
  <c r="X232" i="6"/>
  <c r="Y232" i="6"/>
  <c r="Z232" i="6"/>
  <c r="AA232" i="6"/>
  <c r="T233" i="6"/>
  <c r="U233" i="6"/>
  <c r="V233" i="6"/>
  <c r="W233" i="6"/>
  <c r="X233" i="6"/>
  <c r="Y233" i="6"/>
  <c r="Z233" i="6"/>
  <c r="AA233" i="6"/>
  <c r="T234" i="6"/>
  <c r="U234" i="6"/>
  <c r="V234" i="6"/>
  <c r="W234" i="6"/>
  <c r="X234" i="6"/>
  <c r="Y234" i="6"/>
  <c r="Z234" i="6"/>
  <c r="AA234" i="6"/>
  <c r="T235" i="6"/>
  <c r="U235" i="6"/>
  <c r="V235" i="6"/>
  <c r="W235" i="6"/>
  <c r="X235" i="6"/>
  <c r="Y235" i="6"/>
  <c r="Z235" i="6"/>
  <c r="AA235" i="6"/>
  <c r="T236" i="6"/>
  <c r="U236" i="6"/>
  <c r="V236" i="6"/>
  <c r="W236" i="6"/>
  <c r="X236" i="6"/>
  <c r="Y236" i="6"/>
  <c r="Z236" i="6"/>
  <c r="AA236" i="6"/>
  <c r="T237" i="6"/>
  <c r="U237" i="6"/>
  <c r="V237" i="6"/>
  <c r="W237" i="6"/>
  <c r="X237" i="6"/>
  <c r="Y237" i="6"/>
  <c r="Z237" i="6"/>
  <c r="AA237" i="6"/>
  <c r="T238" i="6"/>
  <c r="U238" i="6"/>
  <c r="V238" i="6"/>
  <c r="W238" i="6"/>
  <c r="X238" i="6"/>
  <c r="Y238" i="6"/>
  <c r="Z238" i="6"/>
  <c r="AA238" i="6"/>
  <c r="T240" i="6"/>
  <c r="U240" i="6"/>
  <c r="W240" i="6"/>
  <c r="X240" i="6"/>
  <c r="Y240" i="6"/>
  <c r="Z240" i="6"/>
  <c r="AA240" i="6"/>
  <c r="T241" i="6"/>
  <c r="U241" i="6"/>
  <c r="V241" i="6"/>
  <c r="W241" i="6"/>
  <c r="X241" i="6"/>
  <c r="Y241" i="6"/>
  <c r="Z241" i="6"/>
  <c r="AA241" i="6"/>
  <c r="T242" i="6"/>
  <c r="U242" i="6"/>
  <c r="V242" i="6"/>
  <c r="W242" i="6"/>
  <c r="X242" i="6"/>
  <c r="Y242" i="6"/>
  <c r="Z242" i="6"/>
  <c r="AA242" i="6"/>
  <c r="T243" i="6"/>
  <c r="U243" i="6"/>
  <c r="V243" i="6"/>
  <c r="W243" i="6"/>
  <c r="X243" i="6"/>
  <c r="Y243" i="6"/>
  <c r="Z243" i="6"/>
  <c r="AA243" i="6"/>
  <c r="T244" i="6"/>
  <c r="U244" i="6"/>
  <c r="W244" i="6"/>
  <c r="X244" i="6"/>
  <c r="Y244" i="6"/>
  <c r="Z244" i="6"/>
  <c r="AA244" i="6"/>
  <c r="T245" i="6"/>
  <c r="U245" i="6"/>
  <c r="W245" i="6"/>
  <c r="X245" i="6"/>
  <c r="Y245" i="6"/>
  <c r="Z245" i="6"/>
  <c r="AA245" i="6"/>
  <c r="T247" i="6"/>
  <c r="U247" i="6"/>
  <c r="V247" i="6"/>
  <c r="W247" i="6"/>
  <c r="X247" i="6"/>
  <c r="Y247" i="6"/>
  <c r="Z247" i="6"/>
  <c r="AA247" i="6"/>
  <c r="T248" i="6"/>
  <c r="U248" i="6"/>
  <c r="W248" i="6"/>
  <c r="X248" i="6"/>
  <c r="Y248" i="6"/>
  <c r="Z248" i="6"/>
  <c r="AA248" i="6"/>
  <c r="T249" i="6"/>
  <c r="U249" i="6"/>
  <c r="V249" i="6"/>
  <c r="W249" i="6"/>
  <c r="X249" i="6"/>
  <c r="Y249" i="6"/>
  <c r="Z249" i="6"/>
  <c r="AA249" i="6"/>
  <c r="T250" i="6"/>
  <c r="U250" i="6"/>
  <c r="V250" i="6"/>
  <c r="W250" i="6"/>
  <c r="X250" i="6"/>
  <c r="Y250" i="6"/>
  <c r="Z250" i="6"/>
  <c r="AA250" i="6"/>
  <c r="T251" i="6"/>
  <c r="U251" i="6"/>
  <c r="V251" i="6"/>
  <c r="W251" i="6"/>
  <c r="X251" i="6"/>
  <c r="Y251" i="6"/>
  <c r="Z251" i="6"/>
  <c r="AA251" i="6"/>
  <c r="T252" i="6"/>
  <c r="U252" i="6"/>
  <c r="W252" i="6"/>
  <c r="X252" i="6"/>
  <c r="Y252" i="6"/>
  <c r="Z252" i="6"/>
  <c r="AA252" i="6"/>
  <c r="T253" i="6"/>
  <c r="U253" i="6"/>
  <c r="W253" i="6"/>
  <c r="X253" i="6"/>
  <c r="Y253" i="6"/>
  <c r="Z253" i="6"/>
  <c r="AA253" i="6"/>
  <c r="T254" i="6"/>
  <c r="U254" i="6"/>
  <c r="V254" i="6"/>
  <c r="W254" i="6"/>
  <c r="X254" i="6"/>
  <c r="Y254" i="6"/>
  <c r="Z254" i="6"/>
  <c r="AA254" i="6"/>
  <c r="T255" i="6"/>
  <c r="U255" i="6"/>
  <c r="V255" i="6"/>
  <c r="W255" i="6"/>
  <c r="X255" i="6"/>
  <c r="Y255" i="6"/>
  <c r="Z255" i="6"/>
  <c r="AA255" i="6"/>
  <c r="T256" i="6"/>
  <c r="U256" i="6"/>
  <c r="V256" i="6"/>
  <c r="W256" i="6"/>
  <c r="X256" i="6"/>
  <c r="Y256" i="6"/>
  <c r="Z256" i="6"/>
  <c r="AA256" i="6"/>
  <c r="T257" i="6"/>
  <c r="U257" i="6"/>
  <c r="V257" i="6"/>
  <c r="W257" i="6"/>
  <c r="X257" i="6"/>
  <c r="Y257" i="6"/>
  <c r="Z257" i="6"/>
  <c r="AA257" i="6"/>
  <c r="T258" i="6"/>
  <c r="U258" i="6"/>
  <c r="V258" i="6"/>
  <c r="W258" i="6"/>
  <c r="X258" i="6"/>
  <c r="Y258" i="6"/>
  <c r="Z258" i="6"/>
  <c r="AA258" i="6"/>
  <c r="T260" i="6"/>
  <c r="U260" i="6"/>
  <c r="V260" i="6"/>
  <c r="W260" i="6"/>
  <c r="X260" i="6"/>
  <c r="Y260" i="6"/>
  <c r="Z260" i="6"/>
  <c r="AA260" i="6"/>
  <c r="T261" i="6"/>
  <c r="U261" i="6"/>
  <c r="V261" i="6"/>
  <c r="W261" i="6"/>
  <c r="X261" i="6"/>
  <c r="Y261" i="6"/>
  <c r="Z261" i="6"/>
  <c r="AA261" i="6"/>
  <c r="T262" i="6"/>
  <c r="U262" i="6"/>
  <c r="V262" i="6"/>
  <c r="W262" i="6"/>
  <c r="X262" i="6"/>
  <c r="Y262" i="6"/>
  <c r="Z262" i="6"/>
  <c r="AA262" i="6"/>
  <c r="T263" i="6"/>
  <c r="U263" i="6"/>
  <c r="V263" i="6"/>
  <c r="W263" i="6"/>
  <c r="X263" i="6"/>
  <c r="Y263" i="6"/>
  <c r="Z263" i="6"/>
  <c r="AA263" i="6"/>
  <c r="T264" i="6"/>
  <c r="U264" i="6"/>
  <c r="V264" i="6"/>
  <c r="W264" i="6"/>
  <c r="X264" i="6"/>
  <c r="Y264" i="6"/>
  <c r="Z264" i="6"/>
  <c r="AA264" i="6"/>
  <c r="T265" i="6"/>
  <c r="U265" i="6"/>
  <c r="V265" i="6"/>
  <c r="W265" i="6"/>
  <c r="X265" i="6"/>
  <c r="Y265" i="6"/>
  <c r="Z265" i="6"/>
  <c r="AA265" i="6"/>
  <c r="T266" i="6"/>
  <c r="U266" i="6"/>
  <c r="V266" i="6"/>
  <c r="W266" i="6"/>
  <c r="X266" i="6"/>
  <c r="Y266" i="6"/>
  <c r="Z266" i="6"/>
  <c r="AA266" i="6"/>
  <c r="T267" i="6"/>
  <c r="U267" i="6"/>
  <c r="V267" i="6"/>
  <c r="W267" i="6"/>
  <c r="X267" i="6"/>
  <c r="Y267" i="6"/>
  <c r="Z267" i="6"/>
  <c r="AA267" i="6"/>
  <c r="T268" i="6"/>
  <c r="U268" i="6"/>
  <c r="V268" i="6"/>
  <c r="W268" i="6"/>
  <c r="X268" i="6"/>
  <c r="Y268" i="6"/>
  <c r="Z268" i="6"/>
  <c r="AA268" i="6"/>
  <c r="T269" i="6"/>
  <c r="U269" i="6"/>
  <c r="V269" i="6"/>
  <c r="W269" i="6"/>
  <c r="X269" i="6"/>
  <c r="Y269" i="6"/>
  <c r="Z269" i="6"/>
  <c r="AA269" i="6"/>
  <c r="T270" i="6"/>
  <c r="U270" i="6"/>
  <c r="V270" i="6"/>
  <c r="W270" i="6"/>
  <c r="X270" i="6"/>
  <c r="Y270" i="6"/>
  <c r="Z270" i="6"/>
  <c r="AA270" i="6"/>
  <c r="T271" i="6"/>
  <c r="U271" i="6"/>
  <c r="V271" i="6"/>
  <c r="W271" i="6"/>
  <c r="X271" i="6"/>
  <c r="Y271" i="6"/>
  <c r="Z271" i="6"/>
  <c r="AA271" i="6"/>
  <c r="T272" i="6"/>
  <c r="U272" i="6"/>
  <c r="V272" i="6"/>
  <c r="W272" i="6"/>
  <c r="X272" i="6"/>
  <c r="Y272" i="6"/>
  <c r="Z272" i="6"/>
  <c r="AA272" i="6"/>
  <c r="T273" i="6"/>
  <c r="U273" i="6"/>
  <c r="V273" i="6"/>
  <c r="W273" i="6"/>
  <c r="X273" i="6"/>
  <c r="Y273" i="6"/>
  <c r="Z273" i="6"/>
  <c r="AA273" i="6"/>
  <c r="T274" i="6"/>
  <c r="U274" i="6"/>
  <c r="V274" i="6"/>
  <c r="W274" i="6"/>
  <c r="X274" i="6"/>
  <c r="Y274" i="6"/>
  <c r="Z274" i="6"/>
  <c r="AA274" i="6"/>
  <c r="T275" i="6"/>
  <c r="U275" i="6"/>
  <c r="V275" i="6"/>
  <c r="W275" i="6"/>
  <c r="X275" i="6"/>
  <c r="Y275" i="6"/>
  <c r="Z275" i="6"/>
  <c r="AA275" i="6"/>
  <c r="T276" i="6"/>
  <c r="U276" i="6"/>
  <c r="V276" i="6"/>
  <c r="W276" i="6"/>
  <c r="X276" i="6"/>
  <c r="Y276" i="6"/>
  <c r="Z276" i="6"/>
  <c r="AA276" i="6"/>
  <c r="T277" i="6"/>
  <c r="U277" i="6"/>
  <c r="V277" i="6"/>
  <c r="W277" i="6"/>
  <c r="X277" i="6"/>
  <c r="Y277" i="6"/>
  <c r="Z277" i="6"/>
  <c r="AA277" i="6"/>
  <c r="T278" i="6"/>
  <c r="U278" i="6"/>
  <c r="V278" i="6"/>
  <c r="W278" i="6"/>
  <c r="X278" i="6"/>
  <c r="Y278" i="6"/>
  <c r="Z278" i="6"/>
  <c r="AA278" i="6"/>
  <c r="T279" i="6"/>
  <c r="U279" i="6"/>
  <c r="V279" i="6"/>
  <c r="W279" i="6"/>
  <c r="X279" i="6"/>
  <c r="Y279" i="6"/>
  <c r="Z279" i="6"/>
  <c r="AA279" i="6"/>
  <c r="T280" i="6"/>
  <c r="U280" i="6"/>
  <c r="V280" i="6"/>
  <c r="W280" i="6"/>
  <c r="X280" i="6"/>
  <c r="Y280" i="6"/>
  <c r="Z280" i="6"/>
  <c r="AA280" i="6"/>
  <c r="T281" i="6"/>
  <c r="U281" i="6"/>
  <c r="V281" i="6"/>
  <c r="W281" i="6"/>
  <c r="X281" i="6"/>
  <c r="Y281" i="6"/>
  <c r="Z281" i="6"/>
  <c r="AA281" i="6"/>
  <c r="T282" i="6"/>
  <c r="U282" i="6"/>
  <c r="V282" i="6"/>
  <c r="W282" i="6"/>
  <c r="X282" i="6"/>
  <c r="Y282" i="6"/>
  <c r="Z282" i="6"/>
  <c r="AA282" i="6"/>
  <c r="T283" i="6"/>
  <c r="U283" i="6"/>
  <c r="V283" i="6"/>
  <c r="W283" i="6"/>
  <c r="X283" i="6"/>
  <c r="Y283" i="6"/>
  <c r="Z283" i="6"/>
  <c r="AA283" i="6"/>
  <c r="T284" i="6"/>
  <c r="U284" i="6"/>
  <c r="V284" i="6"/>
  <c r="W284" i="6"/>
  <c r="X284" i="6"/>
  <c r="Y284" i="6"/>
  <c r="Z284" i="6"/>
  <c r="AA284" i="6"/>
  <c r="T285" i="6"/>
  <c r="U285" i="6"/>
  <c r="V285" i="6"/>
  <c r="W285" i="6"/>
  <c r="X285" i="6"/>
  <c r="Y285" i="6"/>
  <c r="Z285" i="6"/>
  <c r="AA285" i="6"/>
  <c r="T286" i="6"/>
  <c r="U286" i="6"/>
  <c r="V286" i="6"/>
  <c r="W286" i="6"/>
  <c r="X286" i="6"/>
  <c r="Y286" i="6"/>
  <c r="Z286" i="6"/>
  <c r="AA286" i="6"/>
  <c r="T287" i="6"/>
  <c r="U287" i="6"/>
  <c r="V287" i="6"/>
  <c r="W287" i="6"/>
  <c r="X287" i="6"/>
  <c r="Y287" i="6"/>
  <c r="Z287" i="6"/>
  <c r="AA287" i="6"/>
  <c r="T288" i="6"/>
  <c r="U288" i="6"/>
  <c r="V288" i="6"/>
  <c r="W288" i="6"/>
  <c r="X288" i="6"/>
  <c r="Y288" i="6"/>
  <c r="Z288" i="6"/>
  <c r="AA288" i="6"/>
  <c r="T289" i="6"/>
  <c r="U289" i="6"/>
  <c r="V289" i="6"/>
  <c r="W289" i="6"/>
  <c r="X289" i="6"/>
  <c r="Y289" i="6"/>
  <c r="Z289" i="6"/>
  <c r="AA289" i="6"/>
  <c r="T290" i="6"/>
  <c r="U290" i="6"/>
  <c r="V290" i="6"/>
  <c r="W290" i="6"/>
  <c r="X290" i="6"/>
  <c r="Y290" i="6"/>
  <c r="Z290" i="6"/>
  <c r="AA290" i="6"/>
  <c r="T291" i="6"/>
  <c r="U291" i="6"/>
  <c r="V291" i="6"/>
  <c r="W291" i="6"/>
  <c r="X291" i="6"/>
  <c r="Y291" i="6"/>
  <c r="Z291" i="6"/>
  <c r="AA291" i="6"/>
  <c r="T292" i="6"/>
  <c r="U292" i="6"/>
  <c r="V292" i="6"/>
  <c r="W292" i="6"/>
  <c r="X292" i="6"/>
  <c r="Y292" i="6"/>
  <c r="Z292" i="6"/>
  <c r="AA292" i="6"/>
  <c r="T293" i="6"/>
  <c r="U293" i="6"/>
  <c r="V293" i="6"/>
  <c r="W293" i="6"/>
  <c r="X293" i="6"/>
  <c r="Y293" i="6"/>
  <c r="Z293" i="6"/>
  <c r="AA293" i="6"/>
  <c r="T294" i="6"/>
  <c r="U294" i="6"/>
  <c r="V294" i="6"/>
  <c r="W294" i="6"/>
  <c r="X294" i="6"/>
  <c r="Y294" i="6"/>
  <c r="Z294" i="6"/>
  <c r="AA294" i="6"/>
  <c r="T295" i="6"/>
  <c r="U295" i="6"/>
  <c r="V295" i="6"/>
  <c r="W295" i="6"/>
  <c r="X295" i="6"/>
  <c r="Y295" i="6"/>
  <c r="Z295" i="6"/>
  <c r="AA295" i="6"/>
  <c r="T296" i="6"/>
  <c r="U296" i="6"/>
  <c r="V296" i="6"/>
  <c r="W296" i="6"/>
  <c r="X296" i="6"/>
  <c r="Y296" i="6"/>
  <c r="Z296" i="6"/>
  <c r="AA296" i="6"/>
  <c r="T297" i="6"/>
  <c r="U297" i="6"/>
  <c r="V297" i="6"/>
  <c r="W297" i="6"/>
  <c r="X297" i="6"/>
  <c r="Y297" i="6"/>
  <c r="Z297" i="6"/>
  <c r="AA297" i="6"/>
  <c r="T298" i="6"/>
  <c r="U298" i="6"/>
  <c r="V298" i="6"/>
  <c r="W298" i="6"/>
  <c r="X298" i="6"/>
  <c r="Y298" i="6"/>
  <c r="Z298" i="6"/>
  <c r="AA298" i="6"/>
  <c r="T299" i="6"/>
  <c r="U299" i="6"/>
  <c r="V299" i="6"/>
  <c r="W299" i="6"/>
  <c r="X299" i="6"/>
  <c r="Y299" i="6"/>
  <c r="Z299" i="6"/>
  <c r="AA299" i="6"/>
  <c r="T300" i="6"/>
  <c r="U300" i="6"/>
  <c r="V300" i="6"/>
  <c r="W300" i="6"/>
  <c r="X300" i="6"/>
  <c r="Y300" i="6"/>
  <c r="Z300" i="6"/>
  <c r="AA300" i="6"/>
  <c r="T301" i="6"/>
  <c r="U301" i="6"/>
  <c r="V301" i="6"/>
  <c r="W301" i="6"/>
  <c r="X301" i="6"/>
  <c r="Y301" i="6"/>
  <c r="Z301" i="6"/>
  <c r="AA301" i="6"/>
  <c r="T302" i="6"/>
  <c r="U302" i="6"/>
  <c r="V302" i="6"/>
  <c r="W302" i="6"/>
  <c r="X302" i="6"/>
  <c r="Y302" i="6"/>
  <c r="Z302" i="6"/>
  <c r="AA302" i="6"/>
  <c r="T303" i="6"/>
  <c r="U303" i="6"/>
  <c r="V303" i="6"/>
  <c r="W303" i="6"/>
  <c r="X303" i="6"/>
  <c r="Y303" i="6"/>
  <c r="Z303" i="6"/>
  <c r="AA303" i="6"/>
  <c r="T304" i="6"/>
  <c r="U304" i="6"/>
  <c r="V304" i="6"/>
  <c r="W304" i="6"/>
  <c r="X304" i="6"/>
  <c r="Y304" i="6"/>
  <c r="Z304" i="6"/>
  <c r="AA304" i="6"/>
  <c r="T305" i="6"/>
  <c r="U305" i="6"/>
  <c r="V305" i="6"/>
  <c r="W305" i="6"/>
  <c r="X305" i="6"/>
  <c r="Y305" i="6"/>
  <c r="Z305" i="6"/>
  <c r="AA305" i="6"/>
  <c r="T306" i="6"/>
  <c r="U306" i="6"/>
  <c r="V306" i="6"/>
  <c r="W306" i="6"/>
  <c r="X306" i="6"/>
  <c r="Y306" i="6"/>
  <c r="Z306" i="6"/>
  <c r="AA306" i="6"/>
  <c r="T307" i="6"/>
  <c r="U307" i="6"/>
  <c r="V307" i="6"/>
  <c r="W307" i="6"/>
  <c r="X307" i="6"/>
  <c r="Y307" i="6"/>
  <c r="Z307" i="6"/>
  <c r="AA307" i="6"/>
  <c r="T308" i="6"/>
  <c r="U308" i="6"/>
  <c r="V308" i="6"/>
  <c r="W308" i="6"/>
  <c r="X308" i="6"/>
  <c r="Y308" i="6"/>
  <c r="Z308" i="6"/>
  <c r="AA308" i="6"/>
  <c r="T309" i="6"/>
  <c r="U309" i="6"/>
  <c r="V309" i="6"/>
  <c r="W309" i="6"/>
  <c r="X309" i="6"/>
  <c r="Y309" i="6"/>
  <c r="Z309" i="6"/>
  <c r="AA309" i="6"/>
  <c r="T310" i="6"/>
  <c r="U310" i="6"/>
  <c r="V310" i="6"/>
  <c r="W310" i="6"/>
  <c r="X310" i="6"/>
  <c r="Y310" i="6"/>
  <c r="Z310" i="6"/>
  <c r="AA310" i="6"/>
  <c r="T311" i="6"/>
  <c r="U311" i="6"/>
  <c r="V311" i="6"/>
  <c r="W311" i="6"/>
  <c r="X311" i="6"/>
  <c r="Y311" i="6"/>
  <c r="Z311" i="6"/>
  <c r="AA311" i="6"/>
  <c r="T312" i="6"/>
  <c r="U312" i="6"/>
  <c r="V312" i="6"/>
  <c r="W312" i="6"/>
  <c r="X312" i="6"/>
  <c r="Y312" i="6"/>
  <c r="Z312" i="6"/>
  <c r="AA312" i="6"/>
  <c r="T313" i="6"/>
  <c r="U313" i="6"/>
  <c r="V313" i="6"/>
  <c r="W313" i="6"/>
  <c r="X313" i="6"/>
  <c r="Y313" i="6"/>
  <c r="Z313" i="6"/>
  <c r="AA313" i="6"/>
  <c r="T314" i="6"/>
  <c r="U314" i="6"/>
  <c r="V314" i="6"/>
  <c r="W314" i="6"/>
  <c r="X314" i="6"/>
  <c r="Y314" i="6"/>
  <c r="Z314" i="6"/>
  <c r="AA314" i="6"/>
  <c r="T315" i="6"/>
  <c r="U315" i="6"/>
  <c r="V315" i="6"/>
  <c r="W315" i="6"/>
  <c r="X315" i="6"/>
  <c r="Y315" i="6"/>
  <c r="Z315" i="6"/>
  <c r="AA315" i="6"/>
  <c r="T316" i="6"/>
  <c r="U316" i="6"/>
  <c r="V316" i="6"/>
  <c r="W316" i="6"/>
  <c r="X316" i="6"/>
  <c r="Y316" i="6"/>
  <c r="Z316" i="6"/>
  <c r="AA316" i="6"/>
  <c r="T317" i="6"/>
  <c r="U317" i="6"/>
  <c r="W317" i="6"/>
  <c r="X317" i="6"/>
  <c r="Y317" i="6"/>
  <c r="Z317" i="6"/>
  <c r="AA317" i="6"/>
  <c r="T318" i="6"/>
  <c r="U318" i="6"/>
  <c r="W318" i="6"/>
  <c r="X318" i="6"/>
  <c r="Y318" i="6"/>
  <c r="Z318" i="6"/>
  <c r="AA318" i="6"/>
  <c r="T321" i="6"/>
  <c r="U321" i="6"/>
  <c r="V321" i="6"/>
  <c r="W321" i="6"/>
  <c r="X321" i="6"/>
  <c r="Y321" i="6"/>
  <c r="Z321" i="6"/>
  <c r="AA321" i="6"/>
  <c r="T322" i="6"/>
  <c r="U322" i="6"/>
  <c r="V322" i="6"/>
  <c r="W322" i="6"/>
  <c r="X322" i="6"/>
  <c r="Y322" i="6"/>
  <c r="Z322" i="6"/>
  <c r="AA322" i="6"/>
  <c r="T323" i="6"/>
  <c r="U323" i="6"/>
  <c r="V323" i="6"/>
  <c r="W323" i="6"/>
  <c r="X323" i="6"/>
  <c r="Y323" i="6"/>
  <c r="Z323" i="6"/>
  <c r="AA323" i="6"/>
  <c r="T324" i="6"/>
  <c r="U324" i="6"/>
  <c r="V324" i="6"/>
  <c r="W324" i="6"/>
  <c r="X324" i="6"/>
  <c r="Y324" i="6"/>
  <c r="Z324" i="6"/>
  <c r="AA324" i="6"/>
  <c r="T325" i="6"/>
  <c r="U325" i="6"/>
  <c r="W325" i="6"/>
  <c r="X325" i="6"/>
  <c r="Y325" i="6"/>
  <c r="Z325" i="6"/>
  <c r="AA325" i="6"/>
  <c r="T326" i="6"/>
  <c r="U326" i="6"/>
  <c r="W326" i="6"/>
  <c r="X326" i="6"/>
  <c r="Y326" i="6"/>
  <c r="Z326" i="6"/>
  <c r="AA326" i="6"/>
  <c r="T327" i="6"/>
  <c r="U327" i="6"/>
  <c r="V327" i="6"/>
  <c r="W327" i="6"/>
  <c r="X327" i="6"/>
  <c r="Y327" i="6"/>
  <c r="Z327" i="6"/>
  <c r="AA327" i="6"/>
  <c r="T328" i="6"/>
  <c r="U328" i="6"/>
  <c r="V328" i="6"/>
  <c r="W328" i="6"/>
  <c r="X328" i="6"/>
  <c r="Y328" i="6"/>
  <c r="Z328" i="6"/>
  <c r="AA328" i="6"/>
  <c r="T329" i="6"/>
  <c r="U329" i="6"/>
  <c r="V329" i="6"/>
  <c r="W329" i="6"/>
  <c r="X329" i="6"/>
  <c r="Y329" i="6"/>
  <c r="Z329" i="6"/>
  <c r="AA329" i="6"/>
  <c r="T330" i="6"/>
  <c r="U330" i="6"/>
  <c r="V330" i="6"/>
  <c r="W330" i="6"/>
  <c r="X330" i="6"/>
  <c r="Y330" i="6"/>
  <c r="Z330" i="6"/>
  <c r="AA330" i="6"/>
  <c r="T331" i="6"/>
  <c r="U331" i="6"/>
  <c r="V331" i="6"/>
  <c r="W331" i="6"/>
  <c r="X331" i="6"/>
  <c r="Y331" i="6"/>
  <c r="Z331" i="6"/>
  <c r="AA331" i="6"/>
  <c r="T332" i="6"/>
  <c r="U332" i="6"/>
  <c r="V332" i="6"/>
  <c r="W332" i="6"/>
  <c r="X332" i="6"/>
  <c r="Y332" i="6"/>
  <c r="Z332" i="6"/>
  <c r="AA332" i="6"/>
  <c r="T333" i="6"/>
  <c r="U333" i="6"/>
  <c r="V333" i="6"/>
  <c r="W333" i="6"/>
  <c r="X333" i="6"/>
  <c r="Y333" i="6"/>
  <c r="Z333" i="6"/>
  <c r="AA333" i="6"/>
  <c r="T334" i="6"/>
  <c r="U334" i="6"/>
  <c r="V334" i="6"/>
  <c r="W334" i="6"/>
  <c r="X334" i="6"/>
  <c r="Y334" i="6"/>
  <c r="Z334" i="6"/>
  <c r="AA334" i="6"/>
  <c r="T335" i="6"/>
  <c r="U335" i="6"/>
  <c r="V335" i="6"/>
  <c r="W335" i="6"/>
  <c r="X335" i="6"/>
  <c r="Y335" i="6"/>
  <c r="Z335" i="6"/>
  <c r="AA335" i="6"/>
  <c r="T336" i="6"/>
  <c r="U336" i="6"/>
  <c r="V336" i="6"/>
  <c r="W336" i="6"/>
  <c r="X336" i="6"/>
  <c r="Y336" i="6"/>
  <c r="Z336" i="6"/>
  <c r="AA336" i="6"/>
  <c r="T337" i="6"/>
  <c r="U337" i="6"/>
  <c r="V337" i="6"/>
  <c r="W337" i="6"/>
  <c r="X337" i="6"/>
  <c r="Y337" i="6"/>
  <c r="Z337" i="6"/>
  <c r="AA337" i="6"/>
  <c r="T338" i="6"/>
  <c r="U338" i="6"/>
  <c r="V338" i="6"/>
  <c r="W338" i="6"/>
  <c r="X338" i="6"/>
  <c r="Y338" i="6"/>
  <c r="Z338" i="6"/>
  <c r="AA338" i="6"/>
  <c r="T339" i="6"/>
  <c r="U339" i="6"/>
  <c r="V339" i="6"/>
  <c r="W339" i="6"/>
  <c r="X339" i="6"/>
  <c r="Y339" i="6"/>
  <c r="Z339" i="6"/>
  <c r="AA339" i="6"/>
  <c r="T340" i="6"/>
  <c r="U340" i="6"/>
  <c r="V340" i="6"/>
  <c r="W340" i="6"/>
  <c r="X340" i="6"/>
  <c r="Y340" i="6"/>
  <c r="Z340" i="6"/>
  <c r="AA340" i="6"/>
  <c r="T341" i="6"/>
  <c r="U341" i="6"/>
  <c r="V341" i="6"/>
  <c r="W341" i="6"/>
  <c r="X341" i="6"/>
  <c r="Y341" i="6"/>
  <c r="Z341" i="6"/>
  <c r="AA341" i="6"/>
  <c r="T342" i="6"/>
  <c r="U342" i="6"/>
  <c r="V342" i="6"/>
  <c r="W342" i="6"/>
  <c r="X342" i="6"/>
  <c r="Y342" i="6"/>
  <c r="Z342" i="6"/>
  <c r="AA342" i="6"/>
  <c r="T343" i="6"/>
  <c r="U343" i="6"/>
  <c r="V343" i="6"/>
  <c r="W343" i="6"/>
  <c r="X343" i="6"/>
  <c r="Y343" i="6"/>
  <c r="Z343" i="6"/>
  <c r="AA343" i="6"/>
  <c r="T344" i="6"/>
  <c r="U344" i="6"/>
  <c r="V344" i="6"/>
  <c r="W344" i="6"/>
  <c r="X344" i="6"/>
  <c r="Y344" i="6"/>
  <c r="Z344" i="6"/>
  <c r="AA344" i="6"/>
  <c r="T345" i="6"/>
  <c r="U345" i="6"/>
  <c r="V345" i="6"/>
  <c r="W345" i="6"/>
  <c r="X345" i="6"/>
  <c r="Y345" i="6"/>
  <c r="Z345" i="6"/>
  <c r="AA345" i="6"/>
  <c r="T346" i="6"/>
  <c r="U346" i="6"/>
  <c r="V346" i="6"/>
  <c r="W346" i="6"/>
  <c r="X346" i="6"/>
  <c r="Y346" i="6"/>
  <c r="Z346" i="6"/>
  <c r="AA346" i="6"/>
  <c r="T347" i="6"/>
  <c r="U347" i="6"/>
  <c r="V347" i="6"/>
  <c r="W347" i="6"/>
  <c r="X347" i="6"/>
  <c r="Y347" i="6"/>
  <c r="Z347" i="6"/>
  <c r="AA347" i="6"/>
  <c r="T348" i="6"/>
  <c r="U348" i="6"/>
  <c r="V348" i="6"/>
  <c r="W348" i="6"/>
  <c r="X348" i="6"/>
  <c r="Y348" i="6"/>
  <c r="Z348" i="6"/>
  <c r="AA348" i="6"/>
  <c r="T349" i="6"/>
  <c r="U349" i="6"/>
  <c r="V349" i="6"/>
  <c r="W349" i="6"/>
  <c r="X349" i="6"/>
  <c r="Y349" i="6"/>
  <c r="Z349" i="6"/>
  <c r="AA349" i="6"/>
  <c r="T350" i="6"/>
  <c r="U350" i="6"/>
  <c r="V350" i="6"/>
  <c r="W350" i="6"/>
  <c r="X350" i="6"/>
  <c r="Y350" i="6"/>
  <c r="Z350" i="6"/>
  <c r="AA350" i="6"/>
  <c r="T351" i="6"/>
  <c r="U351" i="6"/>
  <c r="V351" i="6"/>
  <c r="W351" i="6"/>
  <c r="X351" i="6"/>
  <c r="Y351" i="6"/>
  <c r="Z351" i="6"/>
  <c r="AA351" i="6"/>
  <c r="T352" i="6"/>
  <c r="U352" i="6"/>
  <c r="V352" i="6"/>
  <c r="W352" i="6"/>
  <c r="X352" i="6"/>
  <c r="Y352" i="6"/>
  <c r="Z352" i="6"/>
  <c r="AA352" i="6"/>
  <c r="T353" i="6"/>
  <c r="U353" i="6"/>
  <c r="V353" i="6"/>
  <c r="W353" i="6"/>
  <c r="X353" i="6"/>
  <c r="Y353" i="6"/>
  <c r="Z353" i="6"/>
  <c r="AA353" i="6"/>
  <c r="T354" i="6"/>
  <c r="U354" i="6"/>
  <c r="V354" i="6"/>
  <c r="W354" i="6"/>
  <c r="X354" i="6"/>
  <c r="Y354" i="6"/>
  <c r="Z354" i="6"/>
  <c r="AA354" i="6"/>
  <c r="T355" i="6"/>
  <c r="U355" i="6"/>
  <c r="V355" i="6"/>
  <c r="W355" i="6"/>
  <c r="X355" i="6"/>
  <c r="Y355" i="6"/>
  <c r="Z355" i="6"/>
  <c r="AA355" i="6"/>
  <c r="T356" i="6"/>
  <c r="U356" i="6"/>
  <c r="V356" i="6"/>
  <c r="W356" i="6"/>
  <c r="X356" i="6"/>
  <c r="Y356" i="6"/>
  <c r="Z356" i="6"/>
  <c r="AA356" i="6"/>
  <c r="T357" i="6"/>
  <c r="U357" i="6"/>
  <c r="V357" i="6"/>
  <c r="W357" i="6"/>
  <c r="X357" i="6"/>
  <c r="Y357" i="6"/>
  <c r="Z357" i="6"/>
  <c r="AA357" i="6"/>
  <c r="T358" i="6"/>
  <c r="U358" i="6"/>
  <c r="V358" i="6"/>
  <c r="W358" i="6"/>
  <c r="X358" i="6"/>
  <c r="Y358" i="6"/>
  <c r="Z358" i="6"/>
  <c r="AA358" i="6"/>
  <c r="T359" i="6"/>
  <c r="U359" i="6"/>
  <c r="V359" i="6"/>
  <c r="W359" i="6"/>
  <c r="X359" i="6"/>
  <c r="Y359" i="6"/>
  <c r="Z359" i="6"/>
  <c r="AA359" i="6"/>
  <c r="T360" i="6"/>
  <c r="U360" i="6"/>
  <c r="V360" i="6"/>
  <c r="W360" i="6"/>
  <c r="X360" i="6"/>
  <c r="Y360" i="6"/>
  <c r="Z360" i="6"/>
  <c r="AA360" i="6"/>
  <c r="T361" i="6"/>
  <c r="U361" i="6"/>
  <c r="V361" i="6"/>
  <c r="W361" i="6"/>
  <c r="X361" i="6"/>
  <c r="Y361" i="6"/>
  <c r="Z361" i="6"/>
  <c r="AA361" i="6"/>
  <c r="T362" i="6"/>
  <c r="U362" i="6"/>
  <c r="V362" i="6"/>
  <c r="W362" i="6"/>
  <c r="X362" i="6"/>
  <c r="Y362" i="6"/>
  <c r="Z362" i="6"/>
  <c r="AA362" i="6"/>
  <c r="T363" i="6"/>
  <c r="U363" i="6"/>
  <c r="V363" i="6"/>
  <c r="W363" i="6"/>
  <c r="X363" i="6"/>
  <c r="Y363" i="6"/>
  <c r="Z363" i="6"/>
  <c r="AA363" i="6"/>
  <c r="T364" i="6"/>
  <c r="U364" i="6"/>
  <c r="V364" i="6"/>
  <c r="W364" i="6"/>
  <c r="X364" i="6"/>
  <c r="Y364" i="6"/>
  <c r="Z364" i="6"/>
  <c r="AA364" i="6"/>
  <c r="T365" i="6"/>
  <c r="U365" i="6"/>
  <c r="V365" i="6"/>
  <c r="W365" i="6"/>
  <c r="X365" i="6"/>
  <c r="Y365" i="6"/>
  <c r="Z365" i="6"/>
  <c r="AA365" i="6"/>
  <c r="T366" i="6"/>
  <c r="U366" i="6"/>
  <c r="V366" i="6"/>
  <c r="W366" i="6"/>
  <c r="X366" i="6"/>
  <c r="Y366" i="6"/>
  <c r="Z366" i="6"/>
  <c r="AA366" i="6"/>
  <c r="T367" i="6"/>
  <c r="U367" i="6"/>
  <c r="V367" i="6"/>
  <c r="W367" i="6"/>
  <c r="X367" i="6"/>
  <c r="Y367" i="6"/>
  <c r="Z367" i="6"/>
  <c r="AA367" i="6"/>
  <c r="T368" i="6"/>
  <c r="U368" i="6"/>
  <c r="V368" i="6"/>
  <c r="W368" i="6"/>
  <c r="X368" i="6"/>
  <c r="Y368" i="6"/>
  <c r="Z368" i="6"/>
  <c r="AA368" i="6"/>
  <c r="T369" i="6"/>
  <c r="U369" i="6"/>
  <c r="V369" i="6"/>
  <c r="W369" i="6"/>
  <c r="X369" i="6"/>
  <c r="Y369" i="6"/>
  <c r="Z369" i="6"/>
  <c r="AA369" i="6"/>
  <c r="T370" i="6"/>
  <c r="U370" i="6"/>
  <c r="V370" i="6"/>
  <c r="W370" i="6"/>
  <c r="X370" i="6"/>
  <c r="Y370" i="6"/>
  <c r="Z370" i="6"/>
  <c r="AA370" i="6"/>
  <c r="T371" i="6"/>
  <c r="U371" i="6"/>
  <c r="V371" i="6"/>
  <c r="W371" i="6"/>
  <c r="X371" i="6"/>
  <c r="Y371" i="6"/>
  <c r="Z371" i="6"/>
  <c r="AA371" i="6"/>
  <c r="T372" i="6"/>
  <c r="U372" i="6"/>
  <c r="V372" i="6"/>
  <c r="W372" i="6"/>
  <c r="X372" i="6"/>
  <c r="Y372" i="6"/>
  <c r="Z372" i="6"/>
  <c r="AA372" i="6"/>
  <c r="T373" i="6"/>
  <c r="U373" i="6"/>
  <c r="V373" i="6"/>
  <c r="W373" i="6"/>
  <c r="X373" i="6"/>
  <c r="Y373" i="6"/>
  <c r="Z373" i="6"/>
  <c r="AA373" i="6"/>
  <c r="T374" i="6"/>
  <c r="U374" i="6"/>
  <c r="V374" i="6"/>
  <c r="W374" i="6"/>
  <c r="X374" i="6"/>
  <c r="Y374" i="6"/>
  <c r="Z374" i="6"/>
  <c r="AA374" i="6"/>
  <c r="T375" i="6"/>
  <c r="U375" i="6"/>
  <c r="V375" i="6"/>
  <c r="W375" i="6"/>
  <c r="X375" i="6"/>
  <c r="Y375" i="6"/>
  <c r="Z375" i="6"/>
  <c r="AA375" i="6"/>
  <c r="T376" i="6"/>
  <c r="U376" i="6"/>
  <c r="V376" i="6"/>
  <c r="W376" i="6"/>
  <c r="X376" i="6"/>
  <c r="Y376" i="6"/>
  <c r="Z376" i="6"/>
  <c r="AA376" i="6"/>
  <c r="T377" i="6"/>
  <c r="U377" i="6"/>
  <c r="V377" i="6"/>
  <c r="W377" i="6"/>
  <c r="X377" i="6"/>
  <c r="Y377" i="6"/>
  <c r="Z377" i="6"/>
  <c r="AA377" i="6"/>
  <c r="T378" i="6"/>
  <c r="U378" i="6"/>
  <c r="V378" i="6"/>
  <c r="W378" i="6"/>
  <c r="X378" i="6"/>
  <c r="Y378" i="6"/>
  <c r="Z378" i="6"/>
  <c r="AA378" i="6"/>
  <c r="T379" i="6"/>
  <c r="U379" i="6"/>
  <c r="V379" i="6"/>
  <c r="W379" i="6"/>
  <c r="X379" i="6"/>
  <c r="Y379" i="6"/>
  <c r="Z379" i="6"/>
  <c r="AA379" i="6"/>
  <c r="T380" i="6"/>
  <c r="U380" i="6"/>
  <c r="V380" i="6"/>
  <c r="W380" i="6"/>
  <c r="X380" i="6"/>
  <c r="Y380" i="6"/>
  <c r="Z380" i="6"/>
  <c r="AA380" i="6"/>
  <c r="T381" i="6"/>
  <c r="U381" i="6"/>
  <c r="V381" i="6"/>
  <c r="W381" i="6"/>
  <c r="X381" i="6"/>
  <c r="Y381" i="6"/>
  <c r="Z381" i="6"/>
  <c r="AA381" i="6"/>
  <c r="T382" i="6"/>
  <c r="U382" i="6"/>
  <c r="V382" i="6"/>
  <c r="W382" i="6"/>
  <c r="X382" i="6"/>
  <c r="Y382" i="6"/>
  <c r="Z382" i="6"/>
  <c r="AA382" i="6"/>
  <c r="T383" i="6"/>
  <c r="U383" i="6"/>
  <c r="V383" i="6"/>
  <c r="W383" i="6"/>
  <c r="X383" i="6"/>
  <c r="Y383" i="6"/>
  <c r="Z383" i="6"/>
  <c r="AA383" i="6"/>
  <c r="T384" i="6"/>
  <c r="U384" i="6"/>
  <c r="V384" i="6"/>
  <c r="W384" i="6"/>
  <c r="X384" i="6"/>
  <c r="Y384" i="6"/>
  <c r="Z384" i="6"/>
  <c r="AA384" i="6"/>
  <c r="T385" i="6"/>
  <c r="U385" i="6"/>
  <c r="V385" i="6"/>
  <c r="W385" i="6"/>
  <c r="X385" i="6"/>
  <c r="Y385" i="6"/>
  <c r="Z385" i="6"/>
  <c r="AA385" i="6"/>
  <c r="T386" i="6"/>
  <c r="U386" i="6"/>
  <c r="V386" i="6"/>
  <c r="W386" i="6"/>
  <c r="X386" i="6"/>
  <c r="Y386" i="6"/>
  <c r="Z386" i="6"/>
  <c r="AA386" i="6"/>
  <c r="T387" i="6"/>
  <c r="U387" i="6"/>
  <c r="V387" i="6"/>
  <c r="W387" i="6"/>
  <c r="X387" i="6"/>
  <c r="Y387" i="6"/>
  <c r="Z387" i="6"/>
  <c r="AA387" i="6"/>
  <c r="T388" i="6"/>
  <c r="U388" i="6"/>
  <c r="V388" i="6"/>
  <c r="W388" i="6"/>
  <c r="X388" i="6"/>
  <c r="Y388" i="6"/>
  <c r="Z388" i="6"/>
  <c r="AA388" i="6"/>
  <c r="T389" i="6"/>
  <c r="U389" i="6"/>
  <c r="V389" i="6"/>
  <c r="W389" i="6"/>
  <c r="X389" i="6"/>
  <c r="Y389" i="6"/>
  <c r="Z389" i="6"/>
  <c r="AA389" i="6"/>
  <c r="T390" i="6"/>
  <c r="U390" i="6"/>
  <c r="V390" i="6"/>
  <c r="W390" i="6"/>
  <c r="X390" i="6"/>
  <c r="Y390" i="6"/>
  <c r="Z390" i="6"/>
  <c r="AA390" i="6"/>
  <c r="T391" i="6"/>
  <c r="U391" i="6"/>
  <c r="V391" i="6"/>
  <c r="W391" i="6"/>
  <c r="X391" i="6"/>
  <c r="Y391" i="6"/>
  <c r="Z391" i="6"/>
  <c r="AA391" i="6"/>
  <c r="T392" i="6"/>
  <c r="U392" i="6"/>
  <c r="V392" i="6"/>
  <c r="W392" i="6"/>
  <c r="X392" i="6"/>
  <c r="Y392" i="6"/>
  <c r="Z392" i="6"/>
  <c r="AA392" i="6"/>
  <c r="T393" i="6"/>
  <c r="U393" i="6"/>
  <c r="V393" i="6"/>
  <c r="W393" i="6"/>
  <c r="X393" i="6"/>
  <c r="Y393" i="6"/>
  <c r="Z393" i="6"/>
  <c r="AA393" i="6"/>
  <c r="T394" i="6"/>
  <c r="U394" i="6"/>
  <c r="V394" i="6"/>
  <c r="W394" i="6"/>
  <c r="X394" i="6"/>
  <c r="Y394" i="6"/>
  <c r="Z394" i="6"/>
  <c r="AA394" i="6"/>
  <c r="T395" i="6"/>
  <c r="U395" i="6"/>
  <c r="V395" i="6"/>
  <c r="W395" i="6"/>
  <c r="X395" i="6"/>
  <c r="Y395" i="6"/>
  <c r="Z395" i="6"/>
  <c r="AA395" i="6"/>
  <c r="T396" i="6"/>
  <c r="U396" i="6"/>
  <c r="V396" i="6"/>
  <c r="W396" i="6"/>
  <c r="X396" i="6"/>
  <c r="Y396" i="6"/>
  <c r="Z396" i="6"/>
  <c r="AA396" i="6"/>
  <c r="T397" i="6"/>
  <c r="U397" i="6"/>
  <c r="V397" i="6"/>
  <c r="W397" i="6"/>
  <c r="X397" i="6"/>
  <c r="Y397" i="6"/>
  <c r="Z397" i="6"/>
  <c r="AA397" i="6"/>
  <c r="T398" i="6"/>
  <c r="U398" i="6"/>
  <c r="V398" i="6"/>
  <c r="W398" i="6"/>
  <c r="X398" i="6"/>
  <c r="Y398" i="6"/>
  <c r="Z398" i="6"/>
  <c r="AA398" i="6"/>
  <c r="T399" i="6"/>
  <c r="U399" i="6"/>
  <c r="V399" i="6"/>
  <c r="W399" i="6"/>
  <c r="X399" i="6"/>
  <c r="Y399" i="6"/>
  <c r="Z399" i="6"/>
  <c r="AA399" i="6"/>
  <c r="T400" i="6"/>
  <c r="U400" i="6"/>
  <c r="V400" i="6"/>
  <c r="W400" i="6"/>
  <c r="X400" i="6"/>
  <c r="Y400" i="6"/>
  <c r="Z400" i="6"/>
  <c r="AA400" i="6"/>
  <c r="T401" i="6"/>
  <c r="U401" i="6"/>
  <c r="V401" i="6"/>
  <c r="W401" i="6"/>
  <c r="X401" i="6"/>
  <c r="Y401" i="6"/>
  <c r="Z401" i="6"/>
  <c r="AA401" i="6"/>
  <c r="T402" i="6"/>
  <c r="U402" i="6"/>
  <c r="V402" i="6"/>
  <c r="W402" i="6"/>
  <c r="X402" i="6"/>
  <c r="Y402" i="6"/>
  <c r="Z402" i="6"/>
  <c r="AA402" i="6"/>
  <c r="T403" i="6"/>
  <c r="U403" i="6"/>
  <c r="V403" i="6"/>
  <c r="W403" i="6"/>
  <c r="X403" i="6"/>
  <c r="Y403" i="6"/>
  <c r="Z403" i="6"/>
  <c r="AA403" i="6"/>
  <c r="T404" i="6"/>
  <c r="U404" i="6"/>
  <c r="V404" i="6"/>
  <c r="W404" i="6"/>
  <c r="X404" i="6"/>
  <c r="Y404" i="6"/>
  <c r="Z404" i="6"/>
  <c r="AA404" i="6"/>
  <c r="T405" i="6"/>
  <c r="U405" i="6"/>
  <c r="V405" i="6"/>
  <c r="W405" i="6"/>
  <c r="X405" i="6"/>
  <c r="Y405" i="6"/>
  <c r="Z405" i="6"/>
  <c r="AA405" i="6"/>
  <c r="T406" i="6"/>
  <c r="U406" i="6"/>
  <c r="V406" i="6"/>
  <c r="W406" i="6"/>
  <c r="X406" i="6"/>
  <c r="Y406" i="6"/>
  <c r="Z406" i="6"/>
  <c r="AA406" i="6"/>
  <c r="T407" i="6"/>
  <c r="U407" i="6"/>
  <c r="V407" i="6"/>
  <c r="W407" i="6"/>
  <c r="X407" i="6"/>
  <c r="Y407" i="6"/>
  <c r="Z407" i="6"/>
  <c r="AA407" i="6"/>
  <c r="T408" i="6"/>
  <c r="U408" i="6"/>
  <c r="V408" i="6"/>
  <c r="W408" i="6"/>
  <c r="X408" i="6"/>
  <c r="Y408" i="6"/>
  <c r="Z408" i="6"/>
  <c r="AA408" i="6"/>
  <c r="T409" i="6"/>
  <c r="U409" i="6"/>
  <c r="V409" i="6"/>
  <c r="W409" i="6"/>
  <c r="X409" i="6"/>
  <c r="Y409" i="6"/>
  <c r="Z409" i="6"/>
  <c r="AA409" i="6"/>
  <c r="T410" i="6"/>
  <c r="U410" i="6"/>
  <c r="V410" i="6"/>
  <c r="W410" i="6"/>
  <c r="X410" i="6"/>
  <c r="Y410" i="6"/>
  <c r="Z410" i="6"/>
  <c r="AA410" i="6"/>
  <c r="T411" i="6"/>
  <c r="U411" i="6"/>
  <c r="V411" i="6"/>
  <c r="W411" i="6"/>
  <c r="X411" i="6"/>
  <c r="Y411" i="6"/>
  <c r="Z411" i="6"/>
  <c r="AA411" i="6"/>
  <c r="T412" i="6"/>
  <c r="U412" i="6"/>
  <c r="V412" i="6"/>
  <c r="W412" i="6"/>
  <c r="X412" i="6"/>
  <c r="Y412" i="6"/>
  <c r="Z412" i="6"/>
  <c r="AA412" i="6"/>
  <c r="T413" i="6"/>
  <c r="U413" i="6"/>
  <c r="V413" i="6"/>
  <c r="W413" i="6"/>
  <c r="X413" i="6"/>
  <c r="Y413" i="6"/>
  <c r="Z413" i="6"/>
  <c r="AA413" i="6"/>
  <c r="T414" i="6"/>
  <c r="U414" i="6"/>
  <c r="V414" i="6"/>
  <c r="W414" i="6"/>
  <c r="X414" i="6"/>
  <c r="Y414" i="6"/>
  <c r="Z414" i="6"/>
  <c r="AA414" i="6"/>
  <c r="T415" i="6"/>
  <c r="U415" i="6"/>
  <c r="V415" i="6"/>
  <c r="W415" i="6"/>
  <c r="X415" i="6"/>
  <c r="Y415" i="6"/>
  <c r="Z415" i="6"/>
  <c r="AA415" i="6"/>
  <c r="T416" i="6"/>
  <c r="U416" i="6"/>
  <c r="V416" i="6"/>
  <c r="W416" i="6"/>
  <c r="X416" i="6"/>
  <c r="Y416" i="6"/>
  <c r="Z416" i="6"/>
  <c r="AA416" i="6"/>
  <c r="T417" i="6"/>
  <c r="U417" i="6"/>
  <c r="V417" i="6"/>
  <c r="W417" i="6"/>
  <c r="X417" i="6"/>
  <c r="Y417" i="6"/>
  <c r="Z417" i="6"/>
  <c r="AA417" i="6"/>
  <c r="T418" i="6"/>
  <c r="U418" i="6"/>
  <c r="V418" i="6"/>
  <c r="W418" i="6"/>
  <c r="X418" i="6"/>
  <c r="Y418" i="6"/>
  <c r="Z418" i="6"/>
  <c r="AA418" i="6"/>
  <c r="T419" i="6"/>
  <c r="U419" i="6"/>
  <c r="V419" i="6"/>
  <c r="W419" i="6"/>
  <c r="X419" i="6"/>
  <c r="Y419" i="6"/>
  <c r="Z419" i="6"/>
  <c r="AA419" i="6"/>
  <c r="T420" i="6"/>
  <c r="U420" i="6"/>
  <c r="V420" i="6"/>
  <c r="W420" i="6"/>
  <c r="X420" i="6"/>
  <c r="Y420" i="6"/>
  <c r="Z420" i="6"/>
  <c r="AA420" i="6"/>
  <c r="T421" i="6"/>
  <c r="U421" i="6"/>
  <c r="V421" i="6"/>
  <c r="W421" i="6"/>
  <c r="X421" i="6"/>
  <c r="Y421" i="6"/>
  <c r="Z421" i="6"/>
  <c r="AA421" i="6"/>
  <c r="T422" i="6"/>
  <c r="U422" i="6"/>
  <c r="V422" i="6"/>
  <c r="W422" i="6"/>
  <c r="X422" i="6"/>
  <c r="Y422" i="6"/>
  <c r="Z422" i="6"/>
  <c r="AA422" i="6"/>
  <c r="T423" i="6"/>
  <c r="U423" i="6"/>
  <c r="V423" i="6"/>
  <c r="W423" i="6"/>
  <c r="X423" i="6"/>
  <c r="Y423" i="6"/>
  <c r="Z423" i="6"/>
  <c r="AA423" i="6"/>
  <c r="T424" i="6"/>
  <c r="U424" i="6"/>
  <c r="V424" i="6"/>
  <c r="W424" i="6"/>
  <c r="X424" i="6"/>
  <c r="Y424" i="6"/>
  <c r="Z424" i="6"/>
  <c r="AA424" i="6"/>
  <c r="T425" i="6"/>
  <c r="U425" i="6"/>
  <c r="V425" i="6"/>
  <c r="W425" i="6"/>
  <c r="X425" i="6"/>
  <c r="Y425" i="6"/>
  <c r="Z425" i="6"/>
  <c r="AA425" i="6"/>
  <c r="T426" i="6"/>
  <c r="U426" i="6"/>
  <c r="V426" i="6"/>
  <c r="W426" i="6"/>
  <c r="X426" i="6"/>
  <c r="Y426" i="6"/>
  <c r="Z426" i="6"/>
  <c r="AA426" i="6"/>
  <c r="T427" i="6"/>
  <c r="U427" i="6"/>
  <c r="V427" i="6"/>
  <c r="W427" i="6"/>
  <c r="X427" i="6"/>
  <c r="Y427" i="6"/>
  <c r="Z427" i="6"/>
  <c r="AA427" i="6"/>
  <c r="T428" i="6"/>
  <c r="U428" i="6"/>
  <c r="V428" i="6"/>
  <c r="W428" i="6"/>
  <c r="X428" i="6"/>
  <c r="Y428" i="6"/>
  <c r="Z428" i="6"/>
  <c r="AA428" i="6"/>
  <c r="T429" i="6"/>
  <c r="U429" i="6"/>
  <c r="V429" i="6"/>
  <c r="W429" i="6"/>
  <c r="X429" i="6"/>
  <c r="Y429" i="6"/>
  <c r="Z429" i="6"/>
  <c r="AA429" i="6"/>
  <c r="T430" i="6"/>
  <c r="U430" i="6"/>
  <c r="V430" i="6"/>
  <c r="W430" i="6"/>
  <c r="X430" i="6"/>
  <c r="Y430" i="6"/>
  <c r="Z430" i="6"/>
  <c r="AA430" i="6"/>
  <c r="T431" i="6"/>
  <c r="U431" i="6"/>
  <c r="V431" i="6"/>
  <c r="W431" i="6"/>
  <c r="X431" i="6"/>
  <c r="Y431" i="6"/>
  <c r="Z431" i="6"/>
  <c r="AA431" i="6"/>
  <c r="T432" i="6"/>
  <c r="U432" i="6"/>
  <c r="V432" i="6"/>
  <c r="W432" i="6"/>
  <c r="X432" i="6"/>
  <c r="Y432" i="6"/>
  <c r="Z432" i="6"/>
  <c r="AA432" i="6"/>
  <c r="T433" i="6"/>
  <c r="U433" i="6"/>
  <c r="V433" i="6"/>
  <c r="W433" i="6"/>
  <c r="X433" i="6"/>
  <c r="Y433" i="6"/>
  <c r="Z433" i="6"/>
  <c r="AA433" i="6"/>
  <c r="T434" i="6"/>
  <c r="U434" i="6"/>
  <c r="V434" i="6"/>
  <c r="W434" i="6"/>
  <c r="X434" i="6"/>
  <c r="Y434" i="6"/>
  <c r="Z434" i="6"/>
  <c r="AA434" i="6"/>
  <c r="T435" i="6"/>
  <c r="U435" i="6"/>
  <c r="V435" i="6"/>
  <c r="W435" i="6"/>
  <c r="X435" i="6"/>
  <c r="Y435" i="6"/>
  <c r="Z435" i="6"/>
  <c r="AA435" i="6"/>
  <c r="T436" i="6"/>
  <c r="U436" i="6"/>
  <c r="V436" i="6"/>
  <c r="W436" i="6"/>
  <c r="X436" i="6"/>
  <c r="Y436" i="6"/>
  <c r="Z436" i="6"/>
  <c r="AA436" i="6"/>
  <c r="T437" i="6"/>
  <c r="U437" i="6"/>
  <c r="V437" i="6"/>
  <c r="W437" i="6"/>
  <c r="X437" i="6"/>
  <c r="Y437" i="6"/>
  <c r="Z437" i="6"/>
  <c r="AA437" i="6"/>
  <c r="T438" i="6"/>
  <c r="U438" i="6"/>
  <c r="V438" i="6"/>
  <c r="W438" i="6"/>
  <c r="X438" i="6"/>
  <c r="Y438" i="6"/>
  <c r="Z438" i="6"/>
  <c r="AA438" i="6"/>
  <c r="T439" i="6"/>
  <c r="U439" i="6"/>
  <c r="V439" i="6"/>
  <c r="W439" i="6"/>
  <c r="X439" i="6"/>
  <c r="Y439" i="6"/>
  <c r="Z439" i="6"/>
  <c r="AA439" i="6"/>
  <c r="T440" i="6"/>
  <c r="U440" i="6"/>
  <c r="V440" i="6"/>
  <c r="W440" i="6"/>
  <c r="X440" i="6"/>
  <c r="Y440" i="6"/>
  <c r="Z440" i="6"/>
  <c r="AA440" i="6"/>
  <c r="T441" i="6"/>
  <c r="U441" i="6"/>
  <c r="V441" i="6"/>
  <c r="W441" i="6"/>
  <c r="X441" i="6"/>
  <c r="Y441" i="6"/>
  <c r="Z441" i="6"/>
  <c r="AA441" i="6"/>
  <c r="T442" i="6"/>
  <c r="U442" i="6"/>
  <c r="V442" i="6"/>
  <c r="W442" i="6"/>
  <c r="X442" i="6"/>
  <c r="Y442" i="6"/>
  <c r="Z442" i="6"/>
  <c r="AA442" i="6"/>
  <c r="T443" i="6"/>
  <c r="U443" i="6"/>
  <c r="V443" i="6"/>
  <c r="W443" i="6"/>
  <c r="X443" i="6"/>
  <c r="Y443" i="6"/>
  <c r="Z443" i="6"/>
  <c r="AA443" i="6"/>
  <c r="T444" i="6"/>
  <c r="U444" i="6"/>
  <c r="V444" i="6"/>
  <c r="W444" i="6"/>
  <c r="X444" i="6"/>
  <c r="Y444" i="6"/>
  <c r="Z444" i="6"/>
  <c r="AA444" i="6"/>
  <c r="T445" i="6"/>
  <c r="U445" i="6"/>
  <c r="V445" i="6"/>
  <c r="W445" i="6"/>
  <c r="X445" i="6"/>
  <c r="Y445" i="6"/>
  <c r="Z445" i="6"/>
  <c r="AA445" i="6"/>
  <c r="T446" i="6"/>
  <c r="U446" i="6"/>
  <c r="V446" i="6"/>
  <c r="W446" i="6"/>
  <c r="X446" i="6"/>
  <c r="Y446" i="6"/>
  <c r="Z446" i="6"/>
  <c r="AA446" i="6"/>
  <c r="T447" i="6"/>
  <c r="U447" i="6"/>
  <c r="V447" i="6"/>
  <c r="W447" i="6"/>
  <c r="X447" i="6"/>
  <c r="Y447" i="6"/>
  <c r="Z447" i="6"/>
  <c r="AA447" i="6"/>
  <c r="T448" i="6"/>
  <c r="U448" i="6"/>
  <c r="V448" i="6"/>
  <c r="W448" i="6"/>
  <c r="X448" i="6"/>
  <c r="Y448" i="6"/>
  <c r="Z448" i="6"/>
  <c r="AA448" i="6"/>
  <c r="T449" i="6"/>
  <c r="U449" i="6"/>
  <c r="V449" i="6"/>
  <c r="W449" i="6"/>
  <c r="X449" i="6"/>
  <c r="Y449" i="6"/>
  <c r="Z449" i="6"/>
  <c r="AA449" i="6"/>
  <c r="T450" i="6"/>
  <c r="U450" i="6"/>
  <c r="V450" i="6"/>
  <c r="W450" i="6"/>
  <c r="X450" i="6"/>
  <c r="Y450" i="6"/>
  <c r="Z450" i="6"/>
  <c r="AA450" i="6"/>
  <c r="T451" i="6"/>
  <c r="U451" i="6"/>
  <c r="V451" i="6"/>
  <c r="W451" i="6"/>
  <c r="X451" i="6"/>
  <c r="Y451" i="6"/>
  <c r="Z451" i="6"/>
  <c r="AA451" i="6"/>
  <c r="T452" i="6"/>
  <c r="U452" i="6"/>
  <c r="V452" i="6"/>
  <c r="W452" i="6"/>
  <c r="X452" i="6"/>
  <c r="Y452" i="6"/>
  <c r="Z452" i="6"/>
  <c r="AA452" i="6"/>
  <c r="T453" i="6"/>
  <c r="U453" i="6"/>
  <c r="V453" i="6"/>
  <c r="W453" i="6"/>
  <c r="X453" i="6"/>
  <c r="Y453" i="6"/>
  <c r="Z453" i="6"/>
  <c r="AA453" i="6"/>
  <c r="T454" i="6"/>
  <c r="U454" i="6"/>
  <c r="V454" i="6"/>
  <c r="W454" i="6"/>
  <c r="X454" i="6"/>
  <c r="Y454" i="6"/>
  <c r="Z454" i="6"/>
  <c r="AA454" i="6"/>
  <c r="T455" i="6"/>
  <c r="U455" i="6"/>
  <c r="V455" i="6"/>
  <c r="W455" i="6"/>
  <c r="X455" i="6"/>
  <c r="Y455" i="6"/>
  <c r="Z455" i="6"/>
  <c r="AA455" i="6"/>
  <c r="T456" i="6"/>
  <c r="U456" i="6"/>
  <c r="V456" i="6"/>
  <c r="W456" i="6"/>
  <c r="X456" i="6"/>
  <c r="Y456" i="6"/>
  <c r="Z456" i="6"/>
  <c r="AA456" i="6"/>
  <c r="T457" i="6"/>
  <c r="U457" i="6"/>
  <c r="V457" i="6"/>
  <c r="W457" i="6"/>
  <c r="X457" i="6"/>
  <c r="Y457" i="6"/>
  <c r="Z457" i="6"/>
  <c r="AA457" i="6"/>
  <c r="T458" i="6"/>
  <c r="U458" i="6"/>
  <c r="V458" i="6"/>
  <c r="W458" i="6"/>
  <c r="X458" i="6"/>
  <c r="Y458" i="6"/>
  <c r="Z458" i="6"/>
  <c r="AA458" i="6"/>
  <c r="T459" i="6"/>
  <c r="U459" i="6"/>
  <c r="V459" i="6"/>
  <c r="W459" i="6"/>
  <c r="X459" i="6"/>
  <c r="Y459" i="6"/>
  <c r="Z459" i="6"/>
  <c r="AA459" i="6"/>
  <c r="T460" i="6"/>
  <c r="U460" i="6"/>
  <c r="V460" i="6"/>
  <c r="W460" i="6"/>
  <c r="X460" i="6"/>
  <c r="Y460" i="6"/>
  <c r="Z460" i="6"/>
  <c r="AA460" i="6"/>
  <c r="T461" i="6"/>
  <c r="U461" i="6"/>
  <c r="V461" i="6"/>
  <c r="W461" i="6"/>
  <c r="X461" i="6"/>
  <c r="Y461" i="6"/>
  <c r="Z461" i="6"/>
  <c r="AA461" i="6"/>
  <c r="T462" i="6"/>
  <c r="U462" i="6"/>
  <c r="V462" i="6"/>
  <c r="W462" i="6"/>
  <c r="X462" i="6"/>
  <c r="Y462" i="6"/>
  <c r="Z462" i="6"/>
  <c r="AA462" i="6"/>
  <c r="T463" i="6"/>
  <c r="U463" i="6"/>
  <c r="V463" i="6"/>
  <c r="W463" i="6"/>
  <c r="X463" i="6"/>
  <c r="Y463" i="6"/>
  <c r="Z463" i="6"/>
  <c r="AA463" i="6"/>
  <c r="T464" i="6"/>
  <c r="U464" i="6"/>
  <c r="V464" i="6"/>
  <c r="W464" i="6"/>
  <c r="X464" i="6"/>
  <c r="Y464" i="6"/>
  <c r="Z464" i="6"/>
  <c r="AA464" i="6"/>
  <c r="T465" i="6"/>
  <c r="U465" i="6"/>
  <c r="V465" i="6"/>
  <c r="W465" i="6"/>
  <c r="X465" i="6"/>
  <c r="Y465" i="6"/>
  <c r="Z465" i="6"/>
  <c r="AA465" i="6"/>
  <c r="T466" i="6"/>
  <c r="U466" i="6"/>
  <c r="V466" i="6"/>
  <c r="W466" i="6"/>
  <c r="X466" i="6"/>
  <c r="Y466" i="6"/>
  <c r="Z466" i="6"/>
  <c r="AA466" i="6"/>
  <c r="T467" i="6"/>
  <c r="U467" i="6"/>
  <c r="V467" i="6"/>
  <c r="W467" i="6"/>
  <c r="X467" i="6"/>
  <c r="Y467" i="6"/>
  <c r="Z467" i="6"/>
  <c r="AA467" i="6"/>
  <c r="T468" i="6"/>
  <c r="U468" i="6"/>
  <c r="V468" i="6"/>
  <c r="W468" i="6"/>
  <c r="X468" i="6"/>
  <c r="Y468" i="6"/>
  <c r="Z468" i="6"/>
  <c r="AA468" i="6"/>
  <c r="T469" i="6"/>
  <c r="U469" i="6"/>
  <c r="V469" i="6"/>
  <c r="W469" i="6"/>
  <c r="X469" i="6"/>
  <c r="Y469" i="6"/>
  <c r="Z469" i="6"/>
  <c r="AA469" i="6"/>
  <c r="T470" i="6"/>
  <c r="U470" i="6"/>
  <c r="V470" i="6"/>
  <c r="W470" i="6"/>
  <c r="X470" i="6"/>
  <c r="Y470" i="6"/>
  <c r="Z470" i="6"/>
  <c r="AA470" i="6"/>
  <c r="T471" i="6"/>
  <c r="U471" i="6"/>
  <c r="V471" i="6"/>
  <c r="W471" i="6"/>
  <c r="X471" i="6"/>
  <c r="Y471" i="6"/>
  <c r="Z471" i="6"/>
  <c r="AA471" i="6"/>
  <c r="T472" i="6"/>
  <c r="U472" i="6"/>
  <c r="V472" i="6"/>
  <c r="W472" i="6"/>
  <c r="X472" i="6"/>
  <c r="Y472" i="6"/>
  <c r="Z472" i="6"/>
  <c r="AA472" i="6"/>
  <c r="T473" i="6"/>
  <c r="U473" i="6"/>
  <c r="V473" i="6"/>
  <c r="W473" i="6"/>
  <c r="X473" i="6"/>
  <c r="Y473" i="6"/>
  <c r="Z473" i="6"/>
  <c r="AA473" i="6"/>
  <c r="T474" i="6"/>
  <c r="U474" i="6"/>
  <c r="V474" i="6"/>
  <c r="W474" i="6"/>
  <c r="X474" i="6"/>
  <c r="Y474" i="6"/>
  <c r="Z474" i="6"/>
  <c r="AA474" i="6"/>
  <c r="T475" i="6"/>
  <c r="U475" i="6"/>
  <c r="V475" i="6"/>
  <c r="W475" i="6"/>
  <c r="X475" i="6"/>
  <c r="Y475" i="6"/>
  <c r="Z475" i="6"/>
  <c r="AA475" i="6"/>
  <c r="T476" i="6"/>
  <c r="U476" i="6"/>
  <c r="V476" i="6"/>
  <c r="W476" i="6"/>
  <c r="X476" i="6"/>
  <c r="Y476" i="6"/>
  <c r="Z476" i="6"/>
  <c r="AA476" i="6"/>
  <c r="T477" i="6"/>
  <c r="U477" i="6"/>
  <c r="V477" i="6"/>
  <c r="W477" i="6"/>
  <c r="X477" i="6"/>
  <c r="Y477" i="6"/>
  <c r="Z477" i="6"/>
  <c r="AA477" i="6"/>
  <c r="T478" i="6"/>
  <c r="U478" i="6"/>
  <c r="V478" i="6"/>
  <c r="W478" i="6"/>
  <c r="X478" i="6"/>
  <c r="Y478" i="6"/>
  <c r="Z478" i="6"/>
  <c r="AA478" i="6"/>
  <c r="T479" i="6"/>
  <c r="U479" i="6"/>
  <c r="V479" i="6"/>
  <c r="W479" i="6"/>
  <c r="X479" i="6"/>
  <c r="Y479" i="6"/>
  <c r="Z479" i="6"/>
  <c r="AA479" i="6"/>
  <c r="T481" i="6"/>
  <c r="U481" i="6"/>
  <c r="V481" i="6"/>
  <c r="W481" i="6"/>
  <c r="X481" i="6"/>
  <c r="Y481" i="6"/>
  <c r="Z481" i="6"/>
  <c r="AA481" i="6"/>
  <c r="T482" i="6"/>
  <c r="U482" i="6"/>
  <c r="V482" i="6"/>
  <c r="W482" i="6"/>
  <c r="X482" i="6"/>
  <c r="Y482" i="6"/>
  <c r="Z482" i="6"/>
  <c r="AA482" i="6"/>
  <c r="T483" i="6"/>
  <c r="U483" i="6"/>
  <c r="V483" i="6"/>
  <c r="W483" i="6"/>
  <c r="X483" i="6"/>
  <c r="Y483" i="6"/>
  <c r="Z483" i="6"/>
  <c r="AA483" i="6"/>
  <c r="T484" i="6"/>
  <c r="U484" i="6"/>
  <c r="V484" i="6"/>
  <c r="W484" i="6"/>
  <c r="X484" i="6"/>
  <c r="Y484" i="6"/>
  <c r="Z484" i="6"/>
  <c r="AA484" i="6"/>
  <c r="T485" i="6"/>
  <c r="U485" i="6"/>
  <c r="V485" i="6"/>
  <c r="W485" i="6"/>
  <c r="X485" i="6"/>
  <c r="Y485" i="6"/>
  <c r="Z485" i="6"/>
  <c r="AA485" i="6"/>
  <c r="T486" i="6"/>
  <c r="U486" i="6"/>
  <c r="V486" i="6"/>
  <c r="W486" i="6"/>
  <c r="X486" i="6"/>
  <c r="Y486" i="6"/>
  <c r="Z486" i="6"/>
  <c r="AA486" i="6"/>
  <c r="T487" i="6"/>
  <c r="U487" i="6"/>
  <c r="V487" i="6"/>
  <c r="W487" i="6"/>
  <c r="X487" i="6"/>
  <c r="Y487" i="6"/>
  <c r="Z487" i="6"/>
  <c r="AA487" i="6"/>
  <c r="T488" i="6"/>
  <c r="U488" i="6"/>
  <c r="V488" i="6"/>
  <c r="W488" i="6"/>
  <c r="X488" i="6"/>
  <c r="Y488" i="6"/>
  <c r="Z488" i="6"/>
  <c r="AA488" i="6"/>
  <c r="T489" i="6"/>
  <c r="U489" i="6"/>
  <c r="V489" i="6"/>
  <c r="W489" i="6"/>
  <c r="X489" i="6"/>
  <c r="Y489" i="6"/>
  <c r="Z489" i="6"/>
  <c r="AA489" i="6"/>
  <c r="T490" i="6"/>
  <c r="U490" i="6"/>
  <c r="V490" i="6"/>
  <c r="W490" i="6"/>
  <c r="X490" i="6"/>
  <c r="Y490" i="6"/>
  <c r="Z490" i="6"/>
  <c r="AA490" i="6"/>
  <c r="T491" i="6"/>
  <c r="U491" i="6"/>
  <c r="V491" i="6"/>
  <c r="W491" i="6"/>
  <c r="X491" i="6"/>
  <c r="Y491" i="6"/>
  <c r="Z491" i="6"/>
  <c r="AA491" i="6"/>
  <c r="T492" i="6"/>
  <c r="U492" i="6"/>
  <c r="V492" i="6"/>
  <c r="W492" i="6"/>
  <c r="X492" i="6"/>
  <c r="Y492" i="6"/>
  <c r="Z492" i="6"/>
  <c r="AA492" i="6"/>
  <c r="T493" i="6"/>
  <c r="U493" i="6"/>
  <c r="V493" i="6"/>
  <c r="W493" i="6"/>
  <c r="X493" i="6"/>
  <c r="Y493" i="6"/>
  <c r="Z493" i="6"/>
  <c r="AA493" i="6"/>
  <c r="T494" i="6"/>
  <c r="U494" i="6"/>
  <c r="V494" i="6"/>
  <c r="W494" i="6"/>
  <c r="X494" i="6"/>
  <c r="Y494" i="6"/>
  <c r="Z494" i="6"/>
  <c r="AA494" i="6"/>
  <c r="T495" i="6"/>
  <c r="U495" i="6"/>
  <c r="V495" i="6"/>
  <c r="W495" i="6"/>
  <c r="X495" i="6"/>
  <c r="Y495" i="6"/>
  <c r="Z495" i="6"/>
  <c r="AA495" i="6"/>
  <c r="T496" i="6"/>
  <c r="U496" i="6"/>
  <c r="V496" i="6"/>
  <c r="W496" i="6"/>
  <c r="X496" i="6"/>
  <c r="Y496" i="6"/>
  <c r="Z496" i="6"/>
  <c r="AA496" i="6"/>
  <c r="T497" i="6"/>
  <c r="U497" i="6"/>
  <c r="V497" i="6"/>
  <c r="W497" i="6"/>
  <c r="X497" i="6"/>
  <c r="Y497" i="6"/>
  <c r="Z497" i="6"/>
  <c r="AA497" i="6"/>
  <c r="T498" i="6"/>
  <c r="U498" i="6"/>
  <c r="V498" i="6"/>
  <c r="W498" i="6"/>
  <c r="X498" i="6"/>
  <c r="Y498" i="6"/>
  <c r="Z498" i="6"/>
  <c r="AA498" i="6"/>
  <c r="T499" i="6"/>
  <c r="U499" i="6"/>
  <c r="V499" i="6"/>
  <c r="W499" i="6"/>
  <c r="X499" i="6"/>
  <c r="Y499" i="6"/>
  <c r="Z499" i="6"/>
  <c r="AA499" i="6"/>
  <c r="T500" i="6"/>
  <c r="U500" i="6"/>
  <c r="V500" i="6"/>
  <c r="W500" i="6"/>
  <c r="X500" i="6"/>
  <c r="Y500" i="6"/>
  <c r="Z500" i="6"/>
  <c r="AA500" i="6"/>
  <c r="T501" i="6"/>
  <c r="U501" i="6"/>
  <c r="V501" i="6"/>
  <c r="W501" i="6"/>
  <c r="X501" i="6"/>
  <c r="Y501" i="6"/>
  <c r="Z501" i="6"/>
  <c r="AA501" i="6"/>
  <c r="T502" i="6"/>
  <c r="U502" i="6"/>
  <c r="V502" i="6"/>
  <c r="W502" i="6"/>
  <c r="X502" i="6"/>
  <c r="Y502" i="6"/>
  <c r="Z502" i="6"/>
  <c r="AA502" i="6"/>
  <c r="T503" i="6"/>
  <c r="U503" i="6"/>
  <c r="V503" i="6"/>
  <c r="W503" i="6"/>
  <c r="X503" i="6"/>
  <c r="Y503" i="6"/>
  <c r="Z503" i="6"/>
  <c r="AA503" i="6"/>
  <c r="T504" i="6"/>
  <c r="U504" i="6"/>
  <c r="V504" i="6"/>
  <c r="W504" i="6"/>
  <c r="X504" i="6"/>
  <c r="Y504" i="6"/>
  <c r="Z504" i="6"/>
  <c r="AA504" i="6"/>
  <c r="T505" i="6"/>
  <c r="U505" i="6"/>
  <c r="V505" i="6"/>
  <c r="W505" i="6"/>
  <c r="X505" i="6"/>
  <c r="Y505" i="6"/>
  <c r="Z505" i="6"/>
  <c r="AA505" i="6"/>
  <c r="T506" i="6"/>
  <c r="U506" i="6"/>
  <c r="V506" i="6"/>
  <c r="W506" i="6"/>
  <c r="X506" i="6"/>
  <c r="Y506" i="6"/>
  <c r="Z506" i="6"/>
  <c r="AA506" i="6"/>
  <c r="T507" i="6"/>
  <c r="U507" i="6"/>
  <c r="V507" i="6"/>
  <c r="W507" i="6"/>
  <c r="X507" i="6"/>
  <c r="Y507" i="6"/>
  <c r="Z507" i="6"/>
  <c r="AA507" i="6"/>
  <c r="T509" i="6"/>
  <c r="U509" i="6"/>
  <c r="V509" i="6"/>
  <c r="W509" i="6"/>
  <c r="X509" i="6"/>
  <c r="Y509" i="6"/>
  <c r="Z509" i="6"/>
  <c r="AA509" i="6"/>
  <c r="T510" i="6"/>
  <c r="U510" i="6"/>
  <c r="V510" i="6"/>
  <c r="W510" i="6"/>
  <c r="X510" i="6"/>
  <c r="Y510" i="6"/>
  <c r="Z510" i="6"/>
  <c r="AA510" i="6"/>
  <c r="T511" i="6"/>
  <c r="U511" i="6"/>
  <c r="V511" i="6"/>
  <c r="W511" i="6"/>
  <c r="X511" i="6"/>
  <c r="Y511" i="6"/>
  <c r="Z511" i="6"/>
  <c r="AA511" i="6"/>
  <c r="T512" i="6"/>
  <c r="U512" i="6"/>
  <c r="V512" i="6"/>
  <c r="W512" i="6"/>
  <c r="X512" i="6"/>
  <c r="Y512" i="6"/>
  <c r="Z512" i="6"/>
  <c r="AA512" i="6"/>
  <c r="T513" i="6"/>
  <c r="U513" i="6"/>
  <c r="V513" i="6"/>
  <c r="W513" i="6"/>
  <c r="X513" i="6"/>
  <c r="Y513" i="6"/>
  <c r="Z513" i="6"/>
  <c r="AA513" i="6"/>
  <c r="T514" i="6"/>
  <c r="U514" i="6"/>
  <c r="V514" i="6"/>
  <c r="W514" i="6"/>
  <c r="X514" i="6"/>
  <c r="Y514" i="6"/>
  <c r="Z514" i="6"/>
  <c r="AA514" i="6"/>
  <c r="T515" i="6"/>
  <c r="U515" i="6"/>
  <c r="W515" i="6"/>
  <c r="X515" i="6"/>
  <c r="Y515" i="6"/>
  <c r="Z515" i="6"/>
  <c r="AA515" i="6"/>
  <c r="T516" i="6"/>
  <c r="U516" i="6"/>
  <c r="V516" i="6"/>
  <c r="W516" i="6"/>
  <c r="X516" i="6"/>
  <c r="Y516" i="6"/>
  <c r="Z516" i="6"/>
  <c r="AA516" i="6"/>
  <c r="T517" i="6"/>
  <c r="U517" i="6"/>
  <c r="V517" i="6"/>
  <c r="W517" i="6"/>
  <c r="X517" i="6"/>
  <c r="Y517" i="6"/>
  <c r="Z517" i="6"/>
  <c r="AA517" i="6"/>
  <c r="T518" i="6"/>
  <c r="U518" i="6"/>
  <c r="V518" i="6"/>
  <c r="W518" i="6"/>
  <c r="X518" i="6"/>
  <c r="Y518" i="6"/>
  <c r="Z518" i="6"/>
  <c r="AA518" i="6"/>
  <c r="T519" i="6"/>
  <c r="U519" i="6"/>
  <c r="V519" i="6"/>
  <c r="W519" i="6"/>
  <c r="X519" i="6"/>
  <c r="Y519" i="6"/>
  <c r="Z519" i="6"/>
  <c r="AA519" i="6"/>
  <c r="T520" i="6"/>
  <c r="U520" i="6"/>
  <c r="V520" i="6"/>
  <c r="W520" i="6"/>
  <c r="X520" i="6"/>
  <c r="Y520" i="6"/>
  <c r="Z520" i="6"/>
  <c r="AA520" i="6"/>
  <c r="T521" i="6"/>
  <c r="U521" i="6"/>
  <c r="V521" i="6"/>
  <c r="W521" i="6"/>
  <c r="X521" i="6"/>
  <c r="Y521" i="6"/>
  <c r="Z521" i="6"/>
  <c r="AA521" i="6"/>
  <c r="T522" i="6"/>
  <c r="U522" i="6"/>
  <c r="V522" i="6"/>
  <c r="W522" i="6"/>
  <c r="X522" i="6"/>
  <c r="Y522" i="6"/>
  <c r="Z522" i="6"/>
  <c r="AA522" i="6"/>
  <c r="T523" i="6"/>
  <c r="U523" i="6"/>
  <c r="V523" i="6"/>
  <c r="W523" i="6"/>
  <c r="X523" i="6"/>
  <c r="Y523" i="6"/>
  <c r="Z523" i="6"/>
  <c r="AA523" i="6"/>
  <c r="T524" i="6"/>
  <c r="U524" i="6"/>
  <c r="V524" i="6"/>
  <c r="W524" i="6"/>
  <c r="X524" i="6"/>
  <c r="Y524" i="6"/>
  <c r="Z524" i="6"/>
  <c r="AA524" i="6"/>
  <c r="T525" i="6"/>
  <c r="U525" i="6"/>
  <c r="W525" i="6"/>
  <c r="X525" i="6"/>
  <c r="Y525" i="6"/>
  <c r="Z525" i="6"/>
  <c r="AA525" i="6"/>
  <c r="T526" i="6"/>
  <c r="U526" i="6"/>
  <c r="V526" i="6"/>
  <c r="W526" i="6"/>
  <c r="X526" i="6"/>
  <c r="Y526" i="6"/>
  <c r="Z526" i="6"/>
  <c r="AA526" i="6"/>
  <c r="T527" i="6"/>
  <c r="U527" i="6"/>
  <c r="V527" i="6"/>
  <c r="W527" i="6"/>
  <c r="X527" i="6"/>
  <c r="Y527" i="6"/>
  <c r="Z527" i="6"/>
  <c r="AA527" i="6"/>
  <c r="T529" i="6"/>
  <c r="U529" i="6"/>
  <c r="V529" i="6"/>
  <c r="W529" i="6"/>
  <c r="X529" i="6"/>
  <c r="Y529" i="6"/>
  <c r="Z529" i="6"/>
  <c r="AA529" i="6"/>
  <c r="T530" i="6"/>
  <c r="U530" i="6"/>
  <c r="V530" i="6"/>
  <c r="W530" i="6"/>
  <c r="X530" i="6"/>
  <c r="Y530" i="6"/>
  <c r="Z530" i="6"/>
  <c r="AA530" i="6"/>
  <c r="T531" i="6"/>
  <c r="U531" i="6"/>
  <c r="V531" i="6"/>
  <c r="W531" i="6"/>
  <c r="X531" i="6"/>
  <c r="Y531" i="6"/>
  <c r="Z531" i="6"/>
  <c r="AA531" i="6"/>
  <c r="T532" i="6"/>
  <c r="U532" i="6"/>
  <c r="V532" i="6"/>
  <c r="W532" i="6"/>
  <c r="X532" i="6"/>
  <c r="Y532" i="6"/>
  <c r="Z532" i="6"/>
  <c r="AA532" i="6"/>
  <c r="T533" i="6"/>
  <c r="U533" i="6"/>
  <c r="V533" i="6"/>
  <c r="W533" i="6"/>
  <c r="X533" i="6"/>
  <c r="Y533" i="6"/>
  <c r="Z533" i="6"/>
  <c r="AA533" i="6"/>
  <c r="T534" i="6"/>
  <c r="U534" i="6"/>
  <c r="V534" i="6"/>
  <c r="W534" i="6"/>
  <c r="X534" i="6"/>
  <c r="Y534" i="6"/>
  <c r="Z534" i="6"/>
  <c r="AA534" i="6"/>
  <c r="T535" i="6"/>
  <c r="U535" i="6"/>
  <c r="V535" i="6"/>
  <c r="W535" i="6"/>
  <c r="X535" i="6"/>
  <c r="Y535" i="6"/>
  <c r="Z535" i="6"/>
  <c r="AA535" i="6"/>
  <c r="T536" i="6"/>
  <c r="U536" i="6"/>
  <c r="V536" i="6"/>
  <c r="W536" i="6"/>
  <c r="X536" i="6"/>
  <c r="Y536" i="6"/>
  <c r="Z536" i="6"/>
  <c r="AA536" i="6"/>
  <c r="T537" i="6"/>
  <c r="U537" i="6"/>
  <c r="V537" i="6"/>
  <c r="W537" i="6"/>
  <c r="X537" i="6"/>
  <c r="Y537" i="6"/>
  <c r="Z537" i="6"/>
  <c r="AA537" i="6"/>
  <c r="T538" i="6"/>
  <c r="U538" i="6"/>
  <c r="V538" i="6"/>
  <c r="W538" i="6"/>
  <c r="X538" i="6"/>
  <c r="Y538" i="6"/>
  <c r="Z538" i="6"/>
  <c r="AA538" i="6"/>
  <c r="T539" i="6"/>
  <c r="U539" i="6"/>
  <c r="V539" i="6"/>
  <c r="W539" i="6"/>
  <c r="X539" i="6"/>
  <c r="Y539" i="6"/>
  <c r="Z539" i="6"/>
  <c r="AA539" i="6"/>
  <c r="T540" i="6"/>
  <c r="U540" i="6"/>
  <c r="V540" i="6"/>
  <c r="W540" i="6"/>
  <c r="X540" i="6"/>
  <c r="Y540" i="6"/>
  <c r="Z540" i="6"/>
  <c r="AA540" i="6"/>
  <c r="T541" i="6"/>
  <c r="U541" i="6"/>
  <c r="V541" i="6"/>
  <c r="W541" i="6"/>
  <c r="X541" i="6"/>
  <c r="Y541" i="6"/>
  <c r="Z541" i="6"/>
  <c r="AA541" i="6"/>
  <c r="T542" i="6"/>
  <c r="U542" i="6"/>
  <c r="V542" i="6"/>
  <c r="W542" i="6"/>
  <c r="X542" i="6"/>
  <c r="Y542" i="6"/>
  <c r="Z542" i="6"/>
  <c r="AA542" i="6"/>
  <c r="T543" i="6"/>
  <c r="U543" i="6"/>
  <c r="V543" i="6"/>
  <c r="W543" i="6"/>
  <c r="X543" i="6"/>
  <c r="Y543" i="6"/>
  <c r="Z543" i="6"/>
  <c r="AA543" i="6"/>
  <c r="T544" i="6"/>
  <c r="U544" i="6"/>
  <c r="V544" i="6"/>
  <c r="W544" i="6"/>
  <c r="X544" i="6"/>
  <c r="Y544" i="6"/>
  <c r="Z544" i="6"/>
  <c r="AA544" i="6"/>
  <c r="T545" i="6"/>
  <c r="U545" i="6"/>
  <c r="V545" i="6"/>
  <c r="W545" i="6"/>
  <c r="X545" i="6"/>
  <c r="Y545" i="6"/>
  <c r="Z545" i="6"/>
  <c r="AA545" i="6"/>
  <c r="T546" i="6"/>
  <c r="U546" i="6"/>
  <c r="V546" i="6"/>
  <c r="W546" i="6"/>
  <c r="X546" i="6"/>
  <c r="Y546" i="6"/>
  <c r="Z546" i="6"/>
  <c r="AA546" i="6"/>
  <c r="T547" i="6"/>
  <c r="U547" i="6"/>
  <c r="V547" i="6"/>
  <c r="W547" i="6"/>
  <c r="X547" i="6"/>
  <c r="Y547" i="6"/>
  <c r="Z547" i="6"/>
  <c r="AA547" i="6"/>
  <c r="T548" i="6"/>
  <c r="U548" i="6"/>
  <c r="V548" i="6"/>
  <c r="W548" i="6"/>
  <c r="X548" i="6"/>
  <c r="Y548" i="6"/>
  <c r="Z548" i="6"/>
  <c r="AA548" i="6"/>
  <c r="T549" i="6"/>
  <c r="U549" i="6"/>
  <c r="V549" i="6"/>
  <c r="W549" i="6"/>
  <c r="X549" i="6"/>
  <c r="Y549" i="6"/>
  <c r="Z549" i="6"/>
  <c r="AA549" i="6"/>
  <c r="T550" i="6"/>
  <c r="U550" i="6"/>
  <c r="V550" i="6"/>
  <c r="W550" i="6"/>
  <c r="X550" i="6"/>
  <c r="Y550" i="6"/>
  <c r="Z550" i="6"/>
  <c r="AA550" i="6"/>
  <c r="T551" i="6"/>
  <c r="U551" i="6"/>
  <c r="V551" i="6"/>
  <c r="W551" i="6"/>
  <c r="X551" i="6"/>
  <c r="Y551" i="6"/>
  <c r="Z551" i="6"/>
  <c r="AA551" i="6"/>
  <c r="T552" i="6"/>
  <c r="U552" i="6"/>
  <c r="V552" i="6"/>
  <c r="W552" i="6"/>
  <c r="X552" i="6"/>
  <c r="Y552" i="6"/>
  <c r="Z552" i="6"/>
  <c r="AA552" i="6"/>
  <c r="T553" i="6"/>
  <c r="U553" i="6"/>
  <c r="V553" i="6"/>
  <c r="W553" i="6"/>
  <c r="X553" i="6"/>
  <c r="Y553" i="6"/>
  <c r="Z553" i="6"/>
  <c r="AA553" i="6"/>
  <c r="T554" i="6"/>
  <c r="U554" i="6"/>
  <c r="V554" i="6"/>
  <c r="W554" i="6"/>
  <c r="X554" i="6"/>
  <c r="Y554" i="6"/>
  <c r="Z554" i="6"/>
  <c r="AA554" i="6"/>
  <c r="T555" i="6"/>
  <c r="U555" i="6"/>
  <c r="V555" i="6"/>
  <c r="W555" i="6"/>
  <c r="X555" i="6"/>
  <c r="Y555" i="6"/>
  <c r="Z555" i="6"/>
  <c r="AA555" i="6"/>
  <c r="T556" i="6"/>
  <c r="U556" i="6"/>
  <c r="V556" i="6"/>
  <c r="W556" i="6"/>
  <c r="X556" i="6"/>
  <c r="Y556" i="6"/>
  <c r="Z556" i="6"/>
  <c r="AA556" i="6"/>
  <c r="T557" i="6"/>
  <c r="U557" i="6"/>
  <c r="V557" i="6"/>
  <c r="W557" i="6"/>
  <c r="X557" i="6"/>
  <c r="Y557" i="6"/>
  <c r="Z557" i="6"/>
  <c r="AA557" i="6"/>
  <c r="T558" i="6"/>
  <c r="U558" i="6"/>
  <c r="V558" i="6"/>
  <c r="W558" i="6"/>
  <c r="X558" i="6"/>
  <c r="Y558" i="6"/>
  <c r="Z558" i="6"/>
  <c r="AA558" i="6"/>
  <c r="T559" i="6"/>
  <c r="U559" i="6"/>
  <c r="V559" i="6"/>
  <c r="W559" i="6"/>
  <c r="X559" i="6"/>
  <c r="Y559" i="6"/>
  <c r="Z559" i="6"/>
  <c r="AA559" i="6"/>
  <c r="T560" i="6"/>
  <c r="U560" i="6"/>
  <c r="V560" i="6"/>
  <c r="W560" i="6"/>
  <c r="X560" i="6"/>
  <c r="Y560" i="6"/>
  <c r="Z560" i="6"/>
  <c r="AA560" i="6"/>
  <c r="T561" i="6"/>
  <c r="U561" i="6"/>
  <c r="V561" i="6"/>
  <c r="W561" i="6"/>
  <c r="X561" i="6"/>
  <c r="Y561" i="6"/>
  <c r="Z561" i="6"/>
  <c r="AA561" i="6"/>
  <c r="T562" i="6"/>
  <c r="U562" i="6"/>
  <c r="V562" i="6"/>
  <c r="W562" i="6"/>
  <c r="X562" i="6"/>
  <c r="Y562" i="6"/>
  <c r="Z562" i="6"/>
  <c r="AA562" i="6"/>
  <c r="T563" i="6"/>
  <c r="U563" i="6"/>
  <c r="V563" i="6"/>
  <c r="W563" i="6"/>
  <c r="X563" i="6"/>
  <c r="Y563" i="6"/>
  <c r="Z563" i="6"/>
  <c r="AA563" i="6"/>
  <c r="T564" i="6"/>
  <c r="U564" i="6"/>
  <c r="V564" i="6"/>
  <c r="W564" i="6"/>
  <c r="X564" i="6"/>
  <c r="Y564" i="6"/>
  <c r="Z564" i="6"/>
  <c r="AA564" i="6"/>
  <c r="T565" i="6"/>
  <c r="U565" i="6"/>
  <c r="V565" i="6"/>
  <c r="W565" i="6"/>
  <c r="X565" i="6"/>
  <c r="Y565" i="6"/>
  <c r="Z565" i="6"/>
  <c r="AA565" i="6"/>
  <c r="T566" i="6"/>
  <c r="U566" i="6"/>
  <c r="W566" i="6"/>
  <c r="X566" i="6"/>
  <c r="Y566" i="6"/>
  <c r="Z566" i="6"/>
  <c r="AA566" i="6"/>
  <c r="T567" i="6"/>
  <c r="U567" i="6"/>
  <c r="W567" i="6"/>
  <c r="X567" i="6"/>
  <c r="Y567" i="6"/>
  <c r="Z567" i="6"/>
  <c r="AA567" i="6"/>
  <c r="T568" i="6"/>
  <c r="U568" i="6"/>
  <c r="V568" i="6"/>
  <c r="W568" i="6"/>
  <c r="X568" i="6"/>
  <c r="Y568" i="6"/>
  <c r="Z568" i="6"/>
  <c r="AA568" i="6"/>
  <c r="T569" i="6"/>
  <c r="U569" i="6"/>
  <c r="V569" i="6"/>
  <c r="W569" i="6"/>
  <c r="X569" i="6"/>
  <c r="Y569" i="6"/>
  <c r="Z569" i="6"/>
  <c r="AA569" i="6"/>
  <c r="T570" i="6"/>
  <c r="U570" i="6"/>
  <c r="V570" i="6"/>
  <c r="W570" i="6"/>
  <c r="X570" i="6"/>
  <c r="Y570" i="6"/>
  <c r="Z570" i="6"/>
  <c r="AA570" i="6"/>
  <c r="T571" i="6"/>
  <c r="U571" i="6"/>
  <c r="V571" i="6"/>
  <c r="W571" i="6"/>
  <c r="X571" i="6"/>
  <c r="Y571" i="6"/>
  <c r="Z571" i="6"/>
  <c r="AA571" i="6"/>
  <c r="T574" i="6"/>
  <c r="U574" i="6"/>
  <c r="V574" i="6"/>
  <c r="W574" i="6"/>
  <c r="X574" i="6"/>
  <c r="Y574" i="6"/>
  <c r="Z574" i="6"/>
  <c r="AA574" i="6"/>
  <c r="T575" i="6"/>
  <c r="U575" i="6"/>
  <c r="V575" i="6"/>
  <c r="W575" i="6"/>
  <c r="X575" i="6"/>
  <c r="Y575" i="6"/>
  <c r="Z575" i="6"/>
  <c r="AA575" i="6"/>
  <c r="T576" i="6"/>
  <c r="U576" i="6"/>
  <c r="W576" i="6"/>
  <c r="X576" i="6"/>
  <c r="Y576" i="6"/>
  <c r="Z576" i="6"/>
  <c r="AA576" i="6"/>
  <c r="T577" i="6"/>
  <c r="U577" i="6"/>
  <c r="W577" i="6"/>
  <c r="X577" i="6"/>
  <c r="Y577" i="6"/>
  <c r="Z577" i="6"/>
  <c r="AA577" i="6"/>
  <c r="AA3" i="6"/>
  <c r="Z3" i="6"/>
  <c r="Y3" i="6"/>
  <c r="X3" i="6"/>
  <c r="W3" i="6"/>
  <c r="V3" i="6"/>
  <c r="U3" i="6"/>
  <c r="T3" i="6"/>
  <c r="O4" i="6"/>
  <c r="O3" i="6"/>
  <c r="F40" i="5"/>
  <c r="F39" i="5"/>
  <c r="F38" i="5"/>
  <c r="F35" i="5"/>
  <c r="F9" i="5"/>
  <c r="F10" i="5"/>
  <c r="F11" i="5"/>
  <c r="F12" i="5"/>
  <c r="Q4" i="3"/>
  <c r="R4" i="3"/>
  <c r="S4" i="3"/>
  <c r="T4" i="3"/>
  <c r="U4" i="3"/>
  <c r="V4" i="3"/>
  <c r="W4" i="3"/>
  <c r="X4" i="3"/>
  <c r="Q5" i="3"/>
  <c r="R5" i="3"/>
  <c r="T5" i="3"/>
  <c r="U5" i="3"/>
  <c r="V5" i="3"/>
  <c r="W5" i="3"/>
  <c r="X5" i="3"/>
  <c r="Q6" i="3"/>
  <c r="R6" i="3"/>
  <c r="S6" i="3"/>
  <c r="T6" i="3"/>
  <c r="U6" i="3"/>
  <c r="V6" i="3"/>
  <c r="W6" i="3"/>
  <c r="X6" i="3"/>
  <c r="Q7" i="3"/>
  <c r="R7" i="3"/>
  <c r="S7" i="3"/>
  <c r="T7" i="3"/>
  <c r="U7" i="3"/>
  <c r="V7" i="3"/>
  <c r="W7" i="3"/>
  <c r="X7" i="3"/>
  <c r="Q8" i="3"/>
  <c r="R8" i="3"/>
  <c r="S8" i="3"/>
  <c r="T8" i="3"/>
  <c r="U8" i="3"/>
  <c r="V8" i="3"/>
  <c r="W8" i="3"/>
  <c r="X8" i="3"/>
  <c r="Q9" i="3"/>
  <c r="R9" i="3"/>
  <c r="S9" i="3"/>
  <c r="T9" i="3"/>
  <c r="U9" i="3"/>
  <c r="V9" i="3"/>
  <c r="W9" i="3"/>
  <c r="X9" i="3"/>
  <c r="Q10" i="3"/>
  <c r="R10" i="3"/>
  <c r="S10" i="3"/>
  <c r="T10" i="3"/>
  <c r="U10" i="3"/>
  <c r="V10" i="3"/>
  <c r="W10" i="3"/>
  <c r="X10" i="3"/>
  <c r="Q11" i="3"/>
  <c r="R11" i="3"/>
  <c r="S11" i="3"/>
  <c r="T11" i="3"/>
  <c r="U11" i="3"/>
  <c r="V11" i="3"/>
  <c r="W11" i="3"/>
  <c r="X11" i="3"/>
  <c r="Q12" i="3"/>
  <c r="R12" i="3"/>
  <c r="S12" i="3"/>
  <c r="T12" i="3"/>
  <c r="U12" i="3"/>
  <c r="V12" i="3"/>
  <c r="W12" i="3"/>
  <c r="X12" i="3"/>
  <c r="Q13" i="3"/>
  <c r="R13" i="3"/>
  <c r="S13" i="3"/>
  <c r="T13" i="3"/>
  <c r="U13" i="3"/>
  <c r="V13" i="3"/>
  <c r="W13" i="3"/>
  <c r="X13" i="3"/>
  <c r="Q14" i="3"/>
  <c r="R14" i="3"/>
  <c r="S14" i="3"/>
  <c r="T14" i="3"/>
  <c r="U14" i="3"/>
  <c r="V14" i="3"/>
  <c r="W14" i="3"/>
  <c r="X14" i="3"/>
  <c r="Q15" i="3"/>
  <c r="R15" i="3"/>
  <c r="S15" i="3"/>
  <c r="T15" i="3"/>
  <c r="U15" i="3"/>
  <c r="V15" i="3"/>
  <c r="W15" i="3"/>
  <c r="X15" i="3"/>
  <c r="Q16" i="3"/>
  <c r="R16" i="3"/>
  <c r="S16" i="3"/>
  <c r="T16" i="3"/>
  <c r="U16" i="3"/>
  <c r="V16" i="3"/>
  <c r="W16" i="3"/>
  <c r="X16" i="3"/>
  <c r="Q17" i="3"/>
  <c r="R17" i="3"/>
  <c r="S17" i="3"/>
  <c r="T17" i="3"/>
  <c r="U17" i="3"/>
  <c r="V17" i="3"/>
  <c r="W17" i="3"/>
  <c r="X17" i="3"/>
  <c r="Q18" i="3"/>
  <c r="R18" i="3"/>
  <c r="S18" i="3"/>
  <c r="T18" i="3"/>
  <c r="U18" i="3"/>
  <c r="V18" i="3"/>
  <c r="W18" i="3"/>
  <c r="X18" i="3"/>
  <c r="Q19" i="3"/>
  <c r="R19" i="3"/>
  <c r="S19" i="3"/>
  <c r="T19" i="3"/>
  <c r="U19" i="3"/>
  <c r="V19" i="3"/>
  <c r="W19" i="3"/>
  <c r="X19" i="3"/>
  <c r="Q20" i="3"/>
  <c r="R20" i="3"/>
  <c r="S20" i="3"/>
  <c r="T20" i="3"/>
  <c r="U20" i="3"/>
  <c r="V20" i="3"/>
  <c r="W20" i="3"/>
  <c r="X20" i="3"/>
  <c r="Q21" i="3"/>
  <c r="R21" i="3"/>
  <c r="S21" i="3"/>
  <c r="T21" i="3"/>
  <c r="U21" i="3"/>
  <c r="V21" i="3"/>
  <c r="W21" i="3"/>
  <c r="X21" i="3"/>
  <c r="Q22" i="3"/>
  <c r="R22" i="3"/>
  <c r="S22" i="3"/>
  <c r="T22" i="3"/>
  <c r="U22" i="3"/>
  <c r="V22" i="3"/>
  <c r="W22" i="3"/>
  <c r="X22" i="3"/>
  <c r="Q23" i="3"/>
  <c r="R23" i="3"/>
  <c r="S23" i="3"/>
  <c r="T23" i="3"/>
  <c r="U23" i="3"/>
  <c r="V23" i="3"/>
  <c r="W23" i="3"/>
  <c r="X23" i="3"/>
  <c r="Q24" i="3"/>
  <c r="R24" i="3"/>
  <c r="S24" i="3"/>
  <c r="T24" i="3"/>
  <c r="U24" i="3"/>
  <c r="V24" i="3"/>
  <c r="W24" i="3"/>
  <c r="X24" i="3"/>
  <c r="Q25" i="3"/>
  <c r="R25" i="3"/>
  <c r="S25" i="3"/>
  <c r="T25" i="3"/>
  <c r="U25" i="3"/>
  <c r="V25" i="3"/>
  <c r="W25" i="3"/>
  <c r="X25" i="3"/>
  <c r="Q26" i="3"/>
  <c r="R26" i="3"/>
  <c r="S26" i="3"/>
  <c r="T26" i="3"/>
  <c r="U26" i="3"/>
  <c r="V26" i="3"/>
  <c r="W26" i="3"/>
  <c r="X26" i="3"/>
  <c r="Q27" i="3"/>
  <c r="R27" i="3"/>
  <c r="S27" i="3"/>
  <c r="T27" i="3"/>
  <c r="U27" i="3"/>
  <c r="V27" i="3"/>
  <c r="W27" i="3"/>
  <c r="X27" i="3"/>
  <c r="Q28" i="3"/>
  <c r="R28" i="3"/>
  <c r="S28" i="3"/>
  <c r="T28" i="3"/>
  <c r="U28" i="3"/>
  <c r="V28" i="3"/>
  <c r="W28" i="3"/>
  <c r="X28" i="3"/>
  <c r="Q29" i="3"/>
  <c r="R29" i="3"/>
  <c r="S29" i="3"/>
  <c r="T29" i="3"/>
  <c r="U29" i="3"/>
  <c r="V29" i="3"/>
  <c r="W29" i="3"/>
  <c r="X29" i="3"/>
  <c r="Q30" i="3"/>
  <c r="R30" i="3"/>
  <c r="S30" i="3"/>
  <c r="T30" i="3"/>
  <c r="U30" i="3"/>
  <c r="V30" i="3"/>
  <c r="W30" i="3"/>
  <c r="X30" i="3"/>
  <c r="Q31" i="3"/>
  <c r="R31" i="3"/>
  <c r="S31" i="3"/>
  <c r="T31" i="3"/>
  <c r="U31" i="3"/>
  <c r="V31" i="3"/>
  <c r="W31" i="3"/>
  <c r="X31" i="3"/>
  <c r="Q32" i="3"/>
  <c r="R32" i="3"/>
  <c r="S32" i="3"/>
  <c r="T32" i="3"/>
  <c r="U32" i="3"/>
  <c r="V32" i="3"/>
  <c r="W32" i="3"/>
  <c r="X32" i="3"/>
  <c r="Q33" i="3"/>
  <c r="R33" i="3"/>
  <c r="S33" i="3"/>
  <c r="T33" i="3"/>
  <c r="U33" i="3"/>
  <c r="V33" i="3"/>
  <c r="W33" i="3"/>
  <c r="X33" i="3"/>
  <c r="Q34" i="3"/>
  <c r="R34" i="3"/>
  <c r="S34" i="3"/>
  <c r="T34" i="3"/>
  <c r="U34" i="3"/>
  <c r="V34" i="3"/>
  <c r="W34" i="3"/>
  <c r="X34" i="3"/>
  <c r="Q35" i="3"/>
  <c r="R35" i="3"/>
  <c r="S35" i="3"/>
  <c r="T35" i="3"/>
  <c r="U35" i="3"/>
  <c r="V35" i="3"/>
  <c r="W35" i="3"/>
  <c r="X35" i="3"/>
  <c r="Q36" i="3"/>
  <c r="R36" i="3"/>
  <c r="S36" i="3"/>
  <c r="T36" i="3"/>
  <c r="U36" i="3"/>
  <c r="V36" i="3"/>
  <c r="W36" i="3"/>
  <c r="X36" i="3"/>
  <c r="Q37" i="3"/>
  <c r="R37" i="3"/>
  <c r="S37" i="3"/>
  <c r="T37" i="3"/>
  <c r="U37" i="3"/>
  <c r="V37" i="3"/>
  <c r="W37" i="3"/>
  <c r="X37" i="3"/>
  <c r="Q38" i="3"/>
  <c r="R38" i="3"/>
  <c r="S38" i="3"/>
  <c r="T38" i="3"/>
  <c r="U38" i="3"/>
  <c r="V38" i="3"/>
  <c r="W38" i="3"/>
  <c r="X38" i="3"/>
  <c r="Q39" i="3"/>
  <c r="R39" i="3"/>
  <c r="S39" i="3"/>
  <c r="T39" i="3"/>
  <c r="U39" i="3"/>
  <c r="V39" i="3"/>
  <c r="W39" i="3"/>
  <c r="X39" i="3"/>
  <c r="Q40" i="3"/>
  <c r="R40" i="3"/>
  <c r="S40" i="3"/>
  <c r="T40" i="3"/>
  <c r="U40" i="3"/>
  <c r="V40" i="3"/>
  <c r="W40" i="3"/>
  <c r="X40" i="3"/>
  <c r="Q41" i="3"/>
  <c r="R41" i="3"/>
  <c r="S41" i="3"/>
  <c r="T41" i="3"/>
  <c r="U41" i="3"/>
  <c r="V41" i="3"/>
  <c r="W41" i="3"/>
  <c r="X41" i="3"/>
  <c r="Q42" i="3"/>
  <c r="R42" i="3"/>
  <c r="S42" i="3"/>
  <c r="T42" i="3"/>
  <c r="U42" i="3"/>
  <c r="V42" i="3"/>
  <c r="W42" i="3"/>
  <c r="X42" i="3"/>
  <c r="Q43" i="3"/>
  <c r="R43" i="3"/>
  <c r="S43" i="3"/>
  <c r="T43" i="3"/>
  <c r="U43" i="3"/>
  <c r="V43" i="3"/>
  <c r="W43" i="3"/>
  <c r="X43" i="3"/>
  <c r="Q44" i="3"/>
  <c r="R44" i="3"/>
  <c r="S44" i="3"/>
  <c r="T44" i="3"/>
  <c r="U44" i="3"/>
  <c r="V44" i="3"/>
  <c r="W44" i="3"/>
  <c r="X44" i="3"/>
  <c r="Q45" i="3"/>
  <c r="R45" i="3"/>
  <c r="S45" i="3"/>
  <c r="T45" i="3"/>
  <c r="U45" i="3"/>
  <c r="V45" i="3"/>
  <c r="W45" i="3"/>
  <c r="X45" i="3"/>
  <c r="Q46" i="3"/>
  <c r="R46" i="3"/>
  <c r="S46" i="3"/>
  <c r="T46" i="3"/>
  <c r="U46" i="3"/>
  <c r="V46" i="3"/>
  <c r="W46" i="3"/>
  <c r="X46" i="3"/>
  <c r="Q47" i="3"/>
  <c r="R47" i="3"/>
  <c r="S47" i="3"/>
  <c r="T47" i="3"/>
  <c r="U47" i="3"/>
  <c r="V47" i="3"/>
  <c r="W47" i="3"/>
  <c r="X47" i="3"/>
  <c r="Q56" i="3"/>
  <c r="R56" i="3"/>
  <c r="S56" i="3"/>
  <c r="T56" i="3"/>
  <c r="U56" i="3"/>
  <c r="V56" i="3"/>
  <c r="W56" i="3"/>
  <c r="X56" i="3"/>
  <c r="Q57" i="3"/>
  <c r="R57" i="3"/>
  <c r="S57" i="3"/>
  <c r="T57" i="3"/>
  <c r="U57" i="3"/>
  <c r="V57" i="3"/>
  <c r="W57" i="3"/>
  <c r="X57" i="3"/>
  <c r="Q58" i="3"/>
  <c r="R58" i="3"/>
  <c r="S58" i="3"/>
  <c r="T58" i="3"/>
  <c r="U58" i="3"/>
  <c r="V58" i="3"/>
  <c r="W58" i="3"/>
  <c r="X58" i="3"/>
  <c r="Q59" i="3"/>
  <c r="R59" i="3"/>
  <c r="S59" i="3"/>
  <c r="T59" i="3"/>
  <c r="U59" i="3"/>
  <c r="V59" i="3"/>
  <c r="W59" i="3"/>
  <c r="X59" i="3"/>
  <c r="Q60" i="3"/>
  <c r="R60" i="3"/>
  <c r="S60" i="3"/>
  <c r="T60" i="3"/>
  <c r="U60" i="3"/>
  <c r="V60" i="3"/>
  <c r="W60" i="3"/>
  <c r="X60" i="3"/>
  <c r="Q61" i="3"/>
  <c r="R61" i="3"/>
  <c r="S61" i="3"/>
  <c r="T61" i="3"/>
  <c r="U61" i="3"/>
  <c r="V61" i="3"/>
  <c r="W61" i="3"/>
  <c r="X61" i="3"/>
  <c r="Q62" i="3"/>
  <c r="R62" i="3"/>
  <c r="S62" i="3"/>
  <c r="T62" i="3"/>
  <c r="U62" i="3"/>
  <c r="V62" i="3"/>
  <c r="W62" i="3"/>
  <c r="X62" i="3"/>
  <c r="Q63" i="3"/>
  <c r="R63" i="3"/>
  <c r="S63" i="3"/>
  <c r="T63" i="3"/>
  <c r="U63" i="3"/>
  <c r="V63" i="3"/>
  <c r="W63" i="3"/>
  <c r="X63" i="3"/>
  <c r="Q64" i="3"/>
  <c r="R64" i="3"/>
  <c r="S64" i="3"/>
  <c r="T64" i="3"/>
  <c r="U64" i="3"/>
  <c r="V64" i="3"/>
  <c r="W64" i="3"/>
  <c r="X64" i="3"/>
  <c r="Q65" i="3"/>
  <c r="R65" i="3"/>
  <c r="S65" i="3"/>
  <c r="T65" i="3"/>
  <c r="U65" i="3"/>
  <c r="V65" i="3"/>
  <c r="W65" i="3"/>
  <c r="X65" i="3"/>
  <c r="Q66" i="3"/>
  <c r="R66" i="3"/>
  <c r="S66" i="3"/>
  <c r="T66" i="3"/>
  <c r="U66" i="3"/>
  <c r="V66" i="3"/>
  <c r="W66" i="3"/>
  <c r="X66" i="3"/>
  <c r="Q67" i="3"/>
  <c r="R67" i="3"/>
  <c r="S67" i="3"/>
  <c r="T67" i="3"/>
  <c r="U67" i="3"/>
  <c r="V67" i="3"/>
  <c r="W67" i="3"/>
  <c r="X67" i="3"/>
  <c r="Q68" i="3"/>
  <c r="R68" i="3"/>
  <c r="S68" i="3"/>
  <c r="T68" i="3"/>
  <c r="U68" i="3"/>
  <c r="V68" i="3"/>
  <c r="W68" i="3"/>
  <c r="X68" i="3"/>
  <c r="Q69" i="3"/>
  <c r="R69" i="3"/>
  <c r="S69" i="3"/>
  <c r="T69" i="3"/>
  <c r="U69" i="3"/>
  <c r="V69" i="3"/>
  <c r="W69" i="3"/>
  <c r="X69" i="3"/>
  <c r="Q70" i="3"/>
  <c r="R70" i="3"/>
  <c r="S70" i="3"/>
  <c r="T70" i="3"/>
  <c r="U70" i="3"/>
  <c r="V70" i="3"/>
  <c r="W70" i="3"/>
  <c r="X70" i="3"/>
  <c r="Q71" i="3"/>
  <c r="R71" i="3"/>
  <c r="S71" i="3"/>
  <c r="T71" i="3"/>
  <c r="U71" i="3"/>
  <c r="V71" i="3"/>
  <c r="W71" i="3"/>
  <c r="X71" i="3"/>
  <c r="Q72" i="3"/>
  <c r="R72" i="3"/>
  <c r="S72" i="3"/>
  <c r="T72" i="3"/>
  <c r="U72" i="3"/>
  <c r="V72" i="3"/>
  <c r="W72" i="3"/>
  <c r="X72" i="3"/>
  <c r="Q73" i="3"/>
  <c r="R73" i="3"/>
  <c r="S73" i="3"/>
  <c r="T73" i="3"/>
  <c r="U73" i="3"/>
  <c r="V73" i="3"/>
  <c r="W73" i="3"/>
  <c r="X73" i="3"/>
  <c r="Q74" i="3"/>
  <c r="R74" i="3"/>
  <c r="S74" i="3"/>
  <c r="T74" i="3"/>
  <c r="U74" i="3"/>
  <c r="V74" i="3"/>
  <c r="W74" i="3"/>
  <c r="X74" i="3"/>
  <c r="Q75" i="3"/>
  <c r="R75" i="3"/>
  <c r="S75" i="3"/>
  <c r="T75" i="3"/>
  <c r="U75" i="3"/>
  <c r="V75" i="3"/>
  <c r="W75" i="3"/>
  <c r="X75" i="3"/>
  <c r="Q76" i="3"/>
  <c r="R76" i="3"/>
  <c r="S76" i="3"/>
  <c r="T76" i="3"/>
  <c r="U76" i="3"/>
  <c r="V76" i="3"/>
  <c r="W76" i="3"/>
  <c r="X76" i="3"/>
  <c r="Q77" i="3"/>
  <c r="R77" i="3"/>
  <c r="S77" i="3"/>
  <c r="T77" i="3"/>
  <c r="U77" i="3"/>
  <c r="V77" i="3"/>
  <c r="W77" i="3"/>
  <c r="X77" i="3"/>
  <c r="Q78" i="3"/>
  <c r="R78" i="3"/>
  <c r="S78" i="3"/>
  <c r="T78" i="3"/>
  <c r="U78" i="3"/>
  <c r="V78" i="3"/>
  <c r="W78" i="3"/>
  <c r="X78" i="3"/>
  <c r="Q79" i="3"/>
  <c r="R79" i="3"/>
  <c r="S79" i="3"/>
  <c r="T79" i="3"/>
  <c r="U79" i="3"/>
  <c r="V79" i="3"/>
  <c r="W79" i="3"/>
  <c r="X79" i="3"/>
  <c r="Q80" i="3"/>
  <c r="R80" i="3"/>
  <c r="S80" i="3"/>
  <c r="T80" i="3"/>
  <c r="U80" i="3"/>
  <c r="V80" i="3"/>
  <c r="W80" i="3"/>
  <c r="X80" i="3"/>
  <c r="Q81" i="3"/>
  <c r="R81" i="3"/>
  <c r="S81" i="3"/>
  <c r="T81" i="3"/>
  <c r="U81" i="3"/>
  <c r="V81" i="3"/>
  <c r="W81" i="3"/>
  <c r="X81" i="3"/>
  <c r="Q82" i="3"/>
  <c r="R82" i="3"/>
  <c r="S82" i="3"/>
  <c r="T82" i="3"/>
  <c r="U82" i="3"/>
  <c r="V82" i="3"/>
  <c r="W82" i="3"/>
  <c r="X82" i="3"/>
  <c r="Q83" i="3"/>
  <c r="R83" i="3"/>
  <c r="S83" i="3"/>
  <c r="T83" i="3"/>
  <c r="U83" i="3"/>
  <c r="V83" i="3"/>
  <c r="W83" i="3"/>
  <c r="X83" i="3"/>
  <c r="Q84" i="3"/>
  <c r="R84" i="3"/>
  <c r="S84" i="3"/>
  <c r="T84" i="3"/>
  <c r="U84" i="3"/>
  <c r="V84" i="3"/>
  <c r="W84" i="3"/>
  <c r="X84" i="3"/>
  <c r="Q85" i="3"/>
  <c r="R85" i="3"/>
  <c r="S85" i="3"/>
  <c r="T85" i="3"/>
  <c r="U85" i="3"/>
  <c r="V85" i="3"/>
  <c r="W85" i="3"/>
  <c r="X85" i="3"/>
  <c r="Q86" i="3"/>
  <c r="R86" i="3"/>
  <c r="S86" i="3"/>
  <c r="T86" i="3"/>
  <c r="U86" i="3"/>
  <c r="V86" i="3"/>
  <c r="W86" i="3"/>
  <c r="X86" i="3"/>
  <c r="Q87" i="3"/>
  <c r="R87" i="3"/>
  <c r="S87" i="3"/>
  <c r="T87" i="3"/>
  <c r="U87" i="3"/>
  <c r="V87" i="3"/>
  <c r="W87" i="3"/>
  <c r="X87" i="3"/>
  <c r="Q88" i="3"/>
  <c r="R88" i="3"/>
  <c r="S88" i="3"/>
  <c r="T88" i="3"/>
  <c r="U88" i="3"/>
  <c r="V88" i="3"/>
  <c r="W88" i="3"/>
  <c r="X88" i="3"/>
  <c r="Q89" i="3"/>
  <c r="R89" i="3"/>
  <c r="S89" i="3"/>
  <c r="T89" i="3"/>
  <c r="U89" i="3"/>
  <c r="V89" i="3"/>
  <c r="W89" i="3"/>
  <c r="X89" i="3"/>
  <c r="Q90" i="3"/>
  <c r="R90" i="3"/>
  <c r="S90" i="3"/>
  <c r="T90" i="3"/>
  <c r="U90" i="3"/>
  <c r="V90" i="3"/>
  <c r="W90" i="3"/>
  <c r="X90" i="3"/>
  <c r="Q91" i="3"/>
  <c r="R91" i="3"/>
  <c r="S91" i="3"/>
  <c r="T91" i="3"/>
  <c r="U91" i="3"/>
  <c r="V91" i="3"/>
  <c r="W91" i="3"/>
  <c r="X91" i="3"/>
  <c r="Q92" i="3"/>
  <c r="R92" i="3"/>
  <c r="S92" i="3"/>
  <c r="T92" i="3"/>
  <c r="U92" i="3"/>
  <c r="V92" i="3"/>
  <c r="W92" i="3"/>
  <c r="X92" i="3"/>
  <c r="Q93" i="3"/>
  <c r="R93" i="3"/>
  <c r="S93" i="3"/>
  <c r="T93" i="3"/>
  <c r="U93" i="3"/>
  <c r="V93" i="3"/>
  <c r="W93" i="3"/>
  <c r="X93" i="3"/>
  <c r="Q94" i="3"/>
  <c r="R94" i="3"/>
  <c r="S94" i="3"/>
  <c r="T94" i="3"/>
  <c r="U94" i="3"/>
  <c r="V94" i="3"/>
  <c r="W94" i="3"/>
  <c r="X94" i="3"/>
  <c r="Q95" i="3"/>
  <c r="R95" i="3"/>
  <c r="S95" i="3"/>
  <c r="T95" i="3"/>
  <c r="U95" i="3"/>
  <c r="V95" i="3"/>
  <c r="W95" i="3"/>
  <c r="X95" i="3"/>
  <c r="Q96" i="3"/>
  <c r="R96" i="3"/>
  <c r="S96" i="3"/>
  <c r="T96" i="3"/>
  <c r="U96" i="3"/>
  <c r="V96" i="3"/>
  <c r="W96" i="3"/>
  <c r="X96" i="3"/>
  <c r="Q97" i="3"/>
  <c r="R97" i="3"/>
  <c r="S97" i="3"/>
  <c r="T97" i="3"/>
  <c r="U97" i="3"/>
  <c r="V97" i="3"/>
  <c r="W97" i="3"/>
  <c r="X97" i="3"/>
  <c r="Q98" i="3"/>
  <c r="R98" i="3"/>
  <c r="S98" i="3"/>
  <c r="T98" i="3"/>
  <c r="U98" i="3"/>
  <c r="V98" i="3"/>
  <c r="W98" i="3"/>
  <c r="X98" i="3"/>
  <c r="Q99" i="3"/>
  <c r="R99" i="3"/>
  <c r="S99" i="3"/>
  <c r="T99" i="3"/>
  <c r="U99" i="3"/>
  <c r="V99" i="3"/>
  <c r="W99" i="3"/>
  <c r="X99" i="3"/>
  <c r="Q100" i="3"/>
  <c r="R100" i="3"/>
  <c r="S100" i="3"/>
  <c r="T100" i="3"/>
  <c r="U100" i="3"/>
  <c r="V100" i="3"/>
  <c r="W100" i="3"/>
  <c r="X100" i="3"/>
  <c r="Q101" i="3"/>
  <c r="R101" i="3"/>
  <c r="S101" i="3"/>
  <c r="T101" i="3"/>
  <c r="U101" i="3"/>
  <c r="V101" i="3"/>
  <c r="W101" i="3"/>
  <c r="X101" i="3"/>
  <c r="Q102" i="3"/>
  <c r="R102" i="3"/>
  <c r="S102" i="3"/>
  <c r="T102" i="3"/>
  <c r="U102" i="3"/>
  <c r="V102" i="3"/>
  <c r="W102" i="3"/>
  <c r="X102" i="3"/>
  <c r="Q103" i="3"/>
  <c r="R103" i="3"/>
  <c r="S103" i="3"/>
  <c r="T103" i="3"/>
  <c r="U103" i="3"/>
  <c r="V103" i="3"/>
  <c r="W103" i="3"/>
  <c r="X103" i="3"/>
  <c r="Q104" i="3"/>
  <c r="R104" i="3"/>
  <c r="S104" i="3"/>
  <c r="T104" i="3"/>
  <c r="U104" i="3"/>
  <c r="V104" i="3"/>
  <c r="W104" i="3"/>
  <c r="X104" i="3"/>
  <c r="Q105" i="3"/>
  <c r="R105" i="3"/>
  <c r="S105" i="3"/>
  <c r="T105" i="3"/>
  <c r="U105" i="3"/>
  <c r="V105" i="3"/>
  <c r="W105" i="3"/>
  <c r="X105" i="3"/>
  <c r="Q106" i="3"/>
  <c r="R106" i="3"/>
  <c r="S106" i="3"/>
  <c r="T106" i="3"/>
  <c r="U106" i="3"/>
  <c r="V106" i="3"/>
  <c r="W106" i="3"/>
  <c r="X106" i="3"/>
  <c r="Q107" i="3"/>
  <c r="R107" i="3"/>
  <c r="S107" i="3"/>
  <c r="T107" i="3"/>
  <c r="U107" i="3"/>
  <c r="V107" i="3"/>
  <c r="W107" i="3"/>
  <c r="X107" i="3"/>
  <c r="Q108" i="3"/>
  <c r="R108" i="3"/>
  <c r="S108" i="3"/>
  <c r="T108" i="3"/>
  <c r="U108" i="3"/>
  <c r="V108" i="3"/>
  <c r="W108" i="3"/>
  <c r="X108" i="3"/>
  <c r="Q109" i="3"/>
  <c r="R109" i="3"/>
  <c r="S109" i="3"/>
  <c r="T109" i="3"/>
  <c r="U109" i="3"/>
  <c r="V109" i="3"/>
  <c r="W109" i="3"/>
  <c r="X109" i="3"/>
  <c r="Q110" i="3"/>
  <c r="R110" i="3"/>
  <c r="S110" i="3"/>
  <c r="T110" i="3"/>
  <c r="U110" i="3"/>
  <c r="V110" i="3"/>
  <c r="W110" i="3"/>
  <c r="X110" i="3"/>
  <c r="Q111" i="3"/>
  <c r="R111" i="3"/>
  <c r="S111" i="3"/>
  <c r="T111" i="3"/>
  <c r="U111" i="3"/>
  <c r="V111" i="3"/>
  <c r="W111" i="3"/>
  <c r="X111" i="3"/>
  <c r="Q112" i="3"/>
  <c r="R112" i="3"/>
  <c r="S112" i="3"/>
  <c r="T112" i="3"/>
  <c r="U112" i="3"/>
  <c r="V112" i="3"/>
  <c r="W112" i="3"/>
  <c r="X112" i="3"/>
  <c r="Q113" i="3"/>
  <c r="R113" i="3"/>
  <c r="S113" i="3"/>
  <c r="T113" i="3"/>
  <c r="U113" i="3"/>
  <c r="V113" i="3"/>
  <c r="W113" i="3"/>
  <c r="X113" i="3"/>
  <c r="Q114" i="3"/>
  <c r="R114" i="3"/>
  <c r="S114" i="3"/>
  <c r="T114" i="3"/>
  <c r="U114" i="3"/>
  <c r="V114" i="3"/>
  <c r="W114" i="3"/>
  <c r="X114" i="3"/>
  <c r="Q115" i="3"/>
  <c r="R115" i="3"/>
  <c r="S115" i="3"/>
  <c r="T115" i="3"/>
  <c r="U115" i="3"/>
  <c r="V115" i="3"/>
  <c r="W115" i="3"/>
  <c r="X115" i="3"/>
  <c r="Q116" i="3"/>
  <c r="R116" i="3"/>
  <c r="S116" i="3"/>
  <c r="T116" i="3"/>
  <c r="U116" i="3"/>
  <c r="V116" i="3"/>
  <c r="W116" i="3"/>
  <c r="X116" i="3"/>
  <c r="Q117" i="3"/>
  <c r="R117" i="3"/>
  <c r="S117" i="3"/>
  <c r="T117" i="3"/>
  <c r="U117" i="3"/>
  <c r="V117" i="3"/>
  <c r="W117" i="3"/>
  <c r="X117" i="3"/>
  <c r="Q118" i="3"/>
  <c r="R118" i="3"/>
  <c r="S118" i="3"/>
  <c r="T118" i="3"/>
  <c r="U118" i="3"/>
  <c r="V118" i="3"/>
  <c r="W118" i="3"/>
  <c r="X118" i="3"/>
  <c r="Q119" i="3"/>
  <c r="R119" i="3"/>
  <c r="S119" i="3"/>
  <c r="T119" i="3"/>
  <c r="U119" i="3"/>
  <c r="V119" i="3"/>
  <c r="W119" i="3"/>
  <c r="X119" i="3"/>
  <c r="Q120" i="3"/>
  <c r="R120" i="3"/>
  <c r="S120" i="3"/>
  <c r="T120" i="3"/>
  <c r="U120" i="3"/>
  <c r="V120" i="3"/>
  <c r="W120" i="3"/>
  <c r="X120" i="3"/>
  <c r="Q121" i="3"/>
  <c r="R121" i="3"/>
  <c r="S121" i="3"/>
  <c r="T121" i="3"/>
  <c r="U121" i="3"/>
  <c r="V121" i="3"/>
  <c r="W121" i="3"/>
  <c r="X121" i="3"/>
  <c r="Q122" i="3"/>
  <c r="R122" i="3"/>
  <c r="S122" i="3"/>
  <c r="T122" i="3"/>
  <c r="U122" i="3"/>
  <c r="V122" i="3"/>
  <c r="W122" i="3"/>
  <c r="X122" i="3"/>
  <c r="Q123" i="3"/>
  <c r="R123" i="3"/>
  <c r="S123" i="3"/>
  <c r="T123" i="3"/>
  <c r="U123" i="3"/>
  <c r="V123" i="3"/>
  <c r="W123" i="3"/>
  <c r="X123" i="3"/>
  <c r="Q124" i="3"/>
  <c r="R124" i="3"/>
  <c r="S124" i="3"/>
  <c r="T124" i="3"/>
  <c r="U124" i="3"/>
  <c r="V124" i="3"/>
  <c r="W124" i="3"/>
  <c r="X124" i="3"/>
  <c r="Q125" i="3"/>
  <c r="R125" i="3"/>
  <c r="S125" i="3"/>
  <c r="T125" i="3"/>
  <c r="U125" i="3"/>
  <c r="V125" i="3"/>
  <c r="W125" i="3"/>
  <c r="X125" i="3"/>
  <c r="Q126" i="3"/>
  <c r="R126" i="3"/>
  <c r="S126" i="3"/>
  <c r="T126" i="3"/>
  <c r="U126" i="3"/>
  <c r="V126" i="3"/>
  <c r="W126" i="3"/>
  <c r="X126" i="3"/>
  <c r="Q127" i="3"/>
  <c r="R127" i="3"/>
  <c r="S127" i="3"/>
  <c r="T127" i="3"/>
  <c r="U127" i="3"/>
  <c r="V127" i="3"/>
  <c r="W127" i="3"/>
  <c r="X127" i="3"/>
  <c r="Q128" i="3"/>
  <c r="R128" i="3"/>
  <c r="S128" i="3"/>
  <c r="T128" i="3"/>
  <c r="U128" i="3"/>
  <c r="V128" i="3"/>
  <c r="W128" i="3"/>
  <c r="X128" i="3"/>
  <c r="Q129" i="3"/>
  <c r="R129" i="3"/>
  <c r="S129" i="3"/>
  <c r="T129" i="3"/>
  <c r="U129" i="3"/>
  <c r="V129" i="3"/>
  <c r="W129" i="3"/>
  <c r="X129" i="3"/>
  <c r="Q130" i="3"/>
  <c r="R130" i="3"/>
  <c r="S130" i="3"/>
  <c r="T130" i="3"/>
  <c r="U130" i="3"/>
  <c r="V130" i="3"/>
  <c r="W130" i="3"/>
  <c r="X130" i="3"/>
  <c r="Q131" i="3"/>
  <c r="R131" i="3"/>
  <c r="S131" i="3"/>
  <c r="T131" i="3"/>
  <c r="U131" i="3"/>
  <c r="V131" i="3"/>
  <c r="W131" i="3"/>
  <c r="X131" i="3"/>
  <c r="Q132" i="3"/>
  <c r="R132" i="3"/>
  <c r="S132" i="3"/>
  <c r="T132" i="3"/>
  <c r="U132" i="3"/>
  <c r="V132" i="3"/>
  <c r="W132" i="3"/>
  <c r="X132" i="3"/>
  <c r="Q133" i="3"/>
  <c r="R133" i="3"/>
  <c r="S133" i="3"/>
  <c r="T133" i="3"/>
  <c r="U133" i="3"/>
  <c r="V133" i="3"/>
  <c r="W133" i="3"/>
  <c r="X133" i="3"/>
  <c r="Q134" i="3"/>
  <c r="R134" i="3"/>
  <c r="S134" i="3"/>
  <c r="T134" i="3"/>
  <c r="U134" i="3"/>
  <c r="V134" i="3"/>
  <c r="W134" i="3"/>
  <c r="X134" i="3"/>
  <c r="Q135" i="3"/>
  <c r="R135" i="3"/>
  <c r="S135" i="3"/>
  <c r="T135" i="3"/>
  <c r="U135" i="3"/>
  <c r="V135" i="3"/>
  <c r="W135" i="3"/>
  <c r="X135" i="3"/>
  <c r="Q136" i="3"/>
  <c r="R136" i="3"/>
  <c r="S136" i="3"/>
  <c r="T136" i="3"/>
  <c r="U136" i="3"/>
  <c r="V136" i="3"/>
  <c r="W136" i="3"/>
  <c r="X136" i="3"/>
  <c r="Q137" i="3"/>
  <c r="R137" i="3"/>
  <c r="S137" i="3"/>
  <c r="T137" i="3"/>
  <c r="U137" i="3"/>
  <c r="V137" i="3"/>
  <c r="W137" i="3"/>
  <c r="X137" i="3"/>
  <c r="Q138" i="3"/>
  <c r="R138" i="3"/>
  <c r="S138" i="3"/>
  <c r="T138" i="3"/>
  <c r="U138" i="3"/>
  <c r="V138" i="3"/>
  <c r="W138" i="3"/>
  <c r="X138" i="3"/>
  <c r="Q139" i="3"/>
  <c r="R139" i="3"/>
  <c r="S139" i="3"/>
  <c r="T139" i="3"/>
  <c r="U139" i="3"/>
  <c r="V139" i="3"/>
  <c r="W139" i="3"/>
  <c r="X139" i="3"/>
  <c r="Q140" i="3"/>
  <c r="R140" i="3"/>
  <c r="S140" i="3"/>
  <c r="T140" i="3"/>
  <c r="U140" i="3"/>
  <c r="V140" i="3"/>
  <c r="W140" i="3"/>
  <c r="X140" i="3"/>
  <c r="Q141" i="3"/>
  <c r="R141" i="3"/>
  <c r="S141" i="3"/>
  <c r="T141" i="3"/>
  <c r="U141" i="3"/>
  <c r="V141" i="3"/>
  <c r="W141" i="3"/>
  <c r="X141" i="3"/>
  <c r="Q142" i="3"/>
  <c r="R142" i="3"/>
  <c r="S142" i="3"/>
  <c r="T142" i="3"/>
  <c r="U142" i="3"/>
  <c r="V142" i="3"/>
  <c r="W142" i="3"/>
  <c r="X142" i="3"/>
  <c r="Q143" i="3"/>
  <c r="R143" i="3"/>
  <c r="S143" i="3"/>
  <c r="T143" i="3"/>
  <c r="U143" i="3"/>
  <c r="V143" i="3"/>
  <c r="W143" i="3"/>
  <c r="X143" i="3"/>
  <c r="Q144" i="3"/>
  <c r="R144" i="3"/>
  <c r="S144" i="3"/>
  <c r="T144" i="3"/>
  <c r="U144" i="3"/>
  <c r="V144" i="3"/>
  <c r="W144" i="3"/>
  <c r="X144" i="3"/>
  <c r="Q145" i="3"/>
  <c r="R145" i="3"/>
  <c r="S145" i="3"/>
  <c r="T145" i="3"/>
  <c r="U145" i="3"/>
  <c r="V145" i="3"/>
  <c r="W145" i="3"/>
  <c r="X145" i="3"/>
  <c r="Q146" i="3"/>
  <c r="R146" i="3"/>
  <c r="S146" i="3"/>
  <c r="T146" i="3"/>
  <c r="U146" i="3"/>
  <c r="V146" i="3"/>
  <c r="W146" i="3"/>
  <c r="X146" i="3"/>
  <c r="Q147" i="3"/>
  <c r="R147" i="3"/>
  <c r="S147" i="3"/>
  <c r="T147" i="3"/>
  <c r="U147" i="3"/>
  <c r="V147" i="3"/>
  <c r="W147" i="3"/>
  <c r="X147" i="3"/>
  <c r="Q148" i="3"/>
  <c r="R148" i="3"/>
  <c r="S148" i="3"/>
  <c r="T148" i="3"/>
  <c r="U148" i="3"/>
  <c r="V148" i="3"/>
  <c r="W148" i="3"/>
  <c r="X148" i="3"/>
  <c r="Q149" i="3"/>
  <c r="R149" i="3"/>
  <c r="S149" i="3"/>
  <c r="T149" i="3"/>
  <c r="U149" i="3"/>
  <c r="V149" i="3"/>
  <c r="W149" i="3"/>
  <c r="X149" i="3"/>
  <c r="Q150" i="3"/>
  <c r="R150" i="3"/>
  <c r="S150" i="3"/>
  <c r="T150" i="3"/>
  <c r="U150" i="3"/>
  <c r="V150" i="3"/>
  <c r="W150" i="3"/>
  <c r="X150" i="3"/>
  <c r="Q151" i="3"/>
  <c r="R151" i="3"/>
  <c r="S151" i="3"/>
  <c r="T151" i="3"/>
  <c r="U151" i="3"/>
  <c r="V151" i="3"/>
  <c r="W151" i="3"/>
  <c r="X151" i="3"/>
  <c r="Q152" i="3"/>
  <c r="R152" i="3"/>
  <c r="S152" i="3"/>
  <c r="T152" i="3"/>
  <c r="U152" i="3"/>
  <c r="V152" i="3"/>
  <c r="W152" i="3"/>
  <c r="X152" i="3"/>
  <c r="Q153" i="3"/>
  <c r="R153" i="3"/>
  <c r="S153" i="3"/>
  <c r="T153" i="3"/>
  <c r="U153" i="3"/>
  <c r="V153" i="3"/>
  <c r="W153" i="3"/>
  <c r="X153" i="3"/>
  <c r="Q154" i="3"/>
  <c r="R154" i="3"/>
  <c r="S154" i="3"/>
  <c r="T154" i="3"/>
  <c r="U154" i="3"/>
  <c r="V154" i="3"/>
  <c r="W154" i="3"/>
  <c r="X154" i="3"/>
  <c r="Q155" i="3"/>
  <c r="R155" i="3"/>
  <c r="S155" i="3"/>
  <c r="T155" i="3"/>
  <c r="U155" i="3"/>
  <c r="V155" i="3"/>
  <c r="W155" i="3"/>
  <c r="X155" i="3"/>
  <c r="Q156" i="3"/>
  <c r="R156" i="3"/>
  <c r="S156" i="3"/>
  <c r="T156" i="3"/>
  <c r="U156" i="3"/>
  <c r="V156" i="3"/>
  <c r="W156" i="3"/>
  <c r="X156" i="3"/>
  <c r="Q157" i="3"/>
  <c r="R157" i="3"/>
  <c r="S157" i="3"/>
  <c r="T157" i="3"/>
  <c r="U157" i="3"/>
  <c r="V157" i="3"/>
  <c r="W157" i="3"/>
  <c r="X157" i="3"/>
  <c r="Q158" i="3"/>
  <c r="R158" i="3"/>
  <c r="S158" i="3"/>
  <c r="T158" i="3"/>
  <c r="U158" i="3"/>
  <c r="V158" i="3"/>
  <c r="W158" i="3"/>
  <c r="X158" i="3"/>
  <c r="Q159" i="3"/>
  <c r="R159" i="3"/>
  <c r="S159" i="3"/>
  <c r="T159" i="3"/>
  <c r="U159" i="3"/>
  <c r="V159" i="3"/>
  <c r="W159" i="3"/>
  <c r="X159" i="3"/>
  <c r="Q160" i="3"/>
  <c r="R160" i="3"/>
  <c r="S160" i="3"/>
  <c r="T160" i="3"/>
  <c r="U160" i="3"/>
  <c r="V160" i="3"/>
  <c r="W160" i="3"/>
  <c r="X160" i="3"/>
  <c r="Q161" i="3"/>
  <c r="R161" i="3"/>
  <c r="S161" i="3"/>
  <c r="T161" i="3"/>
  <c r="U161" i="3"/>
  <c r="V161" i="3"/>
  <c r="W161" i="3"/>
  <c r="X161" i="3"/>
  <c r="Q162" i="3"/>
  <c r="R162" i="3"/>
  <c r="S162" i="3"/>
  <c r="T162" i="3"/>
  <c r="U162" i="3"/>
  <c r="V162" i="3"/>
  <c r="W162" i="3"/>
  <c r="X162" i="3"/>
  <c r="Q163" i="3"/>
  <c r="R163" i="3"/>
  <c r="S163" i="3"/>
  <c r="T163" i="3"/>
  <c r="U163" i="3"/>
  <c r="V163" i="3"/>
  <c r="W163" i="3"/>
  <c r="X163" i="3"/>
  <c r="Q164" i="3"/>
  <c r="R164" i="3"/>
  <c r="S164" i="3"/>
  <c r="T164" i="3"/>
  <c r="U164" i="3"/>
  <c r="V164" i="3"/>
  <c r="W164" i="3"/>
  <c r="X164" i="3"/>
  <c r="Q165" i="3"/>
  <c r="R165" i="3"/>
  <c r="S165" i="3"/>
  <c r="T165" i="3"/>
  <c r="U165" i="3"/>
  <c r="V165" i="3"/>
  <c r="W165" i="3"/>
  <c r="X165" i="3"/>
  <c r="Q166" i="3"/>
  <c r="R166" i="3"/>
  <c r="S166" i="3"/>
  <c r="T166" i="3"/>
  <c r="U166" i="3"/>
  <c r="V166" i="3"/>
  <c r="W166" i="3"/>
  <c r="X166" i="3"/>
  <c r="Q167" i="3"/>
  <c r="R167" i="3"/>
  <c r="S167" i="3"/>
  <c r="T167" i="3"/>
  <c r="U167" i="3"/>
  <c r="V167" i="3"/>
  <c r="W167" i="3"/>
  <c r="X167" i="3"/>
  <c r="Q168" i="3"/>
  <c r="R168" i="3"/>
  <c r="S168" i="3"/>
  <c r="T168" i="3"/>
  <c r="U168" i="3"/>
  <c r="V168" i="3"/>
  <c r="W168" i="3"/>
  <c r="X168" i="3"/>
  <c r="Q169" i="3"/>
  <c r="R169" i="3"/>
  <c r="S169" i="3"/>
  <c r="T169" i="3"/>
  <c r="U169" i="3"/>
  <c r="V169" i="3"/>
  <c r="W169" i="3"/>
  <c r="X169" i="3"/>
  <c r="Q170" i="3"/>
  <c r="R170" i="3"/>
  <c r="S170" i="3"/>
  <c r="T170" i="3"/>
  <c r="U170" i="3"/>
  <c r="V170" i="3"/>
  <c r="W170" i="3"/>
  <c r="X170" i="3"/>
  <c r="Q171" i="3"/>
  <c r="R171" i="3"/>
  <c r="S171" i="3"/>
  <c r="T171" i="3"/>
  <c r="U171" i="3"/>
  <c r="V171" i="3"/>
  <c r="W171" i="3"/>
  <c r="X171" i="3"/>
  <c r="Q172" i="3"/>
  <c r="R172" i="3"/>
  <c r="S172" i="3"/>
  <c r="T172" i="3"/>
  <c r="U172" i="3"/>
  <c r="V172" i="3"/>
  <c r="W172" i="3"/>
  <c r="X172" i="3"/>
  <c r="Q173" i="3"/>
  <c r="R173" i="3"/>
  <c r="S173" i="3"/>
  <c r="T173" i="3"/>
  <c r="U173" i="3"/>
  <c r="V173" i="3"/>
  <c r="W173" i="3"/>
  <c r="X173" i="3"/>
  <c r="Q174" i="3"/>
  <c r="R174" i="3"/>
  <c r="S174" i="3"/>
  <c r="T174" i="3"/>
  <c r="U174" i="3"/>
  <c r="V174" i="3"/>
  <c r="W174" i="3"/>
  <c r="X174" i="3"/>
  <c r="Q175" i="3"/>
  <c r="R175" i="3"/>
  <c r="S175" i="3"/>
  <c r="T175" i="3"/>
  <c r="U175" i="3"/>
  <c r="V175" i="3"/>
  <c r="W175" i="3"/>
  <c r="X175" i="3"/>
  <c r="Q176" i="3"/>
  <c r="R176" i="3"/>
  <c r="S176" i="3"/>
  <c r="T176" i="3"/>
  <c r="U176" i="3"/>
  <c r="V176" i="3"/>
  <c r="W176" i="3"/>
  <c r="X176" i="3"/>
  <c r="Q177" i="3"/>
  <c r="R177" i="3"/>
  <c r="S177" i="3"/>
  <c r="T177" i="3"/>
  <c r="U177" i="3"/>
  <c r="V177" i="3"/>
  <c r="W177" i="3"/>
  <c r="X177" i="3"/>
  <c r="Q178" i="3"/>
  <c r="R178" i="3"/>
  <c r="S178" i="3"/>
  <c r="T178" i="3"/>
  <c r="U178" i="3"/>
  <c r="V178" i="3"/>
  <c r="W178" i="3"/>
  <c r="X178" i="3"/>
  <c r="Q179" i="3"/>
  <c r="R179" i="3"/>
  <c r="T179" i="3"/>
  <c r="U179" i="3"/>
  <c r="V179" i="3"/>
  <c r="W179" i="3"/>
  <c r="X179" i="3"/>
  <c r="Q180" i="3"/>
  <c r="R180" i="3"/>
  <c r="S180" i="3"/>
  <c r="T180" i="3"/>
  <c r="U180" i="3"/>
  <c r="V180" i="3"/>
  <c r="W180" i="3"/>
  <c r="X180" i="3"/>
  <c r="Q181" i="3"/>
  <c r="R181" i="3"/>
  <c r="S181" i="3"/>
  <c r="T181" i="3"/>
  <c r="U181" i="3"/>
  <c r="V181" i="3"/>
  <c r="W181" i="3"/>
  <c r="X181" i="3"/>
  <c r="Q182" i="3"/>
  <c r="R182" i="3"/>
  <c r="S182" i="3"/>
  <c r="T182" i="3"/>
  <c r="U182" i="3"/>
  <c r="V182" i="3"/>
  <c r="W182" i="3"/>
  <c r="X182" i="3"/>
  <c r="Q183" i="3"/>
  <c r="R183" i="3"/>
  <c r="S183" i="3"/>
  <c r="T183" i="3"/>
  <c r="U183" i="3"/>
  <c r="V183" i="3"/>
  <c r="W183" i="3"/>
  <c r="X183" i="3"/>
  <c r="Q184" i="3"/>
  <c r="R184" i="3"/>
  <c r="S184" i="3"/>
  <c r="T184" i="3"/>
  <c r="U184" i="3"/>
  <c r="V184" i="3"/>
  <c r="W184" i="3"/>
  <c r="X184" i="3"/>
  <c r="Q188" i="3"/>
  <c r="R188" i="3"/>
  <c r="T188" i="3"/>
  <c r="U188" i="3"/>
  <c r="V188" i="3"/>
  <c r="W188" i="3"/>
  <c r="X188" i="3"/>
  <c r="Q189" i="3"/>
  <c r="R189" i="3"/>
  <c r="S189" i="3"/>
  <c r="T189" i="3"/>
  <c r="U189" i="3"/>
  <c r="V189" i="3"/>
  <c r="W189" i="3"/>
  <c r="X189" i="3"/>
  <c r="Q190" i="3"/>
  <c r="R190" i="3"/>
  <c r="S190" i="3"/>
  <c r="T190" i="3"/>
  <c r="U190" i="3"/>
  <c r="V190" i="3"/>
  <c r="W190" i="3"/>
  <c r="X190" i="3"/>
  <c r="Q191" i="3"/>
  <c r="R191" i="3"/>
  <c r="S191" i="3"/>
  <c r="T191" i="3"/>
  <c r="U191" i="3"/>
  <c r="V191" i="3"/>
  <c r="W191" i="3"/>
  <c r="X191" i="3"/>
  <c r="Q192" i="3"/>
  <c r="R192" i="3"/>
  <c r="S192" i="3"/>
  <c r="T192" i="3"/>
  <c r="U192" i="3"/>
  <c r="V192" i="3"/>
  <c r="W192" i="3"/>
  <c r="X192" i="3"/>
  <c r="Q193" i="3"/>
  <c r="R193" i="3"/>
  <c r="S193" i="3"/>
  <c r="T193" i="3"/>
  <c r="U193" i="3"/>
  <c r="V193" i="3"/>
  <c r="W193" i="3"/>
  <c r="X193" i="3"/>
  <c r="Q194" i="3"/>
  <c r="R194" i="3"/>
  <c r="S194" i="3"/>
  <c r="T194" i="3"/>
  <c r="U194" i="3"/>
  <c r="V194" i="3"/>
  <c r="W194" i="3"/>
  <c r="X194" i="3"/>
  <c r="Q195" i="3"/>
  <c r="R195" i="3"/>
  <c r="S195" i="3"/>
  <c r="T195" i="3"/>
  <c r="U195" i="3"/>
  <c r="V195" i="3"/>
  <c r="W195" i="3"/>
  <c r="X195" i="3"/>
  <c r="Q198" i="3"/>
  <c r="R198" i="3"/>
  <c r="S198" i="3"/>
  <c r="T198" i="3"/>
  <c r="U198" i="3"/>
  <c r="V198" i="3"/>
  <c r="W198" i="3"/>
  <c r="X198" i="3"/>
  <c r="Q199" i="3"/>
  <c r="R199" i="3"/>
  <c r="S199" i="3"/>
  <c r="T199" i="3"/>
  <c r="U199" i="3"/>
  <c r="V199" i="3"/>
  <c r="W199" i="3"/>
  <c r="X199" i="3"/>
  <c r="Q200" i="3"/>
  <c r="R200" i="3"/>
  <c r="S200" i="3"/>
  <c r="T200" i="3"/>
  <c r="U200" i="3"/>
  <c r="V200" i="3"/>
  <c r="W200" i="3"/>
  <c r="X200" i="3"/>
  <c r="Q201" i="3"/>
  <c r="R201" i="3"/>
  <c r="S201" i="3"/>
  <c r="T201" i="3"/>
  <c r="U201" i="3"/>
  <c r="V201" i="3"/>
  <c r="W201" i="3"/>
  <c r="X201" i="3"/>
  <c r="Q202" i="3"/>
  <c r="R202" i="3"/>
  <c r="S202" i="3"/>
  <c r="T202" i="3"/>
  <c r="U202" i="3"/>
  <c r="V202" i="3"/>
  <c r="W202" i="3"/>
  <c r="X202" i="3"/>
  <c r="Q203" i="3"/>
  <c r="R203" i="3"/>
  <c r="S203" i="3"/>
  <c r="T203" i="3"/>
  <c r="U203" i="3"/>
  <c r="V203" i="3"/>
  <c r="W203" i="3"/>
  <c r="X203" i="3"/>
  <c r="Q204" i="3"/>
  <c r="R204" i="3"/>
  <c r="S204" i="3"/>
  <c r="T204" i="3"/>
  <c r="U204" i="3"/>
  <c r="V204" i="3"/>
  <c r="W204" i="3"/>
  <c r="X204" i="3"/>
  <c r="Q205" i="3"/>
  <c r="R205" i="3"/>
  <c r="S205" i="3"/>
  <c r="T205" i="3"/>
  <c r="U205" i="3"/>
  <c r="V205" i="3"/>
  <c r="W205" i="3"/>
  <c r="X205" i="3"/>
  <c r="Q206" i="3"/>
  <c r="R206" i="3"/>
  <c r="S206" i="3"/>
  <c r="T206" i="3"/>
  <c r="U206" i="3"/>
  <c r="V206" i="3"/>
  <c r="W206" i="3"/>
  <c r="X206" i="3"/>
  <c r="Q207" i="3"/>
  <c r="R207" i="3"/>
  <c r="S207" i="3"/>
  <c r="T207" i="3"/>
  <c r="U207" i="3"/>
  <c r="V207" i="3"/>
  <c r="W207" i="3"/>
  <c r="X207" i="3"/>
  <c r="Q208" i="3"/>
  <c r="R208" i="3"/>
  <c r="S208" i="3"/>
  <c r="T208" i="3"/>
  <c r="U208" i="3"/>
  <c r="V208" i="3"/>
  <c r="W208" i="3"/>
  <c r="X208" i="3"/>
  <c r="Q209" i="3"/>
  <c r="R209" i="3"/>
  <c r="S209" i="3"/>
  <c r="T209" i="3"/>
  <c r="U209" i="3"/>
  <c r="V209" i="3"/>
  <c r="W209" i="3"/>
  <c r="X209" i="3"/>
  <c r="Q210" i="3"/>
  <c r="R210" i="3"/>
  <c r="S210" i="3"/>
  <c r="T210" i="3"/>
  <c r="U210" i="3"/>
  <c r="V210" i="3"/>
  <c r="W210" i="3"/>
  <c r="X210" i="3"/>
  <c r="Q211" i="3"/>
  <c r="R211" i="3"/>
  <c r="S211" i="3"/>
  <c r="T211" i="3"/>
  <c r="U211" i="3"/>
  <c r="V211" i="3"/>
  <c r="W211" i="3"/>
  <c r="X211" i="3"/>
  <c r="Q212" i="3"/>
  <c r="R212" i="3"/>
  <c r="S212" i="3"/>
  <c r="T212" i="3"/>
  <c r="U212" i="3"/>
  <c r="V212" i="3"/>
  <c r="W212" i="3"/>
  <c r="X212" i="3"/>
  <c r="Q213" i="3"/>
  <c r="R213" i="3"/>
  <c r="S213" i="3"/>
  <c r="T213" i="3"/>
  <c r="U213" i="3"/>
  <c r="V213" i="3"/>
  <c r="W213" i="3"/>
  <c r="X213" i="3"/>
  <c r="Q214" i="3"/>
  <c r="R214" i="3"/>
  <c r="S214" i="3"/>
  <c r="T214" i="3"/>
  <c r="U214" i="3"/>
  <c r="V214" i="3"/>
  <c r="W214" i="3"/>
  <c r="X214" i="3"/>
  <c r="Q215" i="3"/>
  <c r="R215" i="3"/>
  <c r="S215" i="3"/>
  <c r="T215" i="3"/>
  <c r="U215" i="3"/>
  <c r="V215" i="3"/>
  <c r="W215" i="3"/>
  <c r="X215" i="3"/>
  <c r="Q216" i="3"/>
  <c r="R216" i="3"/>
  <c r="S216" i="3"/>
  <c r="T216" i="3"/>
  <c r="U216" i="3"/>
  <c r="V216" i="3"/>
  <c r="W216" i="3"/>
  <c r="X216" i="3"/>
  <c r="Q217" i="3"/>
  <c r="R217" i="3"/>
  <c r="S217" i="3"/>
  <c r="T217" i="3"/>
  <c r="U217" i="3"/>
  <c r="V217" i="3"/>
  <c r="W217" i="3"/>
  <c r="X217" i="3"/>
  <c r="Q218" i="3"/>
  <c r="R218" i="3"/>
  <c r="S218" i="3"/>
  <c r="T218" i="3"/>
  <c r="U218" i="3"/>
  <c r="V218" i="3"/>
  <c r="W218" i="3"/>
  <c r="X218" i="3"/>
  <c r="Q219" i="3"/>
  <c r="R219" i="3"/>
  <c r="S219" i="3"/>
  <c r="T219" i="3"/>
  <c r="U219" i="3"/>
  <c r="V219" i="3"/>
  <c r="W219" i="3"/>
  <c r="X219" i="3"/>
  <c r="Q220" i="3"/>
  <c r="R220" i="3"/>
  <c r="S220" i="3"/>
  <c r="T220" i="3"/>
  <c r="U220" i="3"/>
  <c r="V220" i="3"/>
  <c r="W220" i="3"/>
  <c r="X220" i="3"/>
  <c r="Q221" i="3"/>
  <c r="R221" i="3"/>
  <c r="S221" i="3"/>
  <c r="T221" i="3"/>
  <c r="U221" i="3"/>
  <c r="V221" i="3"/>
  <c r="W221" i="3"/>
  <c r="X221" i="3"/>
  <c r="Q222" i="3"/>
  <c r="R222" i="3"/>
  <c r="S222" i="3"/>
  <c r="T222" i="3"/>
  <c r="U222" i="3"/>
  <c r="V222" i="3"/>
  <c r="W222" i="3"/>
  <c r="X222" i="3"/>
  <c r="Q223" i="3"/>
  <c r="R223" i="3"/>
  <c r="S223" i="3"/>
  <c r="T223" i="3"/>
  <c r="U223" i="3"/>
  <c r="V223" i="3"/>
  <c r="W223" i="3"/>
  <c r="X223" i="3"/>
  <c r="Q224" i="3"/>
  <c r="R224" i="3"/>
  <c r="S224" i="3"/>
  <c r="T224" i="3"/>
  <c r="U224" i="3"/>
  <c r="V224" i="3"/>
  <c r="W224" i="3"/>
  <c r="X224" i="3"/>
  <c r="Q225" i="3"/>
  <c r="R225" i="3"/>
  <c r="S225" i="3"/>
  <c r="T225" i="3"/>
  <c r="U225" i="3"/>
  <c r="V225" i="3"/>
  <c r="W225" i="3"/>
  <c r="X225" i="3"/>
  <c r="Q226" i="3"/>
  <c r="R226" i="3"/>
  <c r="S226" i="3"/>
  <c r="T226" i="3"/>
  <c r="U226" i="3"/>
  <c r="V226" i="3"/>
  <c r="W226" i="3"/>
  <c r="X226" i="3"/>
  <c r="Q227" i="3"/>
  <c r="R227" i="3"/>
  <c r="S227" i="3"/>
  <c r="T227" i="3"/>
  <c r="U227" i="3"/>
  <c r="V227" i="3"/>
  <c r="W227" i="3"/>
  <c r="X227" i="3"/>
  <c r="Q228" i="3"/>
  <c r="R228" i="3"/>
  <c r="S228" i="3"/>
  <c r="T228" i="3"/>
  <c r="U228" i="3"/>
  <c r="V228" i="3"/>
  <c r="W228" i="3"/>
  <c r="X228" i="3"/>
  <c r="Q229" i="3"/>
  <c r="R229" i="3"/>
  <c r="S229" i="3"/>
  <c r="T229" i="3"/>
  <c r="U229" i="3"/>
  <c r="V229" i="3"/>
  <c r="W229" i="3"/>
  <c r="X229" i="3"/>
  <c r="Q230" i="3"/>
  <c r="R230" i="3"/>
  <c r="S230" i="3"/>
  <c r="T230" i="3"/>
  <c r="U230" i="3"/>
  <c r="V230" i="3"/>
  <c r="W230" i="3"/>
  <c r="X230" i="3"/>
  <c r="Q231" i="3"/>
  <c r="R231" i="3"/>
  <c r="S231" i="3"/>
  <c r="T231" i="3"/>
  <c r="U231" i="3"/>
  <c r="V231" i="3"/>
  <c r="W231" i="3"/>
  <c r="X231" i="3"/>
  <c r="Q232" i="3"/>
  <c r="R232" i="3"/>
  <c r="S232" i="3"/>
  <c r="T232" i="3"/>
  <c r="U232" i="3"/>
  <c r="V232" i="3"/>
  <c r="W232" i="3"/>
  <c r="X232" i="3"/>
  <c r="Q233" i="3"/>
  <c r="R233" i="3"/>
  <c r="S233" i="3"/>
  <c r="T233" i="3"/>
  <c r="U233" i="3"/>
  <c r="V233" i="3"/>
  <c r="W233" i="3"/>
  <c r="X233" i="3"/>
  <c r="Q234" i="3"/>
  <c r="R234" i="3"/>
  <c r="S234" i="3"/>
  <c r="T234" i="3"/>
  <c r="U234" i="3"/>
  <c r="V234" i="3"/>
  <c r="W234" i="3"/>
  <c r="X234" i="3"/>
  <c r="Q235" i="3"/>
  <c r="R235" i="3"/>
  <c r="S235" i="3"/>
  <c r="T235" i="3"/>
  <c r="U235" i="3"/>
  <c r="V235" i="3"/>
  <c r="W235" i="3"/>
  <c r="X235" i="3"/>
  <c r="Q236" i="3"/>
  <c r="R236" i="3"/>
  <c r="S236" i="3"/>
  <c r="T236" i="3"/>
  <c r="U236" i="3"/>
  <c r="V236" i="3"/>
  <c r="W236" i="3"/>
  <c r="X236" i="3"/>
  <c r="Q237" i="3"/>
  <c r="R237" i="3"/>
  <c r="S237" i="3"/>
  <c r="T237" i="3"/>
  <c r="U237" i="3"/>
  <c r="V237" i="3"/>
  <c r="W237" i="3"/>
  <c r="X237" i="3"/>
  <c r="Q238" i="3"/>
  <c r="R238" i="3"/>
  <c r="S238" i="3"/>
  <c r="T238" i="3"/>
  <c r="U238" i="3"/>
  <c r="V238" i="3"/>
  <c r="W238" i="3"/>
  <c r="X238" i="3"/>
  <c r="Q240" i="3"/>
  <c r="R240" i="3"/>
  <c r="T240" i="3"/>
  <c r="U240" i="3"/>
  <c r="V240" i="3"/>
  <c r="W240" i="3"/>
  <c r="X240" i="3"/>
  <c r="Q241" i="3"/>
  <c r="R241" i="3"/>
  <c r="S241" i="3"/>
  <c r="T241" i="3"/>
  <c r="U241" i="3"/>
  <c r="V241" i="3"/>
  <c r="W241" i="3"/>
  <c r="X241" i="3"/>
  <c r="Q242" i="3"/>
  <c r="R242" i="3"/>
  <c r="S242" i="3"/>
  <c r="T242" i="3"/>
  <c r="U242" i="3"/>
  <c r="V242" i="3"/>
  <c r="W242" i="3"/>
  <c r="X242" i="3"/>
  <c r="Q243" i="3"/>
  <c r="R243" i="3"/>
  <c r="S243" i="3"/>
  <c r="T243" i="3"/>
  <c r="U243" i="3"/>
  <c r="V243" i="3"/>
  <c r="W243" i="3"/>
  <c r="X243" i="3"/>
  <c r="Q244" i="3"/>
  <c r="R244" i="3"/>
  <c r="T244" i="3"/>
  <c r="U244" i="3"/>
  <c r="V244" i="3"/>
  <c r="W244" i="3"/>
  <c r="X244" i="3"/>
  <c r="Q245" i="3"/>
  <c r="R245" i="3"/>
  <c r="T245" i="3"/>
  <c r="U245" i="3"/>
  <c r="V245" i="3"/>
  <c r="W245" i="3"/>
  <c r="X245" i="3"/>
  <c r="Q247" i="3"/>
  <c r="R247" i="3"/>
  <c r="S247" i="3"/>
  <c r="T247" i="3"/>
  <c r="U247" i="3"/>
  <c r="V247" i="3"/>
  <c r="W247" i="3"/>
  <c r="X247" i="3"/>
  <c r="Q248" i="3"/>
  <c r="R248" i="3"/>
  <c r="T248" i="3"/>
  <c r="U248" i="3"/>
  <c r="V248" i="3"/>
  <c r="W248" i="3"/>
  <c r="X248" i="3"/>
  <c r="Q249" i="3"/>
  <c r="R249" i="3"/>
  <c r="S249" i="3"/>
  <c r="T249" i="3"/>
  <c r="U249" i="3"/>
  <c r="V249" i="3"/>
  <c r="W249" i="3"/>
  <c r="X249" i="3"/>
  <c r="Q250" i="3"/>
  <c r="R250" i="3"/>
  <c r="S250" i="3"/>
  <c r="T250" i="3"/>
  <c r="U250" i="3"/>
  <c r="V250" i="3"/>
  <c r="W250" i="3"/>
  <c r="X250" i="3"/>
  <c r="Q251" i="3"/>
  <c r="R251" i="3"/>
  <c r="S251" i="3"/>
  <c r="T251" i="3"/>
  <c r="U251" i="3"/>
  <c r="V251" i="3"/>
  <c r="W251" i="3"/>
  <c r="X251" i="3"/>
  <c r="Q252" i="3"/>
  <c r="R252" i="3"/>
  <c r="T252" i="3"/>
  <c r="U252" i="3"/>
  <c r="V252" i="3"/>
  <c r="W252" i="3"/>
  <c r="X252" i="3"/>
  <c r="Q253" i="3"/>
  <c r="R253" i="3"/>
  <c r="T253" i="3"/>
  <c r="U253" i="3"/>
  <c r="V253" i="3"/>
  <c r="W253" i="3"/>
  <c r="X253" i="3"/>
  <c r="Q254" i="3"/>
  <c r="R254" i="3"/>
  <c r="S254" i="3"/>
  <c r="T254" i="3"/>
  <c r="U254" i="3"/>
  <c r="V254" i="3"/>
  <c r="W254" i="3"/>
  <c r="X254" i="3"/>
  <c r="Q255" i="3"/>
  <c r="R255" i="3"/>
  <c r="S255" i="3"/>
  <c r="T255" i="3"/>
  <c r="U255" i="3"/>
  <c r="V255" i="3"/>
  <c r="W255" i="3"/>
  <c r="X255" i="3"/>
  <c r="Q256" i="3"/>
  <c r="R256" i="3"/>
  <c r="S256" i="3"/>
  <c r="T256" i="3"/>
  <c r="U256" i="3"/>
  <c r="V256" i="3"/>
  <c r="W256" i="3"/>
  <c r="X256" i="3"/>
  <c r="Q257" i="3"/>
  <c r="R257" i="3"/>
  <c r="S257" i="3"/>
  <c r="T257" i="3"/>
  <c r="U257" i="3"/>
  <c r="V257" i="3"/>
  <c r="W257" i="3"/>
  <c r="X257" i="3"/>
  <c r="Q258" i="3"/>
  <c r="R258" i="3"/>
  <c r="S258" i="3"/>
  <c r="T258" i="3"/>
  <c r="U258" i="3"/>
  <c r="V258" i="3"/>
  <c r="W258" i="3"/>
  <c r="X258" i="3"/>
  <c r="Q260" i="3"/>
  <c r="R260" i="3"/>
  <c r="S260" i="3"/>
  <c r="T260" i="3"/>
  <c r="U260" i="3"/>
  <c r="V260" i="3"/>
  <c r="W260" i="3"/>
  <c r="X260" i="3"/>
  <c r="Q261" i="3"/>
  <c r="R261" i="3"/>
  <c r="S261" i="3"/>
  <c r="T261" i="3"/>
  <c r="U261" i="3"/>
  <c r="V261" i="3"/>
  <c r="W261" i="3"/>
  <c r="X261" i="3"/>
  <c r="Q262" i="3"/>
  <c r="R262" i="3"/>
  <c r="S262" i="3"/>
  <c r="T262" i="3"/>
  <c r="U262" i="3"/>
  <c r="V262" i="3"/>
  <c r="W262" i="3"/>
  <c r="X262" i="3"/>
  <c r="Q263" i="3"/>
  <c r="R263" i="3"/>
  <c r="S263" i="3"/>
  <c r="T263" i="3"/>
  <c r="U263" i="3"/>
  <c r="V263" i="3"/>
  <c r="W263" i="3"/>
  <c r="X263" i="3"/>
  <c r="Q264" i="3"/>
  <c r="R264" i="3"/>
  <c r="S264" i="3"/>
  <c r="T264" i="3"/>
  <c r="U264" i="3"/>
  <c r="V264" i="3"/>
  <c r="W264" i="3"/>
  <c r="X264" i="3"/>
  <c r="Q265" i="3"/>
  <c r="R265" i="3"/>
  <c r="S265" i="3"/>
  <c r="T265" i="3"/>
  <c r="U265" i="3"/>
  <c r="V265" i="3"/>
  <c r="W265" i="3"/>
  <c r="X265" i="3"/>
  <c r="Q266" i="3"/>
  <c r="R266" i="3"/>
  <c r="S266" i="3"/>
  <c r="T266" i="3"/>
  <c r="U266" i="3"/>
  <c r="V266" i="3"/>
  <c r="W266" i="3"/>
  <c r="X266" i="3"/>
  <c r="Q267" i="3"/>
  <c r="R267" i="3"/>
  <c r="S267" i="3"/>
  <c r="T267" i="3"/>
  <c r="U267" i="3"/>
  <c r="V267" i="3"/>
  <c r="W267" i="3"/>
  <c r="X267" i="3"/>
  <c r="Q268" i="3"/>
  <c r="R268" i="3"/>
  <c r="S268" i="3"/>
  <c r="T268" i="3"/>
  <c r="U268" i="3"/>
  <c r="V268" i="3"/>
  <c r="W268" i="3"/>
  <c r="X268" i="3"/>
  <c r="Q269" i="3"/>
  <c r="R269" i="3"/>
  <c r="S269" i="3"/>
  <c r="T269" i="3"/>
  <c r="U269" i="3"/>
  <c r="V269" i="3"/>
  <c r="W269" i="3"/>
  <c r="X269" i="3"/>
  <c r="Q270" i="3"/>
  <c r="R270" i="3"/>
  <c r="S270" i="3"/>
  <c r="T270" i="3"/>
  <c r="U270" i="3"/>
  <c r="V270" i="3"/>
  <c r="W270" i="3"/>
  <c r="X270" i="3"/>
  <c r="Q271" i="3"/>
  <c r="R271" i="3"/>
  <c r="S271" i="3"/>
  <c r="T271" i="3"/>
  <c r="U271" i="3"/>
  <c r="V271" i="3"/>
  <c r="W271" i="3"/>
  <c r="X271" i="3"/>
  <c r="Q272" i="3"/>
  <c r="R272" i="3"/>
  <c r="S272" i="3"/>
  <c r="T272" i="3"/>
  <c r="U272" i="3"/>
  <c r="V272" i="3"/>
  <c r="W272" i="3"/>
  <c r="X272" i="3"/>
  <c r="Q273" i="3"/>
  <c r="R273" i="3"/>
  <c r="S273" i="3"/>
  <c r="T273" i="3"/>
  <c r="U273" i="3"/>
  <c r="V273" i="3"/>
  <c r="W273" i="3"/>
  <c r="X273" i="3"/>
  <c r="Q274" i="3"/>
  <c r="R274" i="3"/>
  <c r="S274" i="3"/>
  <c r="T274" i="3"/>
  <c r="U274" i="3"/>
  <c r="V274" i="3"/>
  <c r="W274" i="3"/>
  <c r="X274" i="3"/>
  <c r="Q275" i="3"/>
  <c r="R275" i="3"/>
  <c r="S275" i="3"/>
  <c r="T275" i="3"/>
  <c r="U275" i="3"/>
  <c r="V275" i="3"/>
  <c r="W275" i="3"/>
  <c r="X275" i="3"/>
  <c r="Q276" i="3"/>
  <c r="R276" i="3"/>
  <c r="S276" i="3"/>
  <c r="T276" i="3"/>
  <c r="U276" i="3"/>
  <c r="V276" i="3"/>
  <c r="W276" i="3"/>
  <c r="X276" i="3"/>
  <c r="Q277" i="3"/>
  <c r="R277" i="3"/>
  <c r="S277" i="3"/>
  <c r="T277" i="3"/>
  <c r="U277" i="3"/>
  <c r="V277" i="3"/>
  <c r="W277" i="3"/>
  <c r="X277" i="3"/>
  <c r="Q278" i="3"/>
  <c r="R278" i="3"/>
  <c r="S278" i="3"/>
  <c r="T278" i="3"/>
  <c r="U278" i="3"/>
  <c r="V278" i="3"/>
  <c r="W278" i="3"/>
  <c r="X278" i="3"/>
  <c r="Q279" i="3"/>
  <c r="R279" i="3"/>
  <c r="S279" i="3"/>
  <c r="T279" i="3"/>
  <c r="U279" i="3"/>
  <c r="V279" i="3"/>
  <c r="W279" i="3"/>
  <c r="X279" i="3"/>
  <c r="Q280" i="3"/>
  <c r="R280" i="3"/>
  <c r="S280" i="3"/>
  <c r="T280" i="3"/>
  <c r="U280" i="3"/>
  <c r="V280" i="3"/>
  <c r="W280" i="3"/>
  <c r="X280" i="3"/>
  <c r="Q281" i="3"/>
  <c r="R281" i="3"/>
  <c r="S281" i="3"/>
  <c r="T281" i="3"/>
  <c r="U281" i="3"/>
  <c r="V281" i="3"/>
  <c r="W281" i="3"/>
  <c r="X281" i="3"/>
  <c r="Q282" i="3"/>
  <c r="R282" i="3"/>
  <c r="S282" i="3"/>
  <c r="T282" i="3"/>
  <c r="U282" i="3"/>
  <c r="V282" i="3"/>
  <c r="W282" i="3"/>
  <c r="X282" i="3"/>
  <c r="Q283" i="3"/>
  <c r="R283" i="3"/>
  <c r="S283" i="3"/>
  <c r="T283" i="3"/>
  <c r="U283" i="3"/>
  <c r="V283" i="3"/>
  <c r="W283" i="3"/>
  <c r="X283" i="3"/>
  <c r="Q284" i="3"/>
  <c r="R284" i="3"/>
  <c r="S284" i="3"/>
  <c r="T284" i="3"/>
  <c r="U284" i="3"/>
  <c r="V284" i="3"/>
  <c r="W284" i="3"/>
  <c r="X284" i="3"/>
  <c r="Q285" i="3"/>
  <c r="R285" i="3"/>
  <c r="S285" i="3"/>
  <c r="T285" i="3"/>
  <c r="U285" i="3"/>
  <c r="V285" i="3"/>
  <c r="W285" i="3"/>
  <c r="X285" i="3"/>
  <c r="Q286" i="3"/>
  <c r="R286" i="3"/>
  <c r="S286" i="3"/>
  <c r="T286" i="3"/>
  <c r="U286" i="3"/>
  <c r="V286" i="3"/>
  <c r="W286" i="3"/>
  <c r="X286" i="3"/>
  <c r="Q287" i="3"/>
  <c r="R287" i="3"/>
  <c r="S287" i="3"/>
  <c r="T287" i="3"/>
  <c r="U287" i="3"/>
  <c r="V287" i="3"/>
  <c r="W287" i="3"/>
  <c r="X287" i="3"/>
  <c r="Q288" i="3"/>
  <c r="R288" i="3"/>
  <c r="S288" i="3"/>
  <c r="T288" i="3"/>
  <c r="U288" i="3"/>
  <c r="V288" i="3"/>
  <c r="W288" i="3"/>
  <c r="X288" i="3"/>
  <c r="Q289" i="3"/>
  <c r="R289" i="3"/>
  <c r="S289" i="3"/>
  <c r="T289" i="3"/>
  <c r="U289" i="3"/>
  <c r="V289" i="3"/>
  <c r="W289" i="3"/>
  <c r="X289" i="3"/>
  <c r="Q290" i="3"/>
  <c r="R290" i="3"/>
  <c r="S290" i="3"/>
  <c r="T290" i="3"/>
  <c r="U290" i="3"/>
  <c r="V290" i="3"/>
  <c r="W290" i="3"/>
  <c r="X290" i="3"/>
  <c r="Q291" i="3"/>
  <c r="R291" i="3"/>
  <c r="S291" i="3"/>
  <c r="T291" i="3"/>
  <c r="U291" i="3"/>
  <c r="V291" i="3"/>
  <c r="W291" i="3"/>
  <c r="X291" i="3"/>
  <c r="Q292" i="3"/>
  <c r="R292" i="3"/>
  <c r="S292" i="3"/>
  <c r="T292" i="3"/>
  <c r="U292" i="3"/>
  <c r="V292" i="3"/>
  <c r="W292" i="3"/>
  <c r="X292" i="3"/>
  <c r="Q293" i="3"/>
  <c r="R293" i="3"/>
  <c r="S293" i="3"/>
  <c r="T293" i="3"/>
  <c r="U293" i="3"/>
  <c r="V293" i="3"/>
  <c r="W293" i="3"/>
  <c r="X293" i="3"/>
  <c r="Q294" i="3"/>
  <c r="R294" i="3"/>
  <c r="S294" i="3"/>
  <c r="T294" i="3"/>
  <c r="U294" i="3"/>
  <c r="V294" i="3"/>
  <c r="W294" i="3"/>
  <c r="X294" i="3"/>
  <c r="Q295" i="3"/>
  <c r="R295" i="3"/>
  <c r="S295" i="3"/>
  <c r="T295" i="3"/>
  <c r="U295" i="3"/>
  <c r="V295" i="3"/>
  <c r="W295" i="3"/>
  <c r="X295" i="3"/>
  <c r="Q296" i="3"/>
  <c r="R296" i="3"/>
  <c r="S296" i="3"/>
  <c r="T296" i="3"/>
  <c r="U296" i="3"/>
  <c r="V296" i="3"/>
  <c r="W296" i="3"/>
  <c r="X296" i="3"/>
  <c r="Q297" i="3"/>
  <c r="R297" i="3"/>
  <c r="S297" i="3"/>
  <c r="T297" i="3"/>
  <c r="U297" i="3"/>
  <c r="V297" i="3"/>
  <c r="W297" i="3"/>
  <c r="X297" i="3"/>
  <c r="Q298" i="3"/>
  <c r="R298" i="3"/>
  <c r="S298" i="3"/>
  <c r="T298" i="3"/>
  <c r="U298" i="3"/>
  <c r="V298" i="3"/>
  <c r="W298" i="3"/>
  <c r="X298" i="3"/>
  <c r="Q299" i="3"/>
  <c r="R299" i="3"/>
  <c r="S299" i="3"/>
  <c r="T299" i="3"/>
  <c r="U299" i="3"/>
  <c r="V299" i="3"/>
  <c r="W299" i="3"/>
  <c r="X299" i="3"/>
  <c r="Q300" i="3"/>
  <c r="R300" i="3"/>
  <c r="S300" i="3"/>
  <c r="T300" i="3"/>
  <c r="U300" i="3"/>
  <c r="V300" i="3"/>
  <c r="W300" i="3"/>
  <c r="X300" i="3"/>
  <c r="Q301" i="3"/>
  <c r="R301" i="3"/>
  <c r="S301" i="3"/>
  <c r="T301" i="3"/>
  <c r="U301" i="3"/>
  <c r="V301" i="3"/>
  <c r="W301" i="3"/>
  <c r="X301" i="3"/>
  <c r="Q302" i="3"/>
  <c r="R302" i="3"/>
  <c r="S302" i="3"/>
  <c r="T302" i="3"/>
  <c r="U302" i="3"/>
  <c r="V302" i="3"/>
  <c r="W302" i="3"/>
  <c r="X302" i="3"/>
  <c r="Q303" i="3"/>
  <c r="R303" i="3"/>
  <c r="S303" i="3"/>
  <c r="T303" i="3"/>
  <c r="U303" i="3"/>
  <c r="V303" i="3"/>
  <c r="W303" i="3"/>
  <c r="X303" i="3"/>
  <c r="Q304" i="3"/>
  <c r="R304" i="3"/>
  <c r="S304" i="3"/>
  <c r="T304" i="3"/>
  <c r="U304" i="3"/>
  <c r="V304" i="3"/>
  <c r="W304" i="3"/>
  <c r="X304" i="3"/>
  <c r="Q305" i="3"/>
  <c r="R305" i="3"/>
  <c r="S305" i="3"/>
  <c r="T305" i="3"/>
  <c r="U305" i="3"/>
  <c r="V305" i="3"/>
  <c r="W305" i="3"/>
  <c r="X305" i="3"/>
  <c r="Q306" i="3"/>
  <c r="R306" i="3"/>
  <c r="S306" i="3"/>
  <c r="T306" i="3"/>
  <c r="U306" i="3"/>
  <c r="V306" i="3"/>
  <c r="W306" i="3"/>
  <c r="X306" i="3"/>
  <c r="Q307" i="3"/>
  <c r="R307" i="3"/>
  <c r="S307" i="3"/>
  <c r="T307" i="3"/>
  <c r="U307" i="3"/>
  <c r="V307" i="3"/>
  <c r="W307" i="3"/>
  <c r="X307" i="3"/>
  <c r="Q308" i="3"/>
  <c r="R308" i="3"/>
  <c r="S308" i="3"/>
  <c r="T308" i="3"/>
  <c r="U308" i="3"/>
  <c r="V308" i="3"/>
  <c r="W308" i="3"/>
  <c r="X308" i="3"/>
  <c r="Q309" i="3"/>
  <c r="R309" i="3"/>
  <c r="S309" i="3"/>
  <c r="T309" i="3"/>
  <c r="U309" i="3"/>
  <c r="V309" i="3"/>
  <c r="W309" i="3"/>
  <c r="X309" i="3"/>
  <c r="Q310" i="3"/>
  <c r="R310" i="3"/>
  <c r="S310" i="3"/>
  <c r="T310" i="3"/>
  <c r="U310" i="3"/>
  <c r="V310" i="3"/>
  <c r="W310" i="3"/>
  <c r="X310" i="3"/>
  <c r="Q311" i="3"/>
  <c r="R311" i="3"/>
  <c r="S311" i="3"/>
  <c r="T311" i="3"/>
  <c r="U311" i="3"/>
  <c r="V311" i="3"/>
  <c r="W311" i="3"/>
  <c r="X311" i="3"/>
  <c r="Q312" i="3"/>
  <c r="R312" i="3"/>
  <c r="S312" i="3"/>
  <c r="T312" i="3"/>
  <c r="U312" i="3"/>
  <c r="V312" i="3"/>
  <c r="W312" i="3"/>
  <c r="X312" i="3"/>
  <c r="Q313" i="3"/>
  <c r="R313" i="3"/>
  <c r="S313" i="3"/>
  <c r="T313" i="3"/>
  <c r="U313" i="3"/>
  <c r="V313" i="3"/>
  <c r="W313" i="3"/>
  <c r="X313" i="3"/>
  <c r="Q314" i="3"/>
  <c r="R314" i="3"/>
  <c r="S314" i="3"/>
  <c r="T314" i="3"/>
  <c r="U314" i="3"/>
  <c r="V314" i="3"/>
  <c r="W314" i="3"/>
  <c r="X314" i="3"/>
  <c r="Q315" i="3"/>
  <c r="R315" i="3"/>
  <c r="S315" i="3"/>
  <c r="T315" i="3"/>
  <c r="U315" i="3"/>
  <c r="V315" i="3"/>
  <c r="W315" i="3"/>
  <c r="X315" i="3"/>
  <c r="Q316" i="3"/>
  <c r="R316" i="3"/>
  <c r="S316" i="3"/>
  <c r="T316" i="3"/>
  <c r="U316" i="3"/>
  <c r="V316" i="3"/>
  <c r="W316" i="3"/>
  <c r="X316" i="3"/>
  <c r="Q317" i="3"/>
  <c r="R317" i="3"/>
  <c r="T317" i="3"/>
  <c r="U317" i="3"/>
  <c r="V317" i="3"/>
  <c r="W317" i="3"/>
  <c r="X317" i="3"/>
  <c r="Q318" i="3"/>
  <c r="R318" i="3"/>
  <c r="T318" i="3"/>
  <c r="U318" i="3"/>
  <c r="V318" i="3"/>
  <c r="W318" i="3"/>
  <c r="X318" i="3"/>
  <c r="Q321" i="3"/>
  <c r="R321" i="3"/>
  <c r="S321" i="3"/>
  <c r="T321" i="3"/>
  <c r="U321" i="3"/>
  <c r="V321" i="3"/>
  <c r="W321" i="3"/>
  <c r="X321" i="3"/>
  <c r="Q322" i="3"/>
  <c r="R322" i="3"/>
  <c r="S322" i="3"/>
  <c r="T322" i="3"/>
  <c r="U322" i="3"/>
  <c r="V322" i="3"/>
  <c r="W322" i="3"/>
  <c r="X322" i="3"/>
  <c r="Q323" i="3"/>
  <c r="R323" i="3"/>
  <c r="S323" i="3"/>
  <c r="T323" i="3"/>
  <c r="U323" i="3"/>
  <c r="V323" i="3"/>
  <c r="W323" i="3"/>
  <c r="X323" i="3"/>
  <c r="Q324" i="3"/>
  <c r="R324" i="3"/>
  <c r="S324" i="3"/>
  <c r="T324" i="3"/>
  <c r="U324" i="3"/>
  <c r="V324" i="3"/>
  <c r="W324" i="3"/>
  <c r="X324" i="3"/>
  <c r="Q325" i="3"/>
  <c r="R325" i="3"/>
  <c r="T325" i="3"/>
  <c r="U325" i="3"/>
  <c r="V325" i="3"/>
  <c r="W325" i="3"/>
  <c r="X325" i="3"/>
  <c r="Q326" i="3"/>
  <c r="R326" i="3"/>
  <c r="T326" i="3"/>
  <c r="U326" i="3"/>
  <c r="V326" i="3"/>
  <c r="W326" i="3"/>
  <c r="X326" i="3"/>
  <c r="Q327" i="3"/>
  <c r="R327" i="3"/>
  <c r="S327" i="3"/>
  <c r="T327" i="3"/>
  <c r="U327" i="3"/>
  <c r="V327" i="3"/>
  <c r="W327" i="3"/>
  <c r="X327" i="3"/>
  <c r="Q328" i="3"/>
  <c r="R328" i="3"/>
  <c r="S328" i="3"/>
  <c r="T328" i="3"/>
  <c r="U328" i="3"/>
  <c r="V328" i="3"/>
  <c r="W328" i="3"/>
  <c r="X328" i="3"/>
  <c r="Q329" i="3"/>
  <c r="R329" i="3"/>
  <c r="S329" i="3"/>
  <c r="T329" i="3"/>
  <c r="U329" i="3"/>
  <c r="V329" i="3"/>
  <c r="W329" i="3"/>
  <c r="X329" i="3"/>
  <c r="Q330" i="3"/>
  <c r="R330" i="3"/>
  <c r="S330" i="3"/>
  <c r="T330" i="3"/>
  <c r="U330" i="3"/>
  <c r="V330" i="3"/>
  <c r="W330" i="3"/>
  <c r="X330" i="3"/>
  <c r="Q331" i="3"/>
  <c r="R331" i="3"/>
  <c r="S331" i="3"/>
  <c r="T331" i="3"/>
  <c r="U331" i="3"/>
  <c r="V331" i="3"/>
  <c r="W331" i="3"/>
  <c r="X331" i="3"/>
  <c r="Q332" i="3"/>
  <c r="R332" i="3"/>
  <c r="S332" i="3"/>
  <c r="T332" i="3"/>
  <c r="U332" i="3"/>
  <c r="V332" i="3"/>
  <c r="W332" i="3"/>
  <c r="X332" i="3"/>
  <c r="Q333" i="3"/>
  <c r="R333" i="3"/>
  <c r="S333" i="3"/>
  <c r="T333" i="3"/>
  <c r="U333" i="3"/>
  <c r="V333" i="3"/>
  <c r="W333" i="3"/>
  <c r="X333" i="3"/>
  <c r="Q334" i="3"/>
  <c r="R334" i="3"/>
  <c r="S334" i="3"/>
  <c r="T334" i="3"/>
  <c r="U334" i="3"/>
  <c r="V334" i="3"/>
  <c r="W334" i="3"/>
  <c r="X334" i="3"/>
  <c r="Q335" i="3"/>
  <c r="R335" i="3"/>
  <c r="S335" i="3"/>
  <c r="T335" i="3"/>
  <c r="U335" i="3"/>
  <c r="V335" i="3"/>
  <c r="W335" i="3"/>
  <c r="X335" i="3"/>
  <c r="Q336" i="3"/>
  <c r="R336" i="3"/>
  <c r="S336" i="3"/>
  <c r="T336" i="3"/>
  <c r="U336" i="3"/>
  <c r="V336" i="3"/>
  <c r="W336" i="3"/>
  <c r="X336" i="3"/>
  <c r="Q337" i="3"/>
  <c r="R337" i="3"/>
  <c r="S337" i="3"/>
  <c r="T337" i="3"/>
  <c r="U337" i="3"/>
  <c r="V337" i="3"/>
  <c r="W337" i="3"/>
  <c r="X337" i="3"/>
  <c r="Q338" i="3"/>
  <c r="R338" i="3"/>
  <c r="S338" i="3"/>
  <c r="T338" i="3"/>
  <c r="U338" i="3"/>
  <c r="V338" i="3"/>
  <c r="W338" i="3"/>
  <c r="X338" i="3"/>
  <c r="Q339" i="3"/>
  <c r="R339" i="3"/>
  <c r="S339" i="3"/>
  <c r="T339" i="3"/>
  <c r="U339" i="3"/>
  <c r="V339" i="3"/>
  <c r="W339" i="3"/>
  <c r="X339" i="3"/>
  <c r="Q340" i="3"/>
  <c r="R340" i="3"/>
  <c r="S340" i="3"/>
  <c r="T340" i="3"/>
  <c r="U340" i="3"/>
  <c r="V340" i="3"/>
  <c r="W340" i="3"/>
  <c r="X340" i="3"/>
  <c r="Q341" i="3"/>
  <c r="R341" i="3"/>
  <c r="S341" i="3"/>
  <c r="T341" i="3"/>
  <c r="U341" i="3"/>
  <c r="V341" i="3"/>
  <c r="W341" i="3"/>
  <c r="X341" i="3"/>
  <c r="Q342" i="3"/>
  <c r="R342" i="3"/>
  <c r="S342" i="3"/>
  <c r="T342" i="3"/>
  <c r="U342" i="3"/>
  <c r="V342" i="3"/>
  <c r="W342" i="3"/>
  <c r="X342" i="3"/>
  <c r="Q343" i="3"/>
  <c r="R343" i="3"/>
  <c r="S343" i="3"/>
  <c r="T343" i="3"/>
  <c r="U343" i="3"/>
  <c r="V343" i="3"/>
  <c r="W343" i="3"/>
  <c r="X343" i="3"/>
  <c r="Q344" i="3"/>
  <c r="R344" i="3"/>
  <c r="S344" i="3"/>
  <c r="T344" i="3"/>
  <c r="U344" i="3"/>
  <c r="V344" i="3"/>
  <c r="W344" i="3"/>
  <c r="X344" i="3"/>
  <c r="Q345" i="3"/>
  <c r="R345" i="3"/>
  <c r="S345" i="3"/>
  <c r="T345" i="3"/>
  <c r="U345" i="3"/>
  <c r="V345" i="3"/>
  <c r="W345" i="3"/>
  <c r="X345" i="3"/>
  <c r="Q346" i="3"/>
  <c r="R346" i="3"/>
  <c r="S346" i="3"/>
  <c r="T346" i="3"/>
  <c r="U346" i="3"/>
  <c r="V346" i="3"/>
  <c r="W346" i="3"/>
  <c r="X346" i="3"/>
  <c r="Q347" i="3"/>
  <c r="R347" i="3"/>
  <c r="S347" i="3"/>
  <c r="T347" i="3"/>
  <c r="U347" i="3"/>
  <c r="V347" i="3"/>
  <c r="W347" i="3"/>
  <c r="X347" i="3"/>
  <c r="Q348" i="3"/>
  <c r="R348" i="3"/>
  <c r="S348" i="3"/>
  <c r="T348" i="3"/>
  <c r="U348" i="3"/>
  <c r="V348" i="3"/>
  <c r="W348" i="3"/>
  <c r="X348" i="3"/>
  <c r="Q349" i="3"/>
  <c r="R349" i="3"/>
  <c r="S349" i="3"/>
  <c r="T349" i="3"/>
  <c r="U349" i="3"/>
  <c r="V349" i="3"/>
  <c r="W349" i="3"/>
  <c r="X349" i="3"/>
  <c r="Q350" i="3"/>
  <c r="R350" i="3"/>
  <c r="S350" i="3"/>
  <c r="T350" i="3"/>
  <c r="U350" i="3"/>
  <c r="V350" i="3"/>
  <c r="W350" i="3"/>
  <c r="X350" i="3"/>
  <c r="Q351" i="3"/>
  <c r="R351" i="3"/>
  <c r="S351" i="3"/>
  <c r="T351" i="3"/>
  <c r="U351" i="3"/>
  <c r="V351" i="3"/>
  <c r="W351" i="3"/>
  <c r="X351" i="3"/>
  <c r="Q352" i="3"/>
  <c r="R352" i="3"/>
  <c r="S352" i="3"/>
  <c r="T352" i="3"/>
  <c r="U352" i="3"/>
  <c r="V352" i="3"/>
  <c r="W352" i="3"/>
  <c r="X352" i="3"/>
  <c r="Q353" i="3"/>
  <c r="R353" i="3"/>
  <c r="S353" i="3"/>
  <c r="T353" i="3"/>
  <c r="U353" i="3"/>
  <c r="V353" i="3"/>
  <c r="W353" i="3"/>
  <c r="X353" i="3"/>
  <c r="Q354" i="3"/>
  <c r="R354" i="3"/>
  <c r="S354" i="3"/>
  <c r="T354" i="3"/>
  <c r="U354" i="3"/>
  <c r="V354" i="3"/>
  <c r="W354" i="3"/>
  <c r="X354" i="3"/>
  <c r="Q355" i="3"/>
  <c r="R355" i="3"/>
  <c r="S355" i="3"/>
  <c r="T355" i="3"/>
  <c r="U355" i="3"/>
  <c r="V355" i="3"/>
  <c r="W355" i="3"/>
  <c r="X355" i="3"/>
  <c r="Q356" i="3"/>
  <c r="R356" i="3"/>
  <c r="S356" i="3"/>
  <c r="T356" i="3"/>
  <c r="U356" i="3"/>
  <c r="V356" i="3"/>
  <c r="W356" i="3"/>
  <c r="X356" i="3"/>
  <c r="Q357" i="3"/>
  <c r="R357" i="3"/>
  <c r="S357" i="3"/>
  <c r="T357" i="3"/>
  <c r="U357" i="3"/>
  <c r="V357" i="3"/>
  <c r="W357" i="3"/>
  <c r="X357" i="3"/>
  <c r="Q358" i="3"/>
  <c r="R358" i="3"/>
  <c r="S358" i="3"/>
  <c r="T358" i="3"/>
  <c r="U358" i="3"/>
  <c r="V358" i="3"/>
  <c r="W358" i="3"/>
  <c r="X358" i="3"/>
  <c r="Q359" i="3"/>
  <c r="R359" i="3"/>
  <c r="S359" i="3"/>
  <c r="T359" i="3"/>
  <c r="U359" i="3"/>
  <c r="V359" i="3"/>
  <c r="W359" i="3"/>
  <c r="X359" i="3"/>
  <c r="Q360" i="3"/>
  <c r="R360" i="3"/>
  <c r="S360" i="3"/>
  <c r="T360" i="3"/>
  <c r="U360" i="3"/>
  <c r="V360" i="3"/>
  <c r="W360" i="3"/>
  <c r="X360" i="3"/>
  <c r="Q361" i="3"/>
  <c r="R361" i="3"/>
  <c r="S361" i="3"/>
  <c r="T361" i="3"/>
  <c r="U361" i="3"/>
  <c r="V361" i="3"/>
  <c r="W361" i="3"/>
  <c r="X361" i="3"/>
  <c r="Q362" i="3"/>
  <c r="R362" i="3"/>
  <c r="S362" i="3"/>
  <c r="T362" i="3"/>
  <c r="U362" i="3"/>
  <c r="V362" i="3"/>
  <c r="W362" i="3"/>
  <c r="X362" i="3"/>
  <c r="Q363" i="3"/>
  <c r="R363" i="3"/>
  <c r="S363" i="3"/>
  <c r="T363" i="3"/>
  <c r="U363" i="3"/>
  <c r="V363" i="3"/>
  <c r="W363" i="3"/>
  <c r="X363" i="3"/>
  <c r="Q364" i="3"/>
  <c r="R364" i="3"/>
  <c r="S364" i="3"/>
  <c r="T364" i="3"/>
  <c r="U364" i="3"/>
  <c r="V364" i="3"/>
  <c r="W364" i="3"/>
  <c r="X364" i="3"/>
  <c r="Q365" i="3"/>
  <c r="R365" i="3"/>
  <c r="S365" i="3"/>
  <c r="T365" i="3"/>
  <c r="U365" i="3"/>
  <c r="V365" i="3"/>
  <c r="W365" i="3"/>
  <c r="X365" i="3"/>
  <c r="Q366" i="3"/>
  <c r="R366" i="3"/>
  <c r="S366" i="3"/>
  <c r="T366" i="3"/>
  <c r="U366" i="3"/>
  <c r="V366" i="3"/>
  <c r="W366" i="3"/>
  <c r="X366" i="3"/>
  <c r="Q367" i="3"/>
  <c r="R367" i="3"/>
  <c r="S367" i="3"/>
  <c r="T367" i="3"/>
  <c r="U367" i="3"/>
  <c r="V367" i="3"/>
  <c r="W367" i="3"/>
  <c r="X367" i="3"/>
  <c r="Q368" i="3"/>
  <c r="R368" i="3"/>
  <c r="S368" i="3"/>
  <c r="T368" i="3"/>
  <c r="U368" i="3"/>
  <c r="V368" i="3"/>
  <c r="W368" i="3"/>
  <c r="X368" i="3"/>
  <c r="Q369" i="3"/>
  <c r="R369" i="3"/>
  <c r="S369" i="3"/>
  <c r="T369" i="3"/>
  <c r="U369" i="3"/>
  <c r="V369" i="3"/>
  <c r="W369" i="3"/>
  <c r="X369" i="3"/>
  <c r="Q370" i="3"/>
  <c r="R370" i="3"/>
  <c r="S370" i="3"/>
  <c r="T370" i="3"/>
  <c r="U370" i="3"/>
  <c r="V370" i="3"/>
  <c r="W370" i="3"/>
  <c r="X370" i="3"/>
  <c r="Q371" i="3"/>
  <c r="R371" i="3"/>
  <c r="S371" i="3"/>
  <c r="T371" i="3"/>
  <c r="U371" i="3"/>
  <c r="V371" i="3"/>
  <c r="W371" i="3"/>
  <c r="X371" i="3"/>
  <c r="Q372" i="3"/>
  <c r="R372" i="3"/>
  <c r="S372" i="3"/>
  <c r="T372" i="3"/>
  <c r="U372" i="3"/>
  <c r="V372" i="3"/>
  <c r="W372" i="3"/>
  <c r="X372" i="3"/>
  <c r="Q373" i="3"/>
  <c r="R373" i="3"/>
  <c r="S373" i="3"/>
  <c r="T373" i="3"/>
  <c r="U373" i="3"/>
  <c r="V373" i="3"/>
  <c r="W373" i="3"/>
  <c r="X373" i="3"/>
  <c r="Q374" i="3"/>
  <c r="R374" i="3"/>
  <c r="S374" i="3"/>
  <c r="T374" i="3"/>
  <c r="U374" i="3"/>
  <c r="V374" i="3"/>
  <c r="W374" i="3"/>
  <c r="X374" i="3"/>
  <c r="Q375" i="3"/>
  <c r="R375" i="3"/>
  <c r="S375" i="3"/>
  <c r="T375" i="3"/>
  <c r="U375" i="3"/>
  <c r="V375" i="3"/>
  <c r="W375" i="3"/>
  <c r="X375" i="3"/>
  <c r="Q376" i="3"/>
  <c r="R376" i="3"/>
  <c r="S376" i="3"/>
  <c r="T376" i="3"/>
  <c r="U376" i="3"/>
  <c r="V376" i="3"/>
  <c r="W376" i="3"/>
  <c r="X376" i="3"/>
  <c r="Q377" i="3"/>
  <c r="R377" i="3"/>
  <c r="S377" i="3"/>
  <c r="T377" i="3"/>
  <c r="U377" i="3"/>
  <c r="V377" i="3"/>
  <c r="W377" i="3"/>
  <c r="X377" i="3"/>
  <c r="Q378" i="3"/>
  <c r="R378" i="3"/>
  <c r="S378" i="3"/>
  <c r="T378" i="3"/>
  <c r="U378" i="3"/>
  <c r="V378" i="3"/>
  <c r="W378" i="3"/>
  <c r="X378" i="3"/>
  <c r="Q379" i="3"/>
  <c r="R379" i="3"/>
  <c r="S379" i="3"/>
  <c r="T379" i="3"/>
  <c r="U379" i="3"/>
  <c r="V379" i="3"/>
  <c r="W379" i="3"/>
  <c r="X379" i="3"/>
  <c r="Q380" i="3"/>
  <c r="R380" i="3"/>
  <c r="S380" i="3"/>
  <c r="T380" i="3"/>
  <c r="U380" i="3"/>
  <c r="V380" i="3"/>
  <c r="W380" i="3"/>
  <c r="X380" i="3"/>
  <c r="Q381" i="3"/>
  <c r="R381" i="3"/>
  <c r="S381" i="3"/>
  <c r="T381" i="3"/>
  <c r="U381" i="3"/>
  <c r="V381" i="3"/>
  <c r="W381" i="3"/>
  <c r="X381" i="3"/>
  <c r="Q382" i="3"/>
  <c r="R382" i="3"/>
  <c r="S382" i="3"/>
  <c r="T382" i="3"/>
  <c r="U382" i="3"/>
  <c r="V382" i="3"/>
  <c r="W382" i="3"/>
  <c r="X382" i="3"/>
  <c r="Q383" i="3"/>
  <c r="R383" i="3"/>
  <c r="S383" i="3"/>
  <c r="T383" i="3"/>
  <c r="U383" i="3"/>
  <c r="V383" i="3"/>
  <c r="W383" i="3"/>
  <c r="X383" i="3"/>
  <c r="Q384" i="3"/>
  <c r="R384" i="3"/>
  <c r="S384" i="3"/>
  <c r="T384" i="3"/>
  <c r="U384" i="3"/>
  <c r="V384" i="3"/>
  <c r="W384" i="3"/>
  <c r="X384" i="3"/>
  <c r="Q385" i="3"/>
  <c r="R385" i="3"/>
  <c r="S385" i="3"/>
  <c r="T385" i="3"/>
  <c r="U385" i="3"/>
  <c r="V385" i="3"/>
  <c r="W385" i="3"/>
  <c r="X385" i="3"/>
  <c r="Q386" i="3"/>
  <c r="R386" i="3"/>
  <c r="S386" i="3"/>
  <c r="T386" i="3"/>
  <c r="U386" i="3"/>
  <c r="V386" i="3"/>
  <c r="W386" i="3"/>
  <c r="X386" i="3"/>
  <c r="Q387" i="3"/>
  <c r="R387" i="3"/>
  <c r="S387" i="3"/>
  <c r="T387" i="3"/>
  <c r="U387" i="3"/>
  <c r="V387" i="3"/>
  <c r="W387" i="3"/>
  <c r="X387" i="3"/>
  <c r="Q388" i="3"/>
  <c r="R388" i="3"/>
  <c r="S388" i="3"/>
  <c r="T388" i="3"/>
  <c r="U388" i="3"/>
  <c r="V388" i="3"/>
  <c r="W388" i="3"/>
  <c r="X388" i="3"/>
  <c r="Q389" i="3"/>
  <c r="R389" i="3"/>
  <c r="S389" i="3"/>
  <c r="T389" i="3"/>
  <c r="U389" i="3"/>
  <c r="V389" i="3"/>
  <c r="W389" i="3"/>
  <c r="X389" i="3"/>
  <c r="Q390" i="3"/>
  <c r="R390" i="3"/>
  <c r="S390" i="3"/>
  <c r="T390" i="3"/>
  <c r="U390" i="3"/>
  <c r="V390" i="3"/>
  <c r="W390" i="3"/>
  <c r="X390" i="3"/>
  <c r="Q391" i="3"/>
  <c r="R391" i="3"/>
  <c r="S391" i="3"/>
  <c r="T391" i="3"/>
  <c r="U391" i="3"/>
  <c r="V391" i="3"/>
  <c r="W391" i="3"/>
  <c r="X391" i="3"/>
  <c r="Q392" i="3"/>
  <c r="R392" i="3"/>
  <c r="S392" i="3"/>
  <c r="T392" i="3"/>
  <c r="U392" i="3"/>
  <c r="V392" i="3"/>
  <c r="W392" i="3"/>
  <c r="X392" i="3"/>
  <c r="Q393" i="3"/>
  <c r="R393" i="3"/>
  <c r="S393" i="3"/>
  <c r="T393" i="3"/>
  <c r="U393" i="3"/>
  <c r="V393" i="3"/>
  <c r="W393" i="3"/>
  <c r="X393" i="3"/>
  <c r="Q394" i="3"/>
  <c r="R394" i="3"/>
  <c r="S394" i="3"/>
  <c r="T394" i="3"/>
  <c r="U394" i="3"/>
  <c r="V394" i="3"/>
  <c r="W394" i="3"/>
  <c r="X394" i="3"/>
  <c r="Q395" i="3"/>
  <c r="R395" i="3"/>
  <c r="S395" i="3"/>
  <c r="T395" i="3"/>
  <c r="U395" i="3"/>
  <c r="V395" i="3"/>
  <c r="W395" i="3"/>
  <c r="X395" i="3"/>
  <c r="Q396" i="3"/>
  <c r="R396" i="3"/>
  <c r="S396" i="3"/>
  <c r="T396" i="3"/>
  <c r="U396" i="3"/>
  <c r="V396" i="3"/>
  <c r="W396" i="3"/>
  <c r="X396" i="3"/>
  <c r="Q397" i="3"/>
  <c r="R397" i="3"/>
  <c r="S397" i="3"/>
  <c r="T397" i="3"/>
  <c r="U397" i="3"/>
  <c r="V397" i="3"/>
  <c r="W397" i="3"/>
  <c r="X397" i="3"/>
  <c r="Q398" i="3"/>
  <c r="R398" i="3"/>
  <c r="S398" i="3"/>
  <c r="T398" i="3"/>
  <c r="U398" i="3"/>
  <c r="V398" i="3"/>
  <c r="W398" i="3"/>
  <c r="X398" i="3"/>
  <c r="Q399" i="3"/>
  <c r="R399" i="3"/>
  <c r="S399" i="3"/>
  <c r="T399" i="3"/>
  <c r="U399" i="3"/>
  <c r="V399" i="3"/>
  <c r="W399" i="3"/>
  <c r="X399" i="3"/>
  <c r="Q400" i="3"/>
  <c r="R400" i="3"/>
  <c r="S400" i="3"/>
  <c r="T400" i="3"/>
  <c r="U400" i="3"/>
  <c r="V400" i="3"/>
  <c r="W400" i="3"/>
  <c r="X400" i="3"/>
  <c r="Q401" i="3"/>
  <c r="R401" i="3"/>
  <c r="S401" i="3"/>
  <c r="T401" i="3"/>
  <c r="U401" i="3"/>
  <c r="V401" i="3"/>
  <c r="W401" i="3"/>
  <c r="X401" i="3"/>
  <c r="Q402" i="3"/>
  <c r="R402" i="3"/>
  <c r="S402" i="3"/>
  <c r="T402" i="3"/>
  <c r="U402" i="3"/>
  <c r="V402" i="3"/>
  <c r="W402" i="3"/>
  <c r="X402" i="3"/>
  <c r="Q403" i="3"/>
  <c r="R403" i="3"/>
  <c r="S403" i="3"/>
  <c r="T403" i="3"/>
  <c r="U403" i="3"/>
  <c r="V403" i="3"/>
  <c r="W403" i="3"/>
  <c r="X403" i="3"/>
  <c r="Q404" i="3"/>
  <c r="R404" i="3"/>
  <c r="S404" i="3"/>
  <c r="T404" i="3"/>
  <c r="U404" i="3"/>
  <c r="V404" i="3"/>
  <c r="W404" i="3"/>
  <c r="X404" i="3"/>
  <c r="Q405" i="3"/>
  <c r="R405" i="3"/>
  <c r="S405" i="3"/>
  <c r="T405" i="3"/>
  <c r="U405" i="3"/>
  <c r="V405" i="3"/>
  <c r="W405" i="3"/>
  <c r="X405" i="3"/>
  <c r="Q406" i="3"/>
  <c r="R406" i="3"/>
  <c r="S406" i="3"/>
  <c r="T406" i="3"/>
  <c r="U406" i="3"/>
  <c r="V406" i="3"/>
  <c r="W406" i="3"/>
  <c r="X406" i="3"/>
  <c r="Q407" i="3"/>
  <c r="R407" i="3"/>
  <c r="S407" i="3"/>
  <c r="T407" i="3"/>
  <c r="U407" i="3"/>
  <c r="V407" i="3"/>
  <c r="W407" i="3"/>
  <c r="X407" i="3"/>
  <c r="Q408" i="3"/>
  <c r="R408" i="3"/>
  <c r="S408" i="3"/>
  <c r="T408" i="3"/>
  <c r="U408" i="3"/>
  <c r="V408" i="3"/>
  <c r="W408" i="3"/>
  <c r="X408" i="3"/>
  <c r="Q409" i="3"/>
  <c r="R409" i="3"/>
  <c r="S409" i="3"/>
  <c r="T409" i="3"/>
  <c r="U409" i="3"/>
  <c r="V409" i="3"/>
  <c r="W409" i="3"/>
  <c r="X409" i="3"/>
  <c r="Q410" i="3"/>
  <c r="R410" i="3"/>
  <c r="S410" i="3"/>
  <c r="T410" i="3"/>
  <c r="U410" i="3"/>
  <c r="V410" i="3"/>
  <c r="W410" i="3"/>
  <c r="X410" i="3"/>
  <c r="Q411" i="3"/>
  <c r="R411" i="3"/>
  <c r="S411" i="3"/>
  <c r="T411" i="3"/>
  <c r="U411" i="3"/>
  <c r="V411" i="3"/>
  <c r="W411" i="3"/>
  <c r="X411" i="3"/>
  <c r="Q412" i="3"/>
  <c r="R412" i="3"/>
  <c r="S412" i="3"/>
  <c r="T412" i="3"/>
  <c r="U412" i="3"/>
  <c r="V412" i="3"/>
  <c r="W412" i="3"/>
  <c r="X412" i="3"/>
  <c r="Q413" i="3"/>
  <c r="R413" i="3"/>
  <c r="S413" i="3"/>
  <c r="T413" i="3"/>
  <c r="U413" i="3"/>
  <c r="V413" i="3"/>
  <c r="W413" i="3"/>
  <c r="X413" i="3"/>
  <c r="Q414" i="3"/>
  <c r="R414" i="3"/>
  <c r="S414" i="3"/>
  <c r="T414" i="3"/>
  <c r="U414" i="3"/>
  <c r="V414" i="3"/>
  <c r="W414" i="3"/>
  <c r="X414" i="3"/>
  <c r="Q415" i="3"/>
  <c r="R415" i="3"/>
  <c r="S415" i="3"/>
  <c r="T415" i="3"/>
  <c r="U415" i="3"/>
  <c r="V415" i="3"/>
  <c r="W415" i="3"/>
  <c r="X415" i="3"/>
  <c r="Q416" i="3"/>
  <c r="R416" i="3"/>
  <c r="S416" i="3"/>
  <c r="T416" i="3"/>
  <c r="U416" i="3"/>
  <c r="V416" i="3"/>
  <c r="W416" i="3"/>
  <c r="X416" i="3"/>
  <c r="Q417" i="3"/>
  <c r="R417" i="3"/>
  <c r="S417" i="3"/>
  <c r="T417" i="3"/>
  <c r="U417" i="3"/>
  <c r="V417" i="3"/>
  <c r="W417" i="3"/>
  <c r="X417" i="3"/>
  <c r="Q418" i="3"/>
  <c r="R418" i="3"/>
  <c r="S418" i="3"/>
  <c r="T418" i="3"/>
  <c r="U418" i="3"/>
  <c r="V418" i="3"/>
  <c r="W418" i="3"/>
  <c r="X418" i="3"/>
  <c r="Q419" i="3"/>
  <c r="R419" i="3"/>
  <c r="S419" i="3"/>
  <c r="T419" i="3"/>
  <c r="U419" i="3"/>
  <c r="V419" i="3"/>
  <c r="W419" i="3"/>
  <c r="X419" i="3"/>
  <c r="Q420" i="3"/>
  <c r="R420" i="3"/>
  <c r="S420" i="3"/>
  <c r="T420" i="3"/>
  <c r="U420" i="3"/>
  <c r="V420" i="3"/>
  <c r="W420" i="3"/>
  <c r="X420" i="3"/>
  <c r="Q421" i="3"/>
  <c r="R421" i="3"/>
  <c r="S421" i="3"/>
  <c r="T421" i="3"/>
  <c r="U421" i="3"/>
  <c r="V421" i="3"/>
  <c r="W421" i="3"/>
  <c r="X421" i="3"/>
  <c r="Q422" i="3"/>
  <c r="R422" i="3"/>
  <c r="S422" i="3"/>
  <c r="T422" i="3"/>
  <c r="U422" i="3"/>
  <c r="V422" i="3"/>
  <c r="W422" i="3"/>
  <c r="X422" i="3"/>
  <c r="Q423" i="3"/>
  <c r="R423" i="3"/>
  <c r="S423" i="3"/>
  <c r="T423" i="3"/>
  <c r="U423" i="3"/>
  <c r="V423" i="3"/>
  <c r="W423" i="3"/>
  <c r="X423" i="3"/>
  <c r="Q424" i="3"/>
  <c r="R424" i="3"/>
  <c r="S424" i="3"/>
  <c r="T424" i="3"/>
  <c r="U424" i="3"/>
  <c r="V424" i="3"/>
  <c r="W424" i="3"/>
  <c r="X424" i="3"/>
  <c r="Q425" i="3"/>
  <c r="R425" i="3"/>
  <c r="S425" i="3"/>
  <c r="T425" i="3"/>
  <c r="U425" i="3"/>
  <c r="V425" i="3"/>
  <c r="W425" i="3"/>
  <c r="X425" i="3"/>
  <c r="Q426" i="3"/>
  <c r="R426" i="3"/>
  <c r="S426" i="3"/>
  <c r="T426" i="3"/>
  <c r="U426" i="3"/>
  <c r="V426" i="3"/>
  <c r="W426" i="3"/>
  <c r="X426" i="3"/>
  <c r="Q427" i="3"/>
  <c r="R427" i="3"/>
  <c r="S427" i="3"/>
  <c r="T427" i="3"/>
  <c r="U427" i="3"/>
  <c r="V427" i="3"/>
  <c r="W427" i="3"/>
  <c r="X427" i="3"/>
  <c r="Q428" i="3"/>
  <c r="R428" i="3"/>
  <c r="S428" i="3"/>
  <c r="T428" i="3"/>
  <c r="U428" i="3"/>
  <c r="V428" i="3"/>
  <c r="W428" i="3"/>
  <c r="X428" i="3"/>
  <c r="Q429" i="3"/>
  <c r="R429" i="3"/>
  <c r="S429" i="3"/>
  <c r="T429" i="3"/>
  <c r="U429" i="3"/>
  <c r="V429" i="3"/>
  <c r="W429" i="3"/>
  <c r="X429" i="3"/>
  <c r="Q430" i="3"/>
  <c r="R430" i="3"/>
  <c r="S430" i="3"/>
  <c r="T430" i="3"/>
  <c r="U430" i="3"/>
  <c r="V430" i="3"/>
  <c r="W430" i="3"/>
  <c r="X430" i="3"/>
  <c r="Q431" i="3"/>
  <c r="R431" i="3"/>
  <c r="S431" i="3"/>
  <c r="T431" i="3"/>
  <c r="U431" i="3"/>
  <c r="V431" i="3"/>
  <c r="W431" i="3"/>
  <c r="X431" i="3"/>
  <c r="Q432" i="3"/>
  <c r="R432" i="3"/>
  <c r="S432" i="3"/>
  <c r="T432" i="3"/>
  <c r="U432" i="3"/>
  <c r="V432" i="3"/>
  <c r="W432" i="3"/>
  <c r="X432" i="3"/>
  <c r="Q433" i="3"/>
  <c r="R433" i="3"/>
  <c r="S433" i="3"/>
  <c r="T433" i="3"/>
  <c r="U433" i="3"/>
  <c r="V433" i="3"/>
  <c r="W433" i="3"/>
  <c r="X433" i="3"/>
  <c r="Q434" i="3"/>
  <c r="R434" i="3"/>
  <c r="S434" i="3"/>
  <c r="T434" i="3"/>
  <c r="U434" i="3"/>
  <c r="V434" i="3"/>
  <c r="W434" i="3"/>
  <c r="X434" i="3"/>
  <c r="Q435" i="3"/>
  <c r="R435" i="3"/>
  <c r="S435" i="3"/>
  <c r="T435" i="3"/>
  <c r="U435" i="3"/>
  <c r="V435" i="3"/>
  <c r="W435" i="3"/>
  <c r="X435" i="3"/>
  <c r="Q436" i="3"/>
  <c r="R436" i="3"/>
  <c r="S436" i="3"/>
  <c r="T436" i="3"/>
  <c r="U436" i="3"/>
  <c r="V436" i="3"/>
  <c r="W436" i="3"/>
  <c r="X436" i="3"/>
  <c r="Q437" i="3"/>
  <c r="R437" i="3"/>
  <c r="S437" i="3"/>
  <c r="T437" i="3"/>
  <c r="U437" i="3"/>
  <c r="V437" i="3"/>
  <c r="W437" i="3"/>
  <c r="X437" i="3"/>
  <c r="Q438" i="3"/>
  <c r="R438" i="3"/>
  <c r="S438" i="3"/>
  <c r="T438" i="3"/>
  <c r="U438" i="3"/>
  <c r="V438" i="3"/>
  <c r="W438" i="3"/>
  <c r="X438" i="3"/>
  <c r="Q439" i="3"/>
  <c r="R439" i="3"/>
  <c r="S439" i="3"/>
  <c r="T439" i="3"/>
  <c r="U439" i="3"/>
  <c r="V439" i="3"/>
  <c r="W439" i="3"/>
  <c r="X439" i="3"/>
  <c r="Q440" i="3"/>
  <c r="R440" i="3"/>
  <c r="S440" i="3"/>
  <c r="T440" i="3"/>
  <c r="U440" i="3"/>
  <c r="V440" i="3"/>
  <c r="W440" i="3"/>
  <c r="X440" i="3"/>
  <c r="Q441" i="3"/>
  <c r="R441" i="3"/>
  <c r="S441" i="3"/>
  <c r="T441" i="3"/>
  <c r="U441" i="3"/>
  <c r="V441" i="3"/>
  <c r="W441" i="3"/>
  <c r="X441" i="3"/>
  <c r="Q442" i="3"/>
  <c r="R442" i="3"/>
  <c r="S442" i="3"/>
  <c r="T442" i="3"/>
  <c r="U442" i="3"/>
  <c r="V442" i="3"/>
  <c r="W442" i="3"/>
  <c r="X442" i="3"/>
  <c r="Q443" i="3"/>
  <c r="R443" i="3"/>
  <c r="S443" i="3"/>
  <c r="T443" i="3"/>
  <c r="U443" i="3"/>
  <c r="V443" i="3"/>
  <c r="W443" i="3"/>
  <c r="X443" i="3"/>
  <c r="Q444" i="3"/>
  <c r="R444" i="3"/>
  <c r="S444" i="3"/>
  <c r="T444" i="3"/>
  <c r="U444" i="3"/>
  <c r="V444" i="3"/>
  <c r="W444" i="3"/>
  <c r="X444" i="3"/>
  <c r="Q445" i="3"/>
  <c r="R445" i="3"/>
  <c r="S445" i="3"/>
  <c r="T445" i="3"/>
  <c r="U445" i="3"/>
  <c r="V445" i="3"/>
  <c r="W445" i="3"/>
  <c r="X445" i="3"/>
  <c r="Q446" i="3"/>
  <c r="R446" i="3"/>
  <c r="S446" i="3"/>
  <c r="T446" i="3"/>
  <c r="U446" i="3"/>
  <c r="V446" i="3"/>
  <c r="W446" i="3"/>
  <c r="X446" i="3"/>
  <c r="Q447" i="3"/>
  <c r="R447" i="3"/>
  <c r="S447" i="3"/>
  <c r="T447" i="3"/>
  <c r="U447" i="3"/>
  <c r="V447" i="3"/>
  <c r="W447" i="3"/>
  <c r="X447" i="3"/>
  <c r="Q448" i="3"/>
  <c r="R448" i="3"/>
  <c r="S448" i="3"/>
  <c r="T448" i="3"/>
  <c r="U448" i="3"/>
  <c r="V448" i="3"/>
  <c r="W448" i="3"/>
  <c r="X448" i="3"/>
  <c r="Q449" i="3"/>
  <c r="R449" i="3"/>
  <c r="S449" i="3"/>
  <c r="T449" i="3"/>
  <c r="U449" i="3"/>
  <c r="V449" i="3"/>
  <c r="W449" i="3"/>
  <c r="X449" i="3"/>
  <c r="Q450" i="3"/>
  <c r="R450" i="3"/>
  <c r="S450" i="3"/>
  <c r="T450" i="3"/>
  <c r="U450" i="3"/>
  <c r="V450" i="3"/>
  <c r="W450" i="3"/>
  <c r="X450" i="3"/>
  <c r="Q451" i="3"/>
  <c r="R451" i="3"/>
  <c r="S451" i="3"/>
  <c r="T451" i="3"/>
  <c r="U451" i="3"/>
  <c r="V451" i="3"/>
  <c r="W451" i="3"/>
  <c r="X451" i="3"/>
  <c r="Q452" i="3"/>
  <c r="R452" i="3"/>
  <c r="S452" i="3"/>
  <c r="T452" i="3"/>
  <c r="U452" i="3"/>
  <c r="V452" i="3"/>
  <c r="W452" i="3"/>
  <c r="X452" i="3"/>
  <c r="Q453" i="3"/>
  <c r="R453" i="3"/>
  <c r="S453" i="3"/>
  <c r="T453" i="3"/>
  <c r="U453" i="3"/>
  <c r="V453" i="3"/>
  <c r="W453" i="3"/>
  <c r="X453" i="3"/>
  <c r="Q454" i="3"/>
  <c r="R454" i="3"/>
  <c r="S454" i="3"/>
  <c r="T454" i="3"/>
  <c r="U454" i="3"/>
  <c r="V454" i="3"/>
  <c r="W454" i="3"/>
  <c r="X454" i="3"/>
  <c r="Q455" i="3"/>
  <c r="R455" i="3"/>
  <c r="S455" i="3"/>
  <c r="T455" i="3"/>
  <c r="U455" i="3"/>
  <c r="V455" i="3"/>
  <c r="W455" i="3"/>
  <c r="X455" i="3"/>
  <c r="Q456" i="3"/>
  <c r="R456" i="3"/>
  <c r="S456" i="3"/>
  <c r="T456" i="3"/>
  <c r="U456" i="3"/>
  <c r="V456" i="3"/>
  <c r="W456" i="3"/>
  <c r="X456" i="3"/>
  <c r="Q457" i="3"/>
  <c r="R457" i="3"/>
  <c r="S457" i="3"/>
  <c r="T457" i="3"/>
  <c r="U457" i="3"/>
  <c r="V457" i="3"/>
  <c r="W457" i="3"/>
  <c r="X457" i="3"/>
  <c r="Q458" i="3"/>
  <c r="R458" i="3"/>
  <c r="S458" i="3"/>
  <c r="T458" i="3"/>
  <c r="U458" i="3"/>
  <c r="V458" i="3"/>
  <c r="W458" i="3"/>
  <c r="X458" i="3"/>
  <c r="Q459" i="3"/>
  <c r="R459" i="3"/>
  <c r="S459" i="3"/>
  <c r="T459" i="3"/>
  <c r="U459" i="3"/>
  <c r="V459" i="3"/>
  <c r="W459" i="3"/>
  <c r="X459" i="3"/>
  <c r="Q460" i="3"/>
  <c r="R460" i="3"/>
  <c r="S460" i="3"/>
  <c r="T460" i="3"/>
  <c r="U460" i="3"/>
  <c r="V460" i="3"/>
  <c r="W460" i="3"/>
  <c r="X460" i="3"/>
  <c r="Q461" i="3"/>
  <c r="R461" i="3"/>
  <c r="S461" i="3"/>
  <c r="T461" i="3"/>
  <c r="U461" i="3"/>
  <c r="V461" i="3"/>
  <c r="W461" i="3"/>
  <c r="X461" i="3"/>
  <c r="Q462" i="3"/>
  <c r="R462" i="3"/>
  <c r="S462" i="3"/>
  <c r="T462" i="3"/>
  <c r="U462" i="3"/>
  <c r="V462" i="3"/>
  <c r="W462" i="3"/>
  <c r="X462" i="3"/>
  <c r="Q463" i="3"/>
  <c r="R463" i="3"/>
  <c r="S463" i="3"/>
  <c r="T463" i="3"/>
  <c r="U463" i="3"/>
  <c r="V463" i="3"/>
  <c r="W463" i="3"/>
  <c r="X463" i="3"/>
  <c r="Q464" i="3"/>
  <c r="R464" i="3"/>
  <c r="S464" i="3"/>
  <c r="T464" i="3"/>
  <c r="U464" i="3"/>
  <c r="V464" i="3"/>
  <c r="W464" i="3"/>
  <c r="X464" i="3"/>
  <c r="Q465" i="3"/>
  <c r="R465" i="3"/>
  <c r="S465" i="3"/>
  <c r="T465" i="3"/>
  <c r="U465" i="3"/>
  <c r="V465" i="3"/>
  <c r="W465" i="3"/>
  <c r="X465" i="3"/>
  <c r="Q466" i="3"/>
  <c r="R466" i="3"/>
  <c r="S466" i="3"/>
  <c r="T466" i="3"/>
  <c r="U466" i="3"/>
  <c r="V466" i="3"/>
  <c r="W466" i="3"/>
  <c r="X466" i="3"/>
  <c r="Q467" i="3"/>
  <c r="R467" i="3"/>
  <c r="S467" i="3"/>
  <c r="T467" i="3"/>
  <c r="U467" i="3"/>
  <c r="V467" i="3"/>
  <c r="W467" i="3"/>
  <c r="X467" i="3"/>
  <c r="Q468" i="3"/>
  <c r="R468" i="3"/>
  <c r="S468" i="3"/>
  <c r="T468" i="3"/>
  <c r="U468" i="3"/>
  <c r="V468" i="3"/>
  <c r="W468" i="3"/>
  <c r="X468" i="3"/>
  <c r="Q469" i="3"/>
  <c r="R469" i="3"/>
  <c r="S469" i="3"/>
  <c r="T469" i="3"/>
  <c r="U469" i="3"/>
  <c r="V469" i="3"/>
  <c r="W469" i="3"/>
  <c r="X469" i="3"/>
  <c r="Q470" i="3"/>
  <c r="R470" i="3"/>
  <c r="S470" i="3"/>
  <c r="T470" i="3"/>
  <c r="U470" i="3"/>
  <c r="V470" i="3"/>
  <c r="W470" i="3"/>
  <c r="X470" i="3"/>
  <c r="Q471" i="3"/>
  <c r="R471" i="3"/>
  <c r="S471" i="3"/>
  <c r="T471" i="3"/>
  <c r="U471" i="3"/>
  <c r="V471" i="3"/>
  <c r="W471" i="3"/>
  <c r="X471" i="3"/>
  <c r="Q472" i="3"/>
  <c r="R472" i="3"/>
  <c r="S472" i="3"/>
  <c r="T472" i="3"/>
  <c r="U472" i="3"/>
  <c r="V472" i="3"/>
  <c r="W472" i="3"/>
  <c r="X472" i="3"/>
  <c r="Q473" i="3"/>
  <c r="R473" i="3"/>
  <c r="S473" i="3"/>
  <c r="T473" i="3"/>
  <c r="U473" i="3"/>
  <c r="V473" i="3"/>
  <c r="W473" i="3"/>
  <c r="X473" i="3"/>
  <c r="Q474" i="3"/>
  <c r="R474" i="3"/>
  <c r="S474" i="3"/>
  <c r="T474" i="3"/>
  <c r="U474" i="3"/>
  <c r="V474" i="3"/>
  <c r="W474" i="3"/>
  <c r="X474" i="3"/>
  <c r="Q475" i="3"/>
  <c r="R475" i="3"/>
  <c r="S475" i="3"/>
  <c r="T475" i="3"/>
  <c r="U475" i="3"/>
  <c r="V475" i="3"/>
  <c r="W475" i="3"/>
  <c r="X475" i="3"/>
  <c r="Q476" i="3"/>
  <c r="R476" i="3"/>
  <c r="S476" i="3"/>
  <c r="T476" i="3"/>
  <c r="U476" i="3"/>
  <c r="V476" i="3"/>
  <c r="W476" i="3"/>
  <c r="X476" i="3"/>
  <c r="Q477" i="3"/>
  <c r="R477" i="3"/>
  <c r="S477" i="3"/>
  <c r="T477" i="3"/>
  <c r="U477" i="3"/>
  <c r="V477" i="3"/>
  <c r="W477" i="3"/>
  <c r="X477" i="3"/>
  <c r="Q478" i="3"/>
  <c r="R478" i="3"/>
  <c r="S478" i="3"/>
  <c r="T478" i="3"/>
  <c r="U478" i="3"/>
  <c r="V478" i="3"/>
  <c r="W478" i="3"/>
  <c r="X478" i="3"/>
  <c r="Q479" i="3"/>
  <c r="R479" i="3"/>
  <c r="S479" i="3"/>
  <c r="T479" i="3"/>
  <c r="U479" i="3"/>
  <c r="V479" i="3"/>
  <c r="W479" i="3"/>
  <c r="X479" i="3"/>
  <c r="Q481" i="3"/>
  <c r="R481" i="3"/>
  <c r="S481" i="3"/>
  <c r="T481" i="3"/>
  <c r="U481" i="3"/>
  <c r="V481" i="3"/>
  <c r="W481" i="3"/>
  <c r="X481" i="3"/>
  <c r="Q482" i="3"/>
  <c r="R482" i="3"/>
  <c r="S482" i="3"/>
  <c r="T482" i="3"/>
  <c r="U482" i="3"/>
  <c r="V482" i="3"/>
  <c r="W482" i="3"/>
  <c r="X482" i="3"/>
  <c r="Q483" i="3"/>
  <c r="R483" i="3"/>
  <c r="S483" i="3"/>
  <c r="T483" i="3"/>
  <c r="U483" i="3"/>
  <c r="V483" i="3"/>
  <c r="W483" i="3"/>
  <c r="X483" i="3"/>
  <c r="Q484" i="3"/>
  <c r="R484" i="3"/>
  <c r="S484" i="3"/>
  <c r="T484" i="3"/>
  <c r="U484" i="3"/>
  <c r="V484" i="3"/>
  <c r="W484" i="3"/>
  <c r="X484" i="3"/>
  <c r="Q485" i="3"/>
  <c r="R485" i="3"/>
  <c r="S485" i="3"/>
  <c r="T485" i="3"/>
  <c r="U485" i="3"/>
  <c r="V485" i="3"/>
  <c r="W485" i="3"/>
  <c r="X485" i="3"/>
  <c r="Q486" i="3"/>
  <c r="R486" i="3"/>
  <c r="S486" i="3"/>
  <c r="T486" i="3"/>
  <c r="U486" i="3"/>
  <c r="V486" i="3"/>
  <c r="W486" i="3"/>
  <c r="X486" i="3"/>
  <c r="Q487" i="3"/>
  <c r="R487" i="3"/>
  <c r="S487" i="3"/>
  <c r="T487" i="3"/>
  <c r="U487" i="3"/>
  <c r="V487" i="3"/>
  <c r="W487" i="3"/>
  <c r="X487" i="3"/>
  <c r="Q488" i="3"/>
  <c r="R488" i="3"/>
  <c r="S488" i="3"/>
  <c r="T488" i="3"/>
  <c r="U488" i="3"/>
  <c r="V488" i="3"/>
  <c r="W488" i="3"/>
  <c r="X488" i="3"/>
  <c r="Q489" i="3"/>
  <c r="R489" i="3"/>
  <c r="S489" i="3"/>
  <c r="T489" i="3"/>
  <c r="U489" i="3"/>
  <c r="V489" i="3"/>
  <c r="W489" i="3"/>
  <c r="X489" i="3"/>
  <c r="Q490" i="3"/>
  <c r="R490" i="3"/>
  <c r="S490" i="3"/>
  <c r="T490" i="3"/>
  <c r="U490" i="3"/>
  <c r="V490" i="3"/>
  <c r="W490" i="3"/>
  <c r="X490" i="3"/>
  <c r="Q491" i="3"/>
  <c r="R491" i="3"/>
  <c r="S491" i="3"/>
  <c r="T491" i="3"/>
  <c r="U491" i="3"/>
  <c r="V491" i="3"/>
  <c r="W491" i="3"/>
  <c r="X491" i="3"/>
  <c r="Q492" i="3"/>
  <c r="R492" i="3"/>
  <c r="S492" i="3"/>
  <c r="T492" i="3"/>
  <c r="U492" i="3"/>
  <c r="V492" i="3"/>
  <c r="W492" i="3"/>
  <c r="X492" i="3"/>
  <c r="Q493" i="3"/>
  <c r="R493" i="3"/>
  <c r="S493" i="3"/>
  <c r="T493" i="3"/>
  <c r="U493" i="3"/>
  <c r="V493" i="3"/>
  <c r="W493" i="3"/>
  <c r="X493" i="3"/>
  <c r="Q494" i="3"/>
  <c r="R494" i="3"/>
  <c r="S494" i="3"/>
  <c r="T494" i="3"/>
  <c r="U494" i="3"/>
  <c r="V494" i="3"/>
  <c r="W494" i="3"/>
  <c r="X494" i="3"/>
  <c r="Q495" i="3"/>
  <c r="R495" i="3"/>
  <c r="S495" i="3"/>
  <c r="T495" i="3"/>
  <c r="U495" i="3"/>
  <c r="V495" i="3"/>
  <c r="W495" i="3"/>
  <c r="X495" i="3"/>
  <c r="Q496" i="3"/>
  <c r="R496" i="3"/>
  <c r="S496" i="3"/>
  <c r="T496" i="3"/>
  <c r="U496" i="3"/>
  <c r="V496" i="3"/>
  <c r="W496" i="3"/>
  <c r="X496" i="3"/>
  <c r="Q497" i="3"/>
  <c r="R497" i="3"/>
  <c r="S497" i="3"/>
  <c r="T497" i="3"/>
  <c r="U497" i="3"/>
  <c r="V497" i="3"/>
  <c r="W497" i="3"/>
  <c r="X497" i="3"/>
  <c r="Q498" i="3"/>
  <c r="R498" i="3"/>
  <c r="S498" i="3"/>
  <c r="T498" i="3"/>
  <c r="U498" i="3"/>
  <c r="V498" i="3"/>
  <c r="W498" i="3"/>
  <c r="X498" i="3"/>
  <c r="Q499" i="3"/>
  <c r="R499" i="3"/>
  <c r="S499" i="3"/>
  <c r="T499" i="3"/>
  <c r="U499" i="3"/>
  <c r="V499" i="3"/>
  <c r="W499" i="3"/>
  <c r="X499" i="3"/>
  <c r="Q500" i="3"/>
  <c r="R500" i="3"/>
  <c r="S500" i="3"/>
  <c r="T500" i="3"/>
  <c r="U500" i="3"/>
  <c r="V500" i="3"/>
  <c r="W500" i="3"/>
  <c r="X500" i="3"/>
  <c r="Q501" i="3"/>
  <c r="R501" i="3"/>
  <c r="S501" i="3"/>
  <c r="T501" i="3"/>
  <c r="U501" i="3"/>
  <c r="V501" i="3"/>
  <c r="W501" i="3"/>
  <c r="X501" i="3"/>
  <c r="Q502" i="3"/>
  <c r="R502" i="3"/>
  <c r="S502" i="3"/>
  <c r="T502" i="3"/>
  <c r="U502" i="3"/>
  <c r="V502" i="3"/>
  <c r="W502" i="3"/>
  <c r="X502" i="3"/>
  <c r="Q503" i="3"/>
  <c r="R503" i="3"/>
  <c r="S503" i="3"/>
  <c r="T503" i="3"/>
  <c r="U503" i="3"/>
  <c r="V503" i="3"/>
  <c r="W503" i="3"/>
  <c r="X503" i="3"/>
  <c r="Q504" i="3"/>
  <c r="R504" i="3"/>
  <c r="S504" i="3"/>
  <c r="T504" i="3"/>
  <c r="U504" i="3"/>
  <c r="V504" i="3"/>
  <c r="W504" i="3"/>
  <c r="X504" i="3"/>
  <c r="Q505" i="3"/>
  <c r="R505" i="3"/>
  <c r="S505" i="3"/>
  <c r="T505" i="3"/>
  <c r="U505" i="3"/>
  <c r="V505" i="3"/>
  <c r="W505" i="3"/>
  <c r="X505" i="3"/>
  <c r="Q506" i="3"/>
  <c r="R506" i="3"/>
  <c r="S506" i="3"/>
  <c r="T506" i="3"/>
  <c r="U506" i="3"/>
  <c r="V506" i="3"/>
  <c r="W506" i="3"/>
  <c r="X506" i="3"/>
  <c r="Q507" i="3"/>
  <c r="R507" i="3"/>
  <c r="S507" i="3"/>
  <c r="T507" i="3"/>
  <c r="U507" i="3"/>
  <c r="V507" i="3"/>
  <c r="W507" i="3"/>
  <c r="X507" i="3"/>
  <c r="Q509" i="3"/>
  <c r="R509" i="3"/>
  <c r="S509" i="3"/>
  <c r="T509" i="3"/>
  <c r="U509" i="3"/>
  <c r="V509" i="3"/>
  <c r="W509" i="3"/>
  <c r="X509" i="3"/>
  <c r="Q510" i="3"/>
  <c r="R510" i="3"/>
  <c r="S510" i="3"/>
  <c r="T510" i="3"/>
  <c r="U510" i="3"/>
  <c r="V510" i="3"/>
  <c r="W510" i="3"/>
  <c r="X510" i="3"/>
  <c r="Q511" i="3"/>
  <c r="R511" i="3"/>
  <c r="S511" i="3"/>
  <c r="T511" i="3"/>
  <c r="U511" i="3"/>
  <c r="V511" i="3"/>
  <c r="W511" i="3"/>
  <c r="X511" i="3"/>
  <c r="Q512" i="3"/>
  <c r="R512" i="3"/>
  <c r="S512" i="3"/>
  <c r="T512" i="3"/>
  <c r="U512" i="3"/>
  <c r="V512" i="3"/>
  <c r="W512" i="3"/>
  <c r="X512" i="3"/>
  <c r="Q513" i="3"/>
  <c r="R513" i="3"/>
  <c r="S513" i="3"/>
  <c r="T513" i="3"/>
  <c r="U513" i="3"/>
  <c r="V513" i="3"/>
  <c r="W513" i="3"/>
  <c r="X513" i="3"/>
  <c r="Q514" i="3"/>
  <c r="R514" i="3"/>
  <c r="S514" i="3"/>
  <c r="T514" i="3"/>
  <c r="U514" i="3"/>
  <c r="V514" i="3"/>
  <c r="W514" i="3"/>
  <c r="X514" i="3"/>
  <c r="Q515" i="3"/>
  <c r="R515" i="3"/>
  <c r="T515" i="3"/>
  <c r="U515" i="3"/>
  <c r="V515" i="3"/>
  <c r="W515" i="3"/>
  <c r="X515" i="3"/>
  <c r="Q516" i="3"/>
  <c r="R516" i="3"/>
  <c r="S516" i="3"/>
  <c r="T516" i="3"/>
  <c r="U516" i="3"/>
  <c r="V516" i="3"/>
  <c r="W516" i="3"/>
  <c r="X516" i="3"/>
  <c r="Q517" i="3"/>
  <c r="R517" i="3"/>
  <c r="S517" i="3"/>
  <c r="T517" i="3"/>
  <c r="U517" i="3"/>
  <c r="V517" i="3"/>
  <c r="W517" i="3"/>
  <c r="X517" i="3"/>
  <c r="Q518" i="3"/>
  <c r="R518" i="3"/>
  <c r="S518" i="3"/>
  <c r="T518" i="3"/>
  <c r="U518" i="3"/>
  <c r="V518" i="3"/>
  <c r="W518" i="3"/>
  <c r="X518" i="3"/>
  <c r="Q519" i="3"/>
  <c r="R519" i="3"/>
  <c r="S519" i="3"/>
  <c r="T519" i="3"/>
  <c r="U519" i="3"/>
  <c r="V519" i="3"/>
  <c r="W519" i="3"/>
  <c r="X519" i="3"/>
  <c r="Q520" i="3"/>
  <c r="R520" i="3"/>
  <c r="S520" i="3"/>
  <c r="T520" i="3"/>
  <c r="U520" i="3"/>
  <c r="V520" i="3"/>
  <c r="W520" i="3"/>
  <c r="X520" i="3"/>
  <c r="Q521" i="3"/>
  <c r="R521" i="3"/>
  <c r="S521" i="3"/>
  <c r="T521" i="3"/>
  <c r="U521" i="3"/>
  <c r="V521" i="3"/>
  <c r="W521" i="3"/>
  <c r="X521" i="3"/>
  <c r="Q522" i="3"/>
  <c r="R522" i="3"/>
  <c r="S522" i="3"/>
  <c r="T522" i="3"/>
  <c r="U522" i="3"/>
  <c r="V522" i="3"/>
  <c r="W522" i="3"/>
  <c r="X522" i="3"/>
  <c r="Q523" i="3"/>
  <c r="R523" i="3"/>
  <c r="S523" i="3"/>
  <c r="T523" i="3"/>
  <c r="U523" i="3"/>
  <c r="V523" i="3"/>
  <c r="W523" i="3"/>
  <c r="X523" i="3"/>
  <c r="Q524" i="3"/>
  <c r="R524" i="3"/>
  <c r="S524" i="3"/>
  <c r="T524" i="3"/>
  <c r="U524" i="3"/>
  <c r="V524" i="3"/>
  <c r="W524" i="3"/>
  <c r="X524" i="3"/>
  <c r="Q525" i="3"/>
  <c r="R525" i="3"/>
  <c r="T525" i="3"/>
  <c r="U525" i="3"/>
  <c r="V525" i="3"/>
  <c r="W525" i="3"/>
  <c r="X525" i="3"/>
  <c r="Q526" i="3"/>
  <c r="R526" i="3"/>
  <c r="S526" i="3"/>
  <c r="T526" i="3"/>
  <c r="U526" i="3"/>
  <c r="V526" i="3"/>
  <c r="W526" i="3"/>
  <c r="X526" i="3"/>
  <c r="Q527" i="3"/>
  <c r="R527" i="3"/>
  <c r="S527" i="3"/>
  <c r="T527" i="3"/>
  <c r="U527" i="3"/>
  <c r="V527" i="3"/>
  <c r="W527" i="3"/>
  <c r="X527" i="3"/>
  <c r="Q529" i="3"/>
  <c r="R529" i="3"/>
  <c r="S529" i="3"/>
  <c r="T529" i="3"/>
  <c r="U529" i="3"/>
  <c r="V529" i="3"/>
  <c r="W529" i="3"/>
  <c r="X529" i="3"/>
  <c r="Q530" i="3"/>
  <c r="R530" i="3"/>
  <c r="S530" i="3"/>
  <c r="T530" i="3"/>
  <c r="U530" i="3"/>
  <c r="V530" i="3"/>
  <c r="W530" i="3"/>
  <c r="X530" i="3"/>
  <c r="Q531" i="3"/>
  <c r="R531" i="3"/>
  <c r="S531" i="3"/>
  <c r="T531" i="3"/>
  <c r="U531" i="3"/>
  <c r="V531" i="3"/>
  <c r="W531" i="3"/>
  <c r="X531" i="3"/>
  <c r="Q532" i="3"/>
  <c r="R532" i="3"/>
  <c r="S532" i="3"/>
  <c r="T532" i="3"/>
  <c r="U532" i="3"/>
  <c r="V532" i="3"/>
  <c r="W532" i="3"/>
  <c r="X532" i="3"/>
  <c r="Q533" i="3"/>
  <c r="R533" i="3"/>
  <c r="S533" i="3"/>
  <c r="T533" i="3"/>
  <c r="U533" i="3"/>
  <c r="V533" i="3"/>
  <c r="W533" i="3"/>
  <c r="X533" i="3"/>
  <c r="Q534" i="3"/>
  <c r="R534" i="3"/>
  <c r="S534" i="3"/>
  <c r="T534" i="3"/>
  <c r="U534" i="3"/>
  <c r="V534" i="3"/>
  <c r="W534" i="3"/>
  <c r="X534" i="3"/>
  <c r="Q535" i="3"/>
  <c r="R535" i="3"/>
  <c r="S535" i="3"/>
  <c r="T535" i="3"/>
  <c r="U535" i="3"/>
  <c r="V535" i="3"/>
  <c r="W535" i="3"/>
  <c r="X535" i="3"/>
  <c r="Q536" i="3"/>
  <c r="R536" i="3"/>
  <c r="S536" i="3"/>
  <c r="T536" i="3"/>
  <c r="U536" i="3"/>
  <c r="V536" i="3"/>
  <c r="W536" i="3"/>
  <c r="X536" i="3"/>
  <c r="Q537" i="3"/>
  <c r="R537" i="3"/>
  <c r="S537" i="3"/>
  <c r="T537" i="3"/>
  <c r="U537" i="3"/>
  <c r="V537" i="3"/>
  <c r="W537" i="3"/>
  <c r="X537" i="3"/>
  <c r="Q538" i="3"/>
  <c r="R538" i="3"/>
  <c r="S538" i="3"/>
  <c r="T538" i="3"/>
  <c r="U538" i="3"/>
  <c r="V538" i="3"/>
  <c r="W538" i="3"/>
  <c r="X538" i="3"/>
  <c r="Q539" i="3"/>
  <c r="R539" i="3"/>
  <c r="S539" i="3"/>
  <c r="T539" i="3"/>
  <c r="U539" i="3"/>
  <c r="V539" i="3"/>
  <c r="W539" i="3"/>
  <c r="X539" i="3"/>
  <c r="Q540" i="3"/>
  <c r="R540" i="3"/>
  <c r="S540" i="3"/>
  <c r="T540" i="3"/>
  <c r="U540" i="3"/>
  <c r="V540" i="3"/>
  <c r="W540" i="3"/>
  <c r="X540" i="3"/>
  <c r="Q541" i="3"/>
  <c r="R541" i="3"/>
  <c r="S541" i="3"/>
  <c r="T541" i="3"/>
  <c r="U541" i="3"/>
  <c r="V541" i="3"/>
  <c r="W541" i="3"/>
  <c r="X541" i="3"/>
  <c r="Q542" i="3"/>
  <c r="R542" i="3"/>
  <c r="S542" i="3"/>
  <c r="T542" i="3"/>
  <c r="U542" i="3"/>
  <c r="V542" i="3"/>
  <c r="W542" i="3"/>
  <c r="X542" i="3"/>
  <c r="Q543" i="3"/>
  <c r="R543" i="3"/>
  <c r="S543" i="3"/>
  <c r="T543" i="3"/>
  <c r="U543" i="3"/>
  <c r="V543" i="3"/>
  <c r="W543" i="3"/>
  <c r="X543" i="3"/>
  <c r="Q544" i="3"/>
  <c r="R544" i="3"/>
  <c r="S544" i="3"/>
  <c r="T544" i="3"/>
  <c r="U544" i="3"/>
  <c r="V544" i="3"/>
  <c r="W544" i="3"/>
  <c r="X544" i="3"/>
  <c r="Q545" i="3"/>
  <c r="R545" i="3"/>
  <c r="S545" i="3"/>
  <c r="T545" i="3"/>
  <c r="U545" i="3"/>
  <c r="V545" i="3"/>
  <c r="W545" i="3"/>
  <c r="X545" i="3"/>
  <c r="Q546" i="3"/>
  <c r="R546" i="3"/>
  <c r="S546" i="3"/>
  <c r="T546" i="3"/>
  <c r="U546" i="3"/>
  <c r="V546" i="3"/>
  <c r="W546" i="3"/>
  <c r="X546" i="3"/>
  <c r="Q547" i="3"/>
  <c r="R547" i="3"/>
  <c r="S547" i="3"/>
  <c r="T547" i="3"/>
  <c r="U547" i="3"/>
  <c r="V547" i="3"/>
  <c r="W547" i="3"/>
  <c r="X547" i="3"/>
  <c r="Q548" i="3"/>
  <c r="R548" i="3"/>
  <c r="S548" i="3"/>
  <c r="T548" i="3"/>
  <c r="U548" i="3"/>
  <c r="V548" i="3"/>
  <c r="W548" i="3"/>
  <c r="X548" i="3"/>
  <c r="Q549" i="3"/>
  <c r="R549" i="3"/>
  <c r="S549" i="3"/>
  <c r="T549" i="3"/>
  <c r="U549" i="3"/>
  <c r="V549" i="3"/>
  <c r="W549" i="3"/>
  <c r="X549" i="3"/>
  <c r="Q550" i="3"/>
  <c r="R550" i="3"/>
  <c r="S550" i="3"/>
  <c r="T550" i="3"/>
  <c r="U550" i="3"/>
  <c r="V550" i="3"/>
  <c r="W550" i="3"/>
  <c r="X550" i="3"/>
  <c r="Q551" i="3"/>
  <c r="R551" i="3"/>
  <c r="S551" i="3"/>
  <c r="T551" i="3"/>
  <c r="U551" i="3"/>
  <c r="V551" i="3"/>
  <c r="W551" i="3"/>
  <c r="X551" i="3"/>
  <c r="Q552" i="3"/>
  <c r="R552" i="3"/>
  <c r="S552" i="3"/>
  <c r="T552" i="3"/>
  <c r="U552" i="3"/>
  <c r="V552" i="3"/>
  <c r="W552" i="3"/>
  <c r="X552" i="3"/>
  <c r="Q553" i="3"/>
  <c r="R553" i="3"/>
  <c r="S553" i="3"/>
  <c r="T553" i="3"/>
  <c r="U553" i="3"/>
  <c r="V553" i="3"/>
  <c r="W553" i="3"/>
  <c r="X553" i="3"/>
  <c r="Q554" i="3"/>
  <c r="R554" i="3"/>
  <c r="S554" i="3"/>
  <c r="T554" i="3"/>
  <c r="U554" i="3"/>
  <c r="V554" i="3"/>
  <c r="W554" i="3"/>
  <c r="X554" i="3"/>
  <c r="Q555" i="3"/>
  <c r="R555" i="3"/>
  <c r="S555" i="3"/>
  <c r="T555" i="3"/>
  <c r="U555" i="3"/>
  <c r="V555" i="3"/>
  <c r="W555" i="3"/>
  <c r="X555" i="3"/>
  <c r="Q556" i="3"/>
  <c r="R556" i="3"/>
  <c r="S556" i="3"/>
  <c r="T556" i="3"/>
  <c r="U556" i="3"/>
  <c r="V556" i="3"/>
  <c r="W556" i="3"/>
  <c r="X556" i="3"/>
  <c r="Q557" i="3"/>
  <c r="R557" i="3"/>
  <c r="S557" i="3"/>
  <c r="T557" i="3"/>
  <c r="U557" i="3"/>
  <c r="V557" i="3"/>
  <c r="W557" i="3"/>
  <c r="X557" i="3"/>
  <c r="Q558" i="3"/>
  <c r="R558" i="3"/>
  <c r="S558" i="3"/>
  <c r="T558" i="3"/>
  <c r="U558" i="3"/>
  <c r="V558" i="3"/>
  <c r="W558" i="3"/>
  <c r="X558" i="3"/>
  <c r="Q559" i="3"/>
  <c r="R559" i="3"/>
  <c r="S559" i="3"/>
  <c r="T559" i="3"/>
  <c r="U559" i="3"/>
  <c r="V559" i="3"/>
  <c r="W559" i="3"/>
  <c r="X559" i="3"/>
  <c r="Q560" i="3"/>
  <c r="R560" i="3"/>
  <c r="S560" i="3"/>
  <c r="T560" i="3"/>
  <c r="U560" i="3"/>
  <c r="V560" i="3"/>
  <c r="W560" i="3"/>
  <c r="X560" i="3"/>
  <c r="Q561" i="3"/>
  <c r="R561" i="3"/>
  <c r="S561" i="3"/>
  <c r="T561" i="3"/>
  <c r="U561" i="3"/>
  <c r="V561" i="3"/>
  <c r="W561" i="3"/>
  <c r="X561" i="3"/>
  <c r="Q562" i="3"/>
  <c r="R562" i="3"/>
  <c r="S562" i="3"/>
  <c r="T562" i="3"/>
  <c r="U562" i="3"/>
  <c r="V562" i="3"/>
  <c r="W562" i="3"/>
  <c r="X562" i="3"/>
  <c r="Q563" i="3"/>
  <c r="R563" i="3"/>
  <c r="S563" i="3"/>
  <c r="T563" i="3"/>
  <c r="U563" i="3"/>
  <c r="V563" i="3"/>
  <c r="W563" i="3"/>
  <c r="X563" i="3"/>
  <c r="Q564" i="3"/>
  <c r="R564" i="3"/>
  <c r="S564" i="3"/>
  <c r="T564" i="3"/>
  <c r="U564" i="3"/>
  <c r="V564" i="3"/>
  <c r="W564" i="3"/>
  <c r="X564" i="3"/>
  <c r="Q565" i="3"/>
  <c r="R565" i="3"/>
  <c r="S565" i="3"/>
  <c r="T565" i="3"/>
  <c r="U565" i="3"/>
  <c r="V565" i="3"/>
  <c r="W565" i="3"/>
  <c r="X565" i="3"/>
  <c r="Q566" i="3"/>
  <c r="R566" i="3"/>
  <c r="T566" i="3"/>
  <c r="U566" i="3"/>
  <c r="V566" i="3"/>
  <c r="W566" i="3"/>
  <c r="X566" i="3"/>
  <c r="Q567" i="3"/>
  <c r="R567" i="3"/>
  <c r="T567" i="3"/>
  <c r="U567" i="3"/>
  <c r="V567" i="3"/>
  <c r="W567" i="3"/>
  <c r="X567" i="3"/>
  <c r="Q568" i="3"/>
  <c r="R568" i="3"/>
  <c r="S568" i="3"/>
  <c r="T568" i="3"/>
  <c r="U568" i="3"/>
  <c r="V568" i="3"/>
  <c r="W568" i="3"/>
  <c r="X568" i="3"/>
  <c r="Q569" i="3"/>
  <c r="R569" i="3"/>
  <c r="S569" i="3"/>
  <c r="T569" i="3"/>
  <c r="U569" i="3"/>
  <c r="V569" i="3"/>
  <c r="W569" i="3"/>
  <c r="X569" i="3"/>
  <c r="Q570" i="3"/>
  <c r="R570" i="3"/>
  <c r="S570" i="3"/>
  <c r="T570" i="3"/>
  <c r="U570" i="3"/>
  <c r="V570" i="3"/>
  <c r="W570" i="3"/>
  <c r="X570" i="3"/>
  <c r="Q571" i="3"/>
  <c r="R571" i="3"/>
  <c r="S571" i="3"/>
  <c r="T571" i="3"/>
  <c r="U571" i="3"/>
  <c r="V571" i="3"/>
  <c r="W571" i="3"/>
  <c r="X571" i="3"/>
  <c r="Q574" i="3"/>
  <c r="R574" i="3"/>
  <c r="S574" i="3"/>
  <c r="T574" i="3"/>
  <c r="U574" i="3"/>
  <c r="V574" i="3"/>
  <c r="W574" i="3"/>
  <c r="X574" i="3"/>
  <c r="Q575" i="3"/>
  <c r="R575" i="3"/>
  <c r="S575" i="3"/>
  <c r="T575" i="3"/>
  <c r="U575" i="3"/>
  <c r="V575" i="3"/>
  <c r="W575" i="3"/>
  <c r="X575" i="3"/>
  <c r="Q576" i="3"/>
  <c r="R576" i="3"/>
  <c r="T576" i="3"/>
  <c r="U576" i="3"/>
  <c r="V576" i="3"/>
  <c r="W576" i="3"/>
  <c r="X576" i="3"/>
  <c r="Q577" i="3"/>
  <c r="R577" i="3"/>
  <c r="T577" i="3"/>
  <c r="U577" i="3"/>
  <c r="V577" i="3"/>
  <c r="W577" i="3"/>
  <c r="X577" i="3"/>
  <c r="X3" i="3"/>
  <c r="W3" i="3"/>
  <c r="V3" i="3"/>
  <c r="U3" i="3"/>
  <c r="T3" i="3"/>
  <c r="S3" i="3"/>
  <c r="R3" i="3"/>
  <c r="Q3" i="3"/>
  <c r="Q6" i="1"/>
  <c r="R6" i="1"/>
  <c r="S6" i="1"/>
  <c r="T6" i="1"/>
  <c r="U6" i="1"/>
  <c r="V6" i="1"/>
  <c r="W6" i="1"/>
  <c r="Q7" i="1"/>
  <c r="R7" i="1"/>
  <c r="S7" i="1"/>
  <c r="T7" i="1"/>
  <c r="U7" i="1"/>
  <c r="V7" i="1"/>
  <c r="W7" i="1"/>
  <c r="Q8" i="1"/>
  <c r="R8" i="1"/>
  <c r="S8" i="1"/>
  <c r="T8" i="1"/>
  <c r="U8" i="1"/>
  <c r="V8" i="1"/>
  <c r="W8" i="1"/>
  <c r="Q9" i="1"/>
  <c r="R9" i="1"/>
  <c r="S9" i="1"/>
  <c r="T9" i="1"/>
  <c r="U9" i="1"/>
  <c r="V9" i="1"/>
  <c r="W9" i="1"/>
  <c r="Q10" i="1"/>
  <c r="R10" i="1"/>
  <c r="S10" i="1"/>
  <c r="T10" i="1"/>
  <c r="U10" i="1"/>
  <c r="V10" i="1"/>
  <c r="W10" i="1"/>
  <c r="Q11" i="1"/>
  <c r="R11" i="1"/>
  <c r="S11" i="1"/>
  <c r="T11" i="1"/>
  <c r="U11" i="1"/>
  <c r="V11" i="1"/>
  <c r="W11" i="1"/>
  <c r="Q12" i="1"/>
  <c r="R12" i="1"/>
  <c r="S12" i="1"/>
  <c r="T12" i="1"/>
  <c r="U12" i="1"/>
  <c r="V12" i="1"/>
  <c r="W12" i="1"/>
  <c r="Q13" i="1"/>
  <c r="R13" i="1"/>
  <c r="S13" i="1"/>
  <c r="T13" i="1"/>
  <c r="U13" i="1"/>
  <c r="V13" i="1"/>
  <c r="W13" i="1"/>
  <c r="Q14" i="1"/>
  <c r="R14" i="1"/>
  <c r="S14" i="1"/>
  <c r="T14" i="1"/>
  <c r="U14" i="1"/>
  <c r="V14" i="1"/>
  <c r="W14" i="1"/>
  <c r="Q15" i="1"/>
  <c r="R15" i="1"/>
  <c r="S15" i="1"/>
  <c r="T15" i="1"/>
  <c r="U15" i="1"/>
  <c r="V15" i="1"/>
  <c r="W15" i="1"/>
  <c r="Q16" i="1"/>
  <c r="R16" i="1"/>
  <c r="S16" i="1"/>
  <c r="T16" i="1"/>
  <c r="U16" i="1"/>
  <c r="V16" i="1"/>
  <c r="W16" i="1"/>
  <c r="Q17" i="1"/>
  <c r="R17" i="1"/>
  <c r="S17" i="1"/>
  <c r="T17" i="1"/>
  <c r="U17" i="1"/>
  <c r="V17" i="1"/>
  <c r="W17" i="1"/>
  <c r="Q18" i="1"/>
  <c r="R18" i="1"/>
  <c r="S18" i="1"/>
  <c r="T18" i="1"/>
  <c r="U18" i="1"/>
  <c r="V18" i="1"/>
  <c r="W18" i="1"/>
  <c r="Q19" i="1"/>
  <c r="R19" i="1"/>
  <c r="S19" i="1"/>
  <c r="T19" i="1"/>
  <c r="U19" i="1"/>
  <c r="V19" i="1"/>
  <c r="W19" i="1"/>
  <c r="Q20" i="1"/>
  <c r="R20" i="1"/>
  <c r="S20" i="1"/>
  <c r="T20" i="1"/>
  <c r="U20" i="1"/>
  <c r="V20" i="1"/>
  <c r="W20" i="1"/>
  <c r="Q21" i="1"/>
  <c r="R21" i="1"/>
  <c r="S21" i="1"/>
  <c r="T21" i="1"/>
  <c r="U21" i="1"/>
  <c r="V21" i="1"/>
  <c r="W21" i="1"/>
  <c r="Q22" i="1"/>
  <c r="R22" i="1"/>
  <c r="S22" i="1"/>
  <c r="T22" i="1"/>
  <c r="U22" i="1"/>
  <c r="V22" i="1"/>
  <c r="W22" i="1"/>
  <c r="Q23" i="1"/>
  <c r="R23" i="1"/>
  <c r="S23" i="1"/>
  <c r="T23" i="1"/>
  <c r="U23" i="1"/>
  <c r="V23" i="1"/>
  <c r="W23" i="1"/>
  <c r="Q24" i="1"/>
  <c r="R24" i="1"/>
  <c r="S24" i="1"/>
  <c r="T24" i="1"/>
  <c r="U24" i="1"/>
  <c r="V24" i="1"/>
  <c r="W24" i="1"/>
  <c r="Q25" i="1"/>
  <c r="R25" i="1"/>
  <c r="S25" i="1"/>
  <c r="T25" i="1"/>
  <c r="U25" i="1"/>
  <c r="V25" i="1"/>
  <c r="W25" i="1"/>
  <c r="Q26" i="1"/>
  <c r="R26" i="1"/>
  <c r="S26" i="1"/>
  <c r="T26" i="1"/>
  <c r="U26" i="1"/>
  <c r="V26" i="1"/>
  <c r="W26" i="1"/>
  <c r="Q27" i="1"/>
  <c r="R27" i="1"/>
  <c r="S27" i="1"/>
  <c r="T27" i="1"/>
  <c r="U27" i="1"/>
  <c r="V27" i="1"/>
  <c r="W27" i="1"/>
  <c r="Q28" i="1"/>
  <c r="R28" i="1"/>
  <c r="S28" i="1"/>
  <c r="T28" i="1"/>
  <c r="U28" i="1"/>
  <c r="V28" i="1"/>
  <c r="W28" i="1"/>
  <c r="Q29" i="1"/>
  <c r="R29" i="1"/>
  <c r="S29" i="1"/>
  <c r="T29" i="1"/>
  <c r="U29" i="1"/>
  <c r="V29" i="1"/>
  <c r="W29" i="1"/>
  <c r="Q30" i="1"/>
  <c r="R30" i="1"/>
  <c r="S30" i="1"/>
  <c r="T30" i="1"/>
  <c r="U30" i="1"/>
  <c r="V30" i="1"/>
  <c r="W30" i="1"/>
  <c r="Q31" i="1"/>
  <c r="R31" i="1"/>
  <c r="S31" i="1"/>
  <c r="T31" i="1"/>
  <c r="U31" i="1"/>
  <c r="V31" i="1"/>
  <c r="W31" i="1"/>
  <c r="Q32" i="1"/>
  <c r="R32" i="1"/>
  <c r="S32" i="1"/>
  <c r="T32" i="1"/>
  <c r="U32" i="1"/>
  <c r="V32" i="1"/>
  <c r="W32" i="1"/>
  <c r="Q33" i="1"/>
  <c r="R33" i="1"/>
  <c r="S33" i="1"/>
  <c r="T33" i="1"/>
  <c r="U33" i="1"/>
  <c r="V33" i="1"/>
  <c r="W33" i="1"/>
  <c r="Q34" i="1"/>
  <c r="R34" i="1"/>
  <c r="S34" i="1"/>
  <c r="T34" i="1"/>
  <c r="U34" i="1"/>
  <c r="V34" i="1"/>
  <c r="W34" i="1"/>
  <c r="Q35" i="1"/>
  <c r="R35" i="1"/>
  <c r="S35" i="1"/>
  <c r="T35" i="1"/>
  <c r="U35" i="1"/>
  <c r="V35" i="1"/>
  <c r="W35" i="1"/>
  <c r="Q36" i="1"/>
  <c r="R36" i="1"/>
  <c r="S36" i="1"/>
  <c r="T36" i="1"/>
  <c r="U36" i="1"/>
  <c r="V36" i="1"/>
  <c r="W36" i="1"/>
  <c r="Q37" i="1"/>
  <c r="R37" i="1"/>
  <c r="S37" i="1"/>
  <c r="T37" i="1"/>
  <c r="U37" i="1"/>
  <c r="V37" i="1"/>
  <c r="W37" i="1"/>
  <c r="Q38" i="1"/>
  <c r="R38" i="1"/>
  <c r="S38" i="1"/>
  <c r="T38" i="1"/>
  <c r="U38" i="1"/>
  <c r="V38" i="1"/>
  <c r="W38" i="1"/>
  <c r="Q39" i="1"/>
  <c r="R39" i="1"/>
  <c r="S39" i="1"/>
  <c r="T39" i="1"/>
  <c r="U39" i="1"/>
  <c r="V39" i="1"/>
  <c r="W39" i="1"/>
  <c r="Q56" i="1"/>
  <c r="R56" i="1"/>
  <c r="S56" i="1"/>
  <c r="T56" i="1"/>
  <c r="U56" i="1"/>
  <c r="V56" i="1"/>
  <c r="W56" i="1"/>
  <c r="Q57" i="1"/>
  <c r="R57" i="1"/>
  <c r="S57" i="1"/>
  <c r="T57" i="1"/>
  <c r="U57" i="1"/>
  <c r="V57" i="1"/>
  <c r="W57" i="1"/>
  <c r="Q58" i="1"/>
  <c r="R58" i="1"/>
  <c r="S58" i="1"/>
  <c r="T58" i="1"/>
  <c r="U58" i="1"/>
  <c r="V58" i="1"/>
  <c r="W58" i="1"/>
  <c r="Q59" i="1"/>
  <c r="R59" i="1"/>
  <c r="S59" i="1"/>
  <c r="T59" i="1"/>
  <c r="U59" i="1"/>
  <c r="V59" i="1"/>
  <c r="W59" i="1"/>
  <c r="Q60" i="1"/>
  <c r="R60" i="1"/>
  <c r="S60" i="1"/>
  <c r="T60" i="1"/>
  <c r="U60" i="1"/>
  <c r="V60" i="1"/>
  <c r="W60" i="1"/>
  <c r="Q61" i="1"/>
  <c r="R61" i="1"/>
  <c r="S61" i="1"/>
  <c r="T61" i="1"/>
  <c r="U61" i="1"/>
  <c r="V61" i="1"/>
  <c r="W61" i="1"/>
  <c r="Q62" i="1"/>
  <c r="R62" i="1"/>
  <c r="S62" i="1"/>
  <c r="T62" i="1"/>
  <c r="U62" i="1"/>
  <c r="V62" i="1"/>
  <c r="W62" i="1"/>
  <c r="Q63" i="1"/>
  <c r="R63" i="1"/>
  <c r="S63" i="1"/>
  <c r="T63" i="1"/>
  <c r="U63" i="1"/>
  <c r="V63" i="1"/>
  <c r="W63" i="1"/>
  <c r="Q64" i="1"/>
  <c r="R64" i="1"/>
  <c r="S64" i="1"/>
  <c r="T64" i="1"/>
  <c r="U64" i="1"/>
  <c r="V64" i="1"/>
  <c r="W64" i="1"/>
  <c r="Q65" i="1"/>
  <c r="R65" i="1"/>
  <c r="S65" i="1"/>
  <c r="T65" i="1"/>
  <c r="U65" i="1"/>
  <c r="V65" i="1"/>
  <c r="W65" i="1"/>
  <c r="Q66" i="1"/>
  <c r="R66" i="1"/>
  <c r="S66" i="1"/>
  <c r="T66" i="1"/>
  <c r="U66" i="1"/>
  <c r="V66" i="1"/>
  <c r="W66" i="1"/>
  <c r="Q67" i="1"/>
  <c r="R67" i="1"/>
  <c r="S67" i="1"/>
  <c r="T67" i="1"/>
  <c r="U67" i="1"/>
  <c r="V67" i="1"/>
  <c r="W67" i="1"/>
  <c r="Q68" i="1"/>
  <c r="R68" i="1"/>
  <c r="S68" i="1"/>
  <c r="T68" i="1"/>
  <c r="U68" i="1"/>
  <c r="V68" i="1"/>
  <c r="W68" i="1"/>
  <c r="Q69" i="1"/>
  <c r="R69" i="1"/>
  <c r="S69" i="1"/>
  <c r="T69" i="1"/>
  <c r="U69" i="1"/>
  <c r="V69" i="1"/>
  <c r="W69" i="1"/>
  <c r="Q70" i="1"/>
  <c r="R70" i="1"/>
  <c r="S70" i="1"/>
  <c r="T70" i="1"/>
  <c r="U70" i="1"/>
  <c r="V70" i="1"/>
  <c r="W70" i="1"/>
  <c r="Q71" i="1"/>
  <c r="R71" i="1"/>
  <c r="S71" i="1"/>
  <c r="T71" i="1"/>
  <c r="U71" i="1"/>
  <c r="V71" i="1"/>
  <c r="W71" i="1"/>
  <c r="Q72" i="1"/>
  <c r="R72" i="1"/>
  <c r="S72" i="1"/>
  <c r="T72" i="1"/>
  <c r="U72" i="1"/>
  <c r="V72" i="1"/>
  <c r="W72" i="1"/>
  <c r="Q73" i="1"/>
  <c r="R73" i="1"/>
  <c r="S73" i="1"/>
  <c r="T73" i="1"/>
  <c r="U73" i="1"/>
  <c r="V73" i="1"/>
  <c r="W73" i="1"/>
  <c r="Q74" i="1"/>
  <c r="R74" i="1"/>
  <c r="S74" i="1"/>
  <c r="T74" i="1"/>
  <c r="U74" i="1"/>
  <c r="V74" i="1"/>
  <c r="W74" i="1"/>
  <c r="Q75" i="1"/>
  <c r="R75" i="1"/>
  <c r="S75" i="1"/>
  <c r="T75" i="1"/>
  <c r="U75" i="1"/>
  <c r="V75" i="1"/>
  <c r="W75" i="1"/>
  <c r="Q76" i="1"/>
  <c r="R76" i="1"/>
  <c r="S76" i="1"/>
  <c r="T76" i="1"/>
  <c r="U76" i="1"/>
  <c r="V76" i="1"/>
  <c r="W76" i="1"/>
  <c r="Q77" i="1"/>
  <c r="R77" i="1"/>
  <c r="S77" i="1"/>
  <c r="T77" i="1"/>
  <c r="U77" i="1"/>
  <c r="V77" i="1"/>
  <c r="W77" i="1"/>
  <c r="Q78" i="1"/>
  <c r="R78" i="1"/>
  <c r="S78" i="1"/>
  <c r="T78" i="1"/>
  <c r="U78" i="1"/>
  <c r="V78" i="1"/>
  <c r="W78" i="1"/>
  <c r="Q79" i="1"/>
  <c r="R79" i="1"/>
  <c r="S79" i="1"/>
  <c r="T79" i="1"/>
  <c r="U79" i="1"/>
  <c r="V79" i="1"/>
  <c r="W79" i="1"/>
  <c r="Q80" i="1"/>
  <c r="R80" i="1"/>
  <c r="S80" i="1"/>
  <c r="T80" i="1"/>
  <c r="U80" i="1"/>
  <c r="V80" i="1"/>
  <c r="W80" i="1"/>
  <c r="Q81" i="1"/>
  <c r="R81" i="1"/>
  <c r="S81" i="1"/>
  <c r="T81" i="1"/>
  <c r="U81" i="1"/>
  <c r="V81" i="1"/>
  <c r="W81" i="1"/>
  <c r="Q82" i="1"/>
  <c r="R82" i="1"/>
  <c r="S82" i="1"/>
  <c r="T82" i="1"/>
  <c r="U82" i="1"/>
  <c r="V82" i="1"/>
  <c r="W82" i="1"/>
  <c r="Q83" i="1"/>
  <c r="R83" i="1"/>
  <c r="S83" i="1"/>
  <c r="T83" i="1"/>
  <c r="U83" i="1"/>
  <c r="V83" i="1"/>
  <c r="W83" i="1"/>
  <c r="Q84" i="1"/>
  <c r="R84" i="1"/>
  <c r="S84" i="1"/>
  <c r="T84" i="1"/>
  <c r="U84" i="1"/>
  <c r="V84" i="1"/>
  <c r="W84" i="1"/>
  <c r="Q85" i="1"/>
  <c r="R85" i="1"/>
  <c r="S85" i="1"/>
  <c r="T85" i="1"/>
  <c r="U85" i="1"/>
  <c r="V85" i="1"/>
  <c r="W85" i="1"/>
  <c r="Q86" i="1"/>
  <c r="R86" i="1"/>
  <c r="S86" i="1"/>
  <c r="T86" i="1"/>
  <c r="U86" i="1"/>
  <c r="V86" i="1"/>
  <c r="W86" i="1"/>
  <c r="Q87" i="1"/>
  <c r="R87" i="1"/>
  <c r="S87" i="1"/>
  <c r="T87" i="1"/>
  <c r="U87" i="1"/>
  <c r="V87" i="1"/>
  <c r="W87" i="1"/>
  <c r="Q88" i="1"/>
  <c r="R88" i="1"/>
  <c r="S88" i="1"/>
  <c r="T88" i="1"/>
  <c r="U88" i="1"/>
  <c r="V88" i="1"/>
  <c r="W88" i="1"/>
  <c r="Q89" i="1"/>
  <c r="R89" i="1"/>
  <c r="S89" i="1"/>
  <c r="T89" i="1"/>
  <c r="U89" i="1"/>
  <c r="V89" i="1"/>
  <c r="W89" i="1"/>
  <c r="Q90" i="1"/>
  <c r="R90" i="1"/>
  <c r="S90" i="1"/>
  <c r="T90" i="1"/>
  <c r="U90" i="1"/>
  <c r="V90" i="1"/>
  <c r="W90" i="1"/>
  <c r="Q91" i="1"/>
  <c r="R91" i="1"/>
  <c r="S91" i="1"/>
  <c r="T91" i="1"/>
  <c r="U91" i="1"/>
  <c r="V91" i="1"/>
  <c r="W91" i="1"/>
  <c r="Q92" i="1"/>
  <c r="R92" i="1"/>
  <c r="S92" i="1"/>
  <c r="T92" i="1"/>
  <c r="U92" i="1"/>
  <c r="V92" i="1"/>
  <c r="W92" i="1"/>
  <c r="Q93" i="1"/>
  <c r="R93" i="1"/>
  <c r="S93" i="1"/>
  <c r="T93" i="1"/>
  <c r="U93" i="1"/>
  <c r="V93" i="1"/>
  <c r="W93" i="1"/>
  <c r="Q94" i="1"/>
  <c r="R94" i="1"/>
  <c r="S94" i="1"/>
  <c r="T94" i="1"/>
  <c r="U94" i="1"/>
  <c r="V94" i="1"/>
  <c r="W94" i="1"/>
  <c r="Q95" i="1"/>
  <c r="R95" i="1"/>
  <c r="S95" i="1"/>
  <c r="T95" i="1"/>
  <c r="U95" i="1"/>
  <c r="V95" i="1"/>
  <c r="W95" i="1"/>
  <c r="Q96" i="1"/>
  <c r="R96" i="1"/>
  <c r="S96" i="1"/>
  <c r="T96" i="1"/>
  <c r="U96" i="1"/>
  <c r="V96" i="1"/>
  <c r="W96" i="1"/>
  <c r="Q97" i="1"/>
  <c r="R97" i="1"/>
  <c r="S97" i="1"/>
  <c r="T97" i="1"/>
  <c r="U97" i="1"/>
  <c r="V97" i="1"/>
  <c r="W97" i="1"/>
  <c r="Q98" i="1"/>
  <c r="R98" i="1"/>
  <c r="S98" i="1"/>
  <c r="T98" i="1"/>
  <c r="U98" i="1"/>
  <c r="V98" i="1"/>
  <c r="W98" i="1"/>
  <c r="Q99" i="1"/>
  <c r="R99" i="1"/>
  <c r="S99" i="1"/>
  <c r="T99" i="1"/>
  <c r="U99" i="1"/>
  <c r="V99" i="1"/>
  <c r="W99" i="1"/>
  <c r="Q100" i="1"/>
  <c r="R100" i="1"/>
  <c r="S100" i="1"/>
  <c r="T100" i="1"/>
  <c r="U100" i="1"/>
  <c r="V100" i="1"/>
  <c r="W100" i="1"/>
  <c r="Q101" i="1"/>
  <c r="R101" i="1"/>
  <c r="S101" i="1"/>
  <c r="T101" i="1"/>
  <c r="U101" i="1"/>
  <c r="V101" i="1"/>
  <c r="W101" i="1"/>
  <c r="Q102" i="1"/>
  <c r="R102" i="1"/>
  <c r="S102" i="1"/>
  <c r="T102" i="1"/>
  <c r="U102" i="1"/>
  <c r="V102" i="1"/>
  <c r="W102" i="1"/>
  <c r="Q103" i="1"/>
  <c r="R103" i="1"/>
  <c r="S103" i="1"/>
  <c r="T103" i="1"/>
  <c r="U103" i="1"/>
  <c r="V103" i="1"/>
  <c r="W103" i="1"/>
  <c r="Q104" i="1"/>
  <c r="R104" i="1"/>
  <c r="S104" i="1"/>
  <c r="T104" i="1"/>
  <c r="U104" i="1"/>
  <c r="V104" i="1"/>
  <c r="W104" i="1"/>
  <c r="Q105" i="1"/>
  <c r="R105" i="1"/>
  <c r="S105" i="1"/>
  <c r="T105" i="1"/>
  <c r="U105" i="1"/>
  <c r="V105" i="1"/>
  <c r="W105" i="1"/>
  <c r="Q106" i="1"/>
  <c r="R106" i="1"/>
  <c r="S106" i="1"/>
  <c r="T106" i="1"/>
  <c r="U106" i="1"/>
  <c r="V106" i="1"/>
  <c r="W106" i="1"/>
  <c r="Q107" i="1"/>
  <c r="R107" i="1"/>
  <c r="S107" i="1"/>
  <c r="T107" i="1"/>
  <c r="U107" i="1"/>
  <c r="V107" i="1"/>
  <c r="W107" i="1"/>
  <c r="Q108" i="1"/>
  <c r="R108" i="1"/>
  <c r="S108" i="1"/>
  <c r="T108" i="1"/>
  <c r="U108" i="1"/>
  <c r="V108" i="1"/>
  <c r="W108" i="1"/>
  <c r="Q109" i="1"/>
  <c r="R109" i="1"/>
  <c r="S109" i="1"/>
  <c r="T109" i="1"/>
  <c r="U109" i="1"/>
  <c r="V109" i="1"/>
  <c r="W109" i="1"/>
  <c r="Q110" i="1"/>
  <c r="R110" i="1"/>
  <c r="S110" i="1"/>
  <c r="T110" i="1"/>
  <c r="U110" i="1"/>
  <c r="V110" i="1"/>
  <c r="W110" i="1"/>
  <c r="Q111" i="1"/>
  <c r="R111" i="1"/>
  <c r="S111" i="1"/>
  <c r="T111" i="1"/>
  <c r="U111" i="1"/>
  <c r="V111" i="1"/>
  <c r="W111" i="1"/>
  <c r="Q112" i="1"/>
  <c r="R112" i="1"/>
  <c r="S112" i="1"/>
  <c r="T112" i="1"/>
  <c r="U112" i="1"/>
  <c r="V112" i="1"/>
  <c r="W112" i="1"/>
  <c r="Q113" i="1"/>
  <c r="R113" i="1"/>
  <c r="S113" i="1"/>
  <c r="T113" i="1"/>
  <c r="U113" i="1"/>
  <c r="V113" i="1"/>
  <c r="W113" i="1"/>
  <c r="Q114" i="1"/>
  <c r="R114" i="1"/>
  <c r="S114" i="1"/>
  <c r="T114" i="1"/>
  <c r="U114" i="1"/>
  <c r="V114" i="1"/>
  <c r="W114" i="1"/>
  <c r="Q115" i="1"/>
  <c r="R115" i="1"/>
  <c r="S115" i="1"/>
  <c r="T115" i="1"/>
  <c r="U115" i="1"/>
  <c r="V115" i="1"/>
  <c r="W115" i="1"/>
  <c r="Q116" i="1"/>
  <c r="R116" i="1"/>
  <c r="S116" i="1"/>
  <c r="T116" i="1"/>
  <c r="U116" i="1"/>
  <c r="V116" i="1"/>
  <c r="W116" i="1"/>
  <c r="Q117" i="1"/>
  <c r="R117" i="1"/>
  <c r="S117" i="1"/>
  <c r="T117" i="1"/>
  <c r="U117" i="1"/>
  <c r="V117" i="1"/>
  <c r="W117" i="1"/>
  <c r="Q118" i="1"/>
  <c r="R118" i="1"/>
  <c r="S118" i="1"/>
  <c r="T118" i="1"/>
  <c r="U118" i="1"/>
  <c r="V118" i="1"/>
  <c r="W118" i="1"/>
  <c r="Q119" i="1"/>
  <c r="R119" i="1"/>
  <c r="S119" i="1"/>
  <c r="T119" i="1"/>
  <c r="U119" i="1"/>
  <c r="V119" i="1"/>
  <c r="W119" i="1"/>
  <c r="Q120" i="1"/>
  <c r="R120" i="1"/>
  <c r="S120" i="1"/>
  <c r="T120" i="1"/>
  <c r="U120" i="1"/>
  <c r="V120" i="1"/>
  <c r="W120" i="1"/>
  <c r="Q121" i="1"/>
  <c r="R121" i="1"/>
  <c r="S121" i="1"/>
  <c r="T121" i="1"/>
  <c r="U121" i="1"/>
  <c r="V121" i="1"/>
  <c r="W121" i="1"/>
  <c r="Q122" i="1"/>
  <c r="R122" i="1"/>
  <c r="S122" i="1"/>
  <c r="T122" i="1"/>
  <c r="U122" i="1"/>
  <c r="V122" i="1"/>
  <c r="W122" i="1"/>
  <c r="Q123" i="1"/>
  <c r="R123" i="1"/>
  <c r="S123" i="1"/>
  <c r="T123" i="1"/>
  <c r="U123" i="1"/>
  <c r="V123" i="1"/>
  <c r="W123" i="1"/>
  <c r="Q124" i="1"/>
  <c r="R124" i="1"/>
  <c r="S124" i="1"/>
  <c r="T124" i="1"/>
  <c r="U124" i="1"/>
  <c r="V124" i="1"/>
  <c r="W124" i="1"/>
  <c r="Q125" i="1"/>
  <c r="R125" i="1"/>
  <c r="S125" i="1"/>
  <c r="T125" i="1"/>
  <c r="U125" i="1"/>
  <c r="V125" i="1"/>
  <c r="W125" i="1"/>
  <c r="Q126" i="1"/>
  <c r="R126" i="1"/>
  <c r="S126" i="1"/>
  <c r="T126" i="1"/>
  <c r="U126" i="1"/>
  <c r="V126" i="1"/>
  <c r="W126" i="1"/>
  <c r="Q127" i="1"/>
  <c r="R127" i="1"/>
  <c r="S127" i="1"/>
  <c r="T127" i="1"/>
  <c r="U127" i="1"/>
  <c r="V127" i="1"/>
  <c r="W127" i="1"/>
  <c r="Q128" i="1"/>
  <c r="R128" i="1"/>
  <c r="S128" i="1"/>
  <c r="T128" i="1"/>
  <c r="U128" i="1"/>
  <c r="V128" i="1"/>
  <c r="W128" i="1"/>
  <c r="Q129" i="1"/>
  <c r="R129" i="1"/>
  <c r="S129" i="1"/>
  <c r="T129" i="1"/>
  <c r="U129" i="1"/>
  <c r="V129" i="1"/>
  <c r="W129" i="1"/>
  <c r="Q130" i="1"/>
  <c r="R130" i="1"/>
  <c r="S130" i="1"/>
  <c r="T130" i="1"/>
  <c r="U130" i="1"/>
  <c r="V130" i="1"/>
  <c r="W130" i="1"/>
  <c r="Q131" i="1"/>
  <c r="R131" i="1"/>
  <c r="S131" i="1"/>
  <c r="T131" i="1"/>
  <c r="U131" i="1"/>
  <c r="V131" i="1"/>
  <c r="W131" i="1"/>
  <c r="Q132" i="1"/>
  <c r="R132" i="1"/>
  <c r="S132" i="1"/>
  <c r="T132" i="1"/>
  <c r="U132" i="1"/>
  <c r="V132" i="1"/>
  <c r="W132" i="1"/>
  <c r="Q133" i="1"/>
  <c r="R133" i="1"/>
  <c r="S133" i="1"/>
  <c r="T133" i="1"/>
  <c r="U133" i="1"/>
  <c r="V133" i="1"/>
  <c r="W133" i="1"/>
  <c r="Q134" i="1"/>
  <c r="R134" i="1"/>
  <c r="S134" i="1"/>
  <c r="T134" i="1"/>
  <c r="U134" i="1"/>
  <c r="V134" i="1"/>
  <c r="W134" i="1"/>
  <c r="Q135" i="1"/>
  <c r="R135" i="1"/>
  <c r="S135" i="1"/>
  <c r="T135" i="1"/>
  <c r="U135" i="1"/>
  <c r="V135" i="1"/>
  <c r="W135" i="1"/>
  <c r="Q136" i="1"/>
  <c r="R136" i="1"/>
  <c r="S136" i="1"/>
  <c r="T136" i="1"/>
  <c r="U136" i="1"/>
  <c r="V136" i="1"/>
  <c r="W136" i="1"/>
  <c r="Q137" i="1"/>
  <c r="R137" i="1"/>
  <c r="S137" i="1"/>
  <c r="T137" i="1"/>
  <c r="U137" i="1"/>
  <c r="V137" i="1"/>
  <c r="W137" i="1"/>
  <c r="Q138" i="1"/>
  <c r="R138" i="1"/>
  <c r="S138" i="1"/>
  <c r="T138" i="1"/>
  <c r="U138" i="1"/>
  <c r="V138" i="1"/>
  <c r="W138" i="1"/>
  <c r="Q139" i="1"/>
  <c r="R139" i="1"/>
  <c r="S139" i="1"/>
  <c r="T139" i="1"/>
  <c r="U139" i="1"/>
  <c r="V139" i="1"/>
  <c r="W139" i="1"/>
  <c r="Q140" i="1"/>
  <c r="R140" i="1"/>
  <c r="S140" i="1"/>
  <c r="T140" i="1"/>
  <c r="U140" i="1"/>
  <c r="V140" i="1"/>
  <c r="W140" i="1"/>
  <c r="Q141" i="1"/>
  <c r="R141" i="1"/>
  <c r="S141" i="1"/>
  <c r="T141" i="1"/>
  <c r="U141" i="1"/>
  <c r="V141" i="1"/>
  <c r="W141" i="1"/>
  <c r="Q142" i="1"/>
  <c r="R142" i="1"/>
  <c r="S142" i="1"/>
  <c r="T142" i="1"/>
  <c r="U142" i="1"/>
  <c r="V142" i="1"/>
  <c r="W142" i="1"/>
  <c r="Q143" i="1"/>
  <c r="R143" i="1"/>
  <c r="S143" i="1"/>
  <c r="T143" i="1"/>
  <c r="U143" i="1"/>
  <c r="V143" i="1"/>
  <c r="W143" i="1"/>
  <c r="Q144" i="1"/>
  <c r="R144" i="1"/>
  <c r="S144" i="1"/>
  <c r="T144" i="1"/>
  <c r="U144" i="1"/>
  <c r="V144" i="1"/>
  <c r="W144" i="1"/>
  <c r="Q145" i="1"/>
  <c r="R145" i="1"/>
  <c r="S145" i="1"/>
  <c r="T145" i="1"/>
  <c r="U145" i="1"/>
  <c r="V145" i="1"/>
  <c r="W145" i="1"/>
  <c r="Q146" i="1"/>
  <c r="R146" i="1"/>
  <c r="S146" i="1"/>
  <c r="T146" i="1"/>
  <c r="U146" i="1"/>
  <c r="V146" i="1"/>
  <c r="W146" i="1"/>
  <c r="Q147" i="1"/>
  <c r="R147" i="1"/>
  <c r="S147" i="1"/>
  <c r="T147" i="1"/>
  <c r="U147" i="1"/>
  <c r="V147" i="1"/>
  <c r="W147" i="1"/>
  <c r="Q148" i="1"/>
  <c r="R148" i="1"/>
  <c r="S148" i="1"/>
  <c r="T148" i="1"/>
  <c r="U148" i="1"/>
  <c r="V148" i="1"/>
  <c r="W148" i="1"/>
  <c r="Q149" i="1"/>
  <c r="R149" i="1"/>
  <c r="S149" i="1"/>
  <c r="T149" i="1"/>
  <c r="U149" i="1"/>
  <c r="V149" i="1"/>
  <c r="W149" i="1"/>
  <c r="Q150" i="1"/>
  <c r="R150" i="1"/>
  <c r="S150" i="1"/>
  <c r="T150" i="1"/>
  <c r="U150" i="1"/>
  <c r="V150" i="1"/>
  <c r="W150" i="1"/>
  <c r="Q151" i="1"/>
  <c r="R151" i="1"/>
  <c r="S151" i="1"/>
  <c r="T151" i="1"/>
  <c r="U151" i="1"/>
  <c r="V151" i="1"/>
  <c r="W151" i="1"/>
  <c r="Q152" i="1"/>
  <c r="R152" i="1"/>
  <c r="S152" i="1"/>
  <c r="T152" i="1"/>
  <c r="U152" i="1"/>
  <c r="V152" i="1"/>
  <c r="W152" i="1"/>
  <c r="Q153" i="1"/>
  <c r="R153" i="1"/>
  <c r="S153" i="1"/>
  <c r="T153" i="1"/>
  <c r="U153" i="1"/>
  <c r="V153" i="1"/>
  <c r="W153" i="1"/>
  <c r="Q154" i="1"/>
  <c r="R154" i="1"/>
  <c r="S154" i="1"/>
  <c r="T154" i="1"/>
  <c r="U154" i="1"/>
  <c r="V154" i="1"/>
  <c r="W154" i="1"/>
  <c r="Q155" i="1"/>
  <c r="R155" i="1"/>
  <c r="S155" i="1"/>
  <c r="T155" i="1"/>
  <c r="U155" i="1"/>
  <c r="V155" i="1"/>
  <c r="W155" i="1"/>
  <c r="Q156" i="1"/>
  <c r="R156" i="1"/>
  <c r="S156" i="1"/>
  <c r="T156" i="1"/>
  <c r="U156" i="1"/>
  <c r="V156" i="1"/>
  <c r="W156" i="1"/>
  <c r="Q157" i="1"/>
  <c r="R157" i="1"/>
  <c r="S157" i="1"/>
  <c r="T157" i="1"/>
  <c r="U157" i="1"/>
  <c r="V157" i="1"/>
  <c r="W157" i="1"/>
  <c r="Q158" i="1"/>
  <c r="R158" i="1"/>
  <c r="S158" i="1"/>
  <c r="T158" i="1"/>
  <c r="U158" i="1"/>
  <c r="V158" i="1"/>
  <c r="W158" i="1"/>
  <c r="Q159" i="1"/>
  <c r="R159" i="1"/>
  <c r="S159" i="1"/>
  <c r="T159" i="1"/>
  <c r="U159" i="1"/>
  <c r="V159" i="1"/>
  <c r="W159" i="1"/>
  <c r="Q160" i="1"/>
  <c r="R160" i="1"/>
  <c r="S160" i="1"/>
  <c r="T160" i="1"/>
  <c r="U160" i="1"/>
  <c r="V160" i="1"/>
  <c r="W160" i="1"/>
  <c r="Q161" i="1"/>
  <c r="R161" i="1"/>
  <c r="S161" i="1"/>
  <c r="T161" i="1"/>
  <c r="U161" i="1"/>
  <c r="V161" i="1"/>
  <c r="W161" i="1"/>
  <c r="Q162" i="1"/>
  <c r="R162" i="1"/>
  <c r="S162" i="1"/>
  <c r="T162" i="1"/>
  <c r="U162" i="1"/>
  <c r="V162" i="1"/>
  <c r="W162" i="1"/>
  <c r="Q163" i="1"/>
  <c r="R163" i="1"/>
  <c r="S163" i="1"/>
  <c r="T163" i="1"/>
  <c r="U163" i="1"/>
  <c r="V163" i="1"/>
  <c r="W163" i="1"/>
  <c r="Q164" i="1"/>
  <c r="R164" i="1"/>
  <c r="S164" i="1"/>
  <c r="T164" i="1"/>
  <c r="U164" i="1"/>
  <c r="V164" i="1"/>
  <c r="W164" i="1"/>
  <c r="Q165" i="1"/>
  <c r="R165" i="1"/>
  <c r="S165" i="1"/>
  <c r="T165" i="1"/>
  <c r="U165" i="1"/>
  <c r="V165" i="1"/>
  <c r="W165" i="1"/>
  <c r="Q166" i="1"/>
  <c r="R166" i="1"/>
  <c r="S166" i="1"/>
  <c r="T166" i="1"/>
  <c r="U166" i="1"/>
  <c r="V166" i="1"/>
  <c r="W166" i="1"/>
  <c r="Q167" i="1"/>
  <c r="R167" i="1"/>
  <c r="S167" i="1"/>
  <c r="T167" i="1"/>
  <c r="U167" i="1"/>
  <c r="V167" i="1"/>
  <c r="W167" i="1"/>
  <c r="Q168" i="1"/>
  <c r="R168" i="1"/>
  <c r="S168" i="1"/>
  <c r="T168" i="1"/>
  <c r="U168" i="1"/>
  <c r="V168" i="1"/>
  <c r="W168" i="1"/>
  <c r="Q169" i="1"/>
  <c r="R169" i="1"/>
  <c r="S169" i="1"/>
  <c r="T169" i="1"/>
  <c r="U169" i="1"/>
  <c r="V169" i="1"/>
  <c r="W169" i="1"/>
  <c r="Q170" i="1"/>
  <c r="R170" i="1"/>
  <c r="S170" i="1"/>
  <c r="T170" i="1"/>
  <c r="U170" i="1"/>
  <c r="V170" i="1"/>
  <c r="W170" i="1"/>
  <c r="Q171" i="1"/>
  <c r="R171" i="1"/>
  <c r="S171" i="1"/>
  <c r="T171" i="1"/>
  <c r="U171" i="1"/>
  <c r="V171" i="1"/>
  <c r="W171" i="1"/>
  <c r="Q172" i="1"/>
  <c r="R172" i="1"/>
  <c r="S172" i="1"/>
  <c r="T172" i="1"/>
  <c r="U172" i="1"/>
  <c r="V172" i="1"/>
  <c r="W172" i="1"/>
  <c r="Q173" i="1"/>
  <c r="R173" i="1"/>
  <c r="S173" i="1"/>
  <c r="T173" i="1"/>
  <c r="U173" i="1"/>
  <c r="V173" i="1"/>
  <c r="W173" i="1"/>
  <c r="Q174" i="1"/>
  <c r="R174" i="1"/>
  <c r="S174" i="1"/>
  <c r="T174" i="1"/>
  <c r="U174" i="1"/>
  <c r="V174" i="1"/>
  <c r="W174" i="1"/>
  <c r="Q175" i="1"/>
  <c r="R175" i="1"/>
  <c r="S175" i="1"/>
  <c r="T175" i="1"/>
  <c r="U175" i="1"/>
  <c r="V175" i="1"/>
  <c r="W175" i="1"/>
  <c r="Q176" i="1"/>
  <c r="R176" i="1"/>
  <c r="S176" i="1"/>
  <c r="T176" i="1"/>
  <c r="U176" i="1"/>
  <c r="V176" i="1"/>
  <c r="W176" i="1"/>
  <c r="Q177" i="1"/>
  <c r="R177" i="1"/>
  <c r="S177" i="1"/>
  <c r="T177" i="1"/>
  <c r="U177" i="1"/>
  <c r="V177" i="1"/>
  <c r="W177" i="1"/>
  <c r="Q178" i="1"/>
  <c r="R178" i="1"/>
  <c r="S178" i="1"/>
  <c r="T178" i="1"/>
  <c r="U178" i="1"/>
  <c r="V178" i="1"/>
  <c r="W178" i="1"/>
  <c r="Q179" i="1"/>
  <c r="R179" i="1"/>
  <c r="S179" i="1"/>
  <c r="T179" i="1"/>
  <c r="U179" i="1"/>
  <c r="V179" i="1"/>
  <c r="W179" i="1"/>
  <c r="Q180" i="1"/>
  <c r="R180" i="1"/>
  <c r="S180" i="1"/>
  <c r="T180" i="1"/>
  <c r="U180" i="1"/>
  <c r="V180" i="1"/>
  <c r="W180" i="1"/>
  <c r="Q181" i="1"/>
  <c r="R181" i="1"/>
  <c r="S181" i="1"/>
  <c r="T181" i="1"/>
  <c r="U181" i="1"/>
  <c r="V181" i="1"/>
  <c r="W181" i="1"/>
  <c r="Q182" i="1"/>
  <c r="R182" i="1"/>
  <c r="S182" i="1"/>
  <c r="T182" i="1"/>
  <c r="U182" i="1"/>
  <c r="V182" i="1"/>
  <c r="W182" i="1"/>
  <c r="Q183" i="1"/>
  <c r="R183" i="1"/>
  <c r="S183" i="1"/>
  <c r="T183" i="1"/>
  <c r="U183" i="1"/>
  <c r="V183" i="1"/>
  <c r="W183" i="1"/>
  <c r="Q184" i="1"/>
  <c r="R184" i="1"/>
  <c r="S184" i="1"/>
  <c r="T184" i="1"/>
  <c r="U184" i="1"/>
  <c r="V184" i="1"/>
  <c r="W184" i="1"/>
  <c r="Q185" i="1"/>
  <c r="R185" i="1"/>
  <c r="S185" i="1"/>
  <c r="T185" i="1"/>
  <c r="U185" i="1"/>
  <c r="V185" i="1"/>
  <c r="W185" i="1"/>
  <c r="Q186" i="1"/>
  <c r="R186" i="1"/>
  <c r="S186" i="1"/>
  <c r="T186" i="1"/>
  <c r="U186" i="1"/>
  <c r="V186" i="1"/>
  <c r="W186" i="1"/>
  <c r="Q188" i="1"/>
  <c r="R188" i="1"/>
  <c r="S188" i="1"/>
  <c r="T188" i="1"/>
  <c r="U188" i="1"/>
  <c r="V188" i="1"/>
  <c r="W188" i="1"/>
  <c r="Q189" i="1"/>
  <c r="R189" i="1"/>
  <c r="S189" i="1"/>
  <c r="T189" i="1"/>
  <c r="U189" i="1"/>
  <c r="V189" i="1"/>
  <c r="W189" i="1"/>
  <c r="Q190" i="1"/>
  <c r="R190" i="1"/>
  <c r="S190" i="1"/>
  <c r="T190" i="1"/>
  <c r="U190" i="1"/>
  <c r="V190" i="1"/>
  <c r="W190" i="1"/>
  <c r="Q191" i="1"/>
  <c r="R191" i="1"/>
  <c r="S191" i="1"/>
  <c r="T191" i="1"/>
  <c r="U191" i="1"/>
  <c r="V191" i="1"/>
  <c r="W191" i="1"/>
  <c r="Q192" i="1"/>
  <c r="R192" i="1"/>
  <c r="S192" i="1"/>
  <c r="T192" i="1"/>
  <c r="U192" i="1"/>
  <c r="V192" i="1"/>
  <c r="W192" i="1"/>
  <c r="Q193" i="1"/>
  <c r="R193" i="1"/>
  <c r="S193" i="1"/>
  <c r="T193" i="1"/>
  <c r="U193" i="1"/>
  <c r="V193" i="1"/>
  <c r="W193" i="1"/>
  <c r="Q198" i="1"/>
  <c r="R198" i="1"/>
  <c r="S198" i="1"/>
  <c r="T198" i="1"/>
  <c r="U198" i="1"/>
  <c r="V198" i="1"/>
  <c r="W198" i="1"/>
  <c r="Q199" i="1"/>
  <c r="R199" i="1"/>
  <c r="S199" i="1"/>
  <c r="T199" i="1"/>
  <c r="U199" i="1"/>
  <c r="V199" i="1"/>
  <c r="W199" i="1"/>
  <c r="Q200" i="1"/>
  <c r="R200" i="1"/>
  <c r="S200" i="1"/>
  <c r="T200" i="1"/>
  <c r="U200" i="1"/>
  <c r="V200" i="1"/>
  <c r="W200" i="1"/>
  <c r="Q201" i="1"/>
  <c r="R201" i="1"/>
  <c r="S201" i="1"/>
  <c r="T201" i="1"/>
  <c r="U201" i="1"/>
  <c r="V201" i="1"/>
  <c r="W201" i="1"/>
  <c r="Q202" i="1"/>
  <c r="R202" i="1"/>
  <c r="S202" i="1"/>
  <c r="T202" i="1"/>
  <c r="U202" i="1"/>
  <c r="V202" i="1"/>
  <c r="W202" i="1"/>
  <c r="Q203" i="1"/>
  <c r="R203" i="1"/>
  <c r="S203" i="1"/>
  <c r="T203" i="1"/>
  <c r="U203" i="1"/>
  <c r="V203" i="1"/>
  <c r="W203" i="1"/>
  <c r="Q204" i="1"/>
  <c r="R204" i="1"/>
  <c r="S204" i="1"/>
  <c r="T204" i="1"/>
  <c r="U204" i="1"/>
  <c r="V204" i="1"/>
  <c r="W204" i="1"/>
  <c r="Q205" i="1"/>
  <c r="R205" i="1"/>
  <c r="S205" i="1"/>
  <c r="T205" i="1"/>
  <c r="U205" i="1"/>
  <c r="V205" i="1"/>
  <c r="W205" i="1"/>
  <c r="Q206" i="1"/>
  <c r="R206" i="1"/>
  <c r="S206" i="1"/>
  <c r="T206" i="1"/>
  <c r="U206" i="1"/>
  <c r="V206" i="1"/>
  <c r="W206" i="1"/>
  <c r="Q207" i="1"/>
  <c r="R207" i="1"/>
  <c r="S207" i="1"/>
  <c r="T207" i="1"/>
  <c r="U207" i="1"/>
  <c r="V207" i="1"/>
  <c r="W207" i="1"/>
  <c r="Q208" i="1"/>
  <c r="R208" i="1"/>
  <c r="S208" i="1"/>
  <c r="T208" i="1"/>
  <c r="U208" i="1"/>
  <c r="V208" i="1"/>
  <c r="W208" i="1"/>
  <c r="Q209" i="1"/>
  <c r="R209" i="1"/>
  <c r="S209" i="1"/>
  <c r="T209" i="1"/>
  <c r="U209" i="1"/>
  <c r="V209" i="1"/>
  <c r="W209" i="1"/>
  <c r="Q210" i="1"/>
  <c r="R210" i="1"/>
  <c r="S210" i="1"/>
  <c r="T210" i="1"/>
  <c r="U210" i="1"/>
  <c r="V210" i="1"/>
  <c r="W210" i="1"/>
  <c r="Q211" i="1"/>
  <c r="R211" i="1"/>
  <c r="S211" i="1"/>
  <c r="T211" i="1"/>
  <c r="U211" i="1"/>
  <c r="V211" i="1"/>
  <c r="W211" i="1"/>
  <c r="Q212" i="1"/>
  <c r="R212" i="1"/>
  <c r="S212" i="1"/>
  <c r="T212" i="1"/>
  <c r="U212" i="1"/>
  <c r="V212" i="1"/>
  <c r="W212" i="1"/>
  <c r="Q213" i="1"/>
  <c r="R213" i="1"/>
  <c r="S213" i="1"/>
  <c r="T213" i="1"/>
  <c r="U213" i="1"/>
  <c r="V213" i="1"/>
  <c r="W213" i="1"/>
  <c r="Q214" i="1"/>
  <c r="R214" i="1"/>
  <c r="S214" i="1"/>
  <c r="T214" i="1"/>
  <c r="U214" i="1"/>
  <c r="V214" i="1"/>
  <c r="W214" i="1"/>
  <c r="Q215" i="1"/>
  <c r="R215" i="1"/>
  <c r="S215" i="1"/>
  <c r="T215" i="1"/>
  <c r="U215" i="1"/>
  <c r="V215" i="1"/>
  <c r="W215" i="1"/>
  <c r="Q216" i="1"/>
  <c r="R216" i="1"/>
  <c r="S216" i="1"/>
  <c r="T216" i="1"/>
  <c r="U216" i="1"/>
  <c r="V216" i="1"/>
  <c r="W216" i="1"/>
  <c r="Q217" i="1"/>
  <c r="R217" i="1"/>
  <c r="S217" i="1"/>
  <c r="T217" i="1"/>
  <c r="U217" i="1"/>
  <c r="V217" i="1"/>
  <c r="W217" i="1"/>
  <c r="Q218" i="1"/>
  <c r="R218" i="1"/>
  <c r="S218" i="1"/>
  <c r="T218" i="1"/>
  <c r="U218" i="1"/>
  <c r="V218" i="1"/>
  <c r="W218" i="1"/>
  <c r="Q219" i="1"/>
  <c r="R219" i="1"/>
  <c r="S219" i="1"/>
  <c r="T219" i="1"/>
  <c r="U219" i="1"/>
  <c r="V219" i="1"/>
  <c r="W219" i="1"/>
  <c r="Q220" i="1"/>
  <c r="R220" i="1"/>
  <c r="S220" i="1"/>
  <c r="T220" i="1"/>
  <c r="U220" i="1"/>
  <c r="V220" i="1"/>
  <c r="W220" i="1"/>
  <c r="Q221" i="1"/>
  <c r="R221" i="1"/>
  <c r="S221" i="1"/>
  <c r="T221" i="1"/>
  <c r="U221" i="1"/>
  <c r="V221" i="1"/>
  <c r="W221" i="1"/>
  <c r="Q222" i="1"/>
  <c r="R222" i="1"/>
  <c r="S222" i="1"/>
  <c r="T222" i="1"/>
  <c r="U222" i="1"/>
  <c r="V222" i="1"/>
  <c r="W222" i="1"/>
  <c r="Q223" i="1"/>
  <c r="R223" i="1"/>
  <c r="S223" i="1"/>
  <c r="T223" i="1"/>
  <c r="U223" i="1"/>
  <c r="V223" i="1"/>
  <c r="W223" i="1"/>
  <c r="Q224" i="1"/>
  <c r="R224" i="1"/>
  <c r="S224" i="1"/>
  <c r="T224" i="1"/>
  <c r="U224" i="1"/>
  <c r="V224" i="1"/>
  <c r="W224" i="1"/>
  <c r="Q225" i="1"/>
  <c r="R225" i="1"/>
  <c r="S225" i="1"/>
  <c r="T225" i="1"/>
  <c r="U225" i="1"/>
  <c r="V225" i="1"/>
  <c r="W225" i="1"/>
  <c r="Q226" i="1"/>
  <c r="R226" i="1"/>
  <c r="S226" i="1"/>
  <c r="T226" i="1"/>
  <c r="U226" i="1"/>
  <c r="V226" i="1"/>
  <c r="W226" i="1"/>
  <c r="Q227" i="1"/>
  <c r="R227" i="1"/>
  <c r="S227" i="1"/>
  <c r="T227" i="1"/>
  <c r="U227" i="1"/>
  <c r="V227" i="1"/>
  <c r="W227" i="1"/>
  <c r="Q228" i="1"/>
  <c r="R228" i="1"/>
  <c r="S228" i="1"/>
  <c r="T228" i="1"/>
  <c r="U228" i="1"/>
  <c r="V228" i="1"/>
  <c r="W228" i="1"/>
  <c r="Q229" i="1"/>
  <c r="R229" i="1"/>
  <c r="S229" i="1"/>
  <c r="T229" i="1"/>
  <c r="U229" i="1"/>
  <c r="V229" i="1"/>
  <c r="W229" i="1"/>
  <c r="Q230" i="1"/>
  <c r="R230" i="1"/>
  <c r="S230" i="1"/>
  <c r="T230" i="1"/>
  <c r="U230" i="1"/>
  <c r="V230" i="1"/>
  <c r="W230" i="1"/>
  <c r="Q231" i="1"/>
  <c r="R231" i="1"/>
  <c r="S231" i="1"/>
  <c r="T231" i="1"/>
  <c r="U231" i="1"/>
  <c r="V231" i="1"/>
  <c r="W231" i="1"/>
  <c r="Q232" i="1"/>
  <c r="R232" i="1"/>
  <c r="S232" i="1"/>
  <c r="T232" i="1"/>
  <c r="U232" i="1"/>
  <c r="V232" i="1"/>
  <c r="W232" i="1"/>
  <c r="Q233" i="1"/>
  <c r="R233" i="1"/>
  <c r="S233" i="1"/>
  <c r="T233" i="1"/>
  <c r="U233" i="1"/>
  <c r="V233" i="1"/>
  <c r="W233" i="1"/>
  <c r="Q234" i="1"/>
  <c r="R234" i="1"/>
  <c r="S234" i="1"/>
  <c r="T234" i="1"/>
  <c r="U234" i="1"/>
  <c r="V234" i="1"/>
  <c r="W234" i="1"/>
  <c r="Q235" i="1"/>
  <c r="R235" i="1"/>
  <c r="S235" i="1"/>
  <c r="T235" i="1"/>
  <c r="U235" i="1"/>
  <c r="V235" i="1"/>
  <c r="W235" i="1"/>
  <c r="Q236" i="1"/>
  <c r="R236" i="1"/>
  <c r="S236" i="1"/>
  <c r="T236" i="1"/>
  <c r="U236" i="1"/>
  <c r="V236" i="1"/>
  <c r="W236" i="1"/>
  <c r="Q237" i="1"/>
  <c r="R237" i="1"/>
  <c r="S237" i="1"/>
  <c r="T237" i="1"/>
  <c r="U237" i="1"/>
  <c r="V237" i="1"/>
  <c r="W237" i="1"/>
  <c r="Q238" i="1"/>
  <c r="R238" i="1"/>
  <c r="S238" i="1"/>
  <c r="T238" i="1"/>
  <c r="U238" i="1"/>
  <c r="V238" i="1"/>
  <c r="W238" i="1"/>
  <c r="Q240" i="1"/>
  <c r="R240" i="1"/>
  <c r="S240" i="1"/>
  <c r="T240" i="1"/>
  <c r="U240" i="1"/>
  <c r="V240" i="1"/>
  <c r="W240" i="1"/>
  <c r="Q241" i="1"/>
  <c r="R241" i="1"/>
  <c r="S241" i="1"/>
  <c r="T241" i="1"/>
  <c r="U241" i="1"/>
  <c r="V241" i="1"/>
  <c r="W241" i="1"/>
  <c r="Q242" i="1"/>
  <c r="R242" i="1"/>
  <c r="S242" i="1"/>
  <c r="T242" i="1"/>
  <c r="U242" i="1"/>
  <c r="V242" i="1"/>
  <c r="W242" i="1"/>
  <c r="Q243" i="1"/>
  <c r="R243" i="1"/>
  <c r="S243" i="1"/>
  <c r="T243" i="1"/>
  <c r="U243" i="1"/>
  <c r="V243" i="1"/>
  <c r="W243" i="1"/>
  <c r="Q244" i="1"/>
  <c r="R244" i="1"/>
  <c r="S244" i="1"/>
  <c r="T244" i="1"/>
  <c r="U244" i="1"/>
  <c r="V244" i="1"/>
  <c r="W244" i="1"/>
  <c r="Q245" i="1"/>
  <c r="R245" i="1"/>
  <c r="S245" i="1"/>
  <c r="T245" i="1"/>
  <c r="U245" i="1"/>
  <c r="V245" i="1"/>
  <c r="W245" i="1"/>
  <c r="Q246" i="1"/>
  <c r="R246" i="1"/>
  <c r="S246" i="1"/>
  <c r="T246" i="1"/>
  <c r="U246" i="1"/>
  <c r="V246" i="1"/>
  <c r="W246" i="1"/>
  <c r="Q247" i="1"/>
  <c r="R247" i="1"/>
  <c r="S247" i="1"/>
  <c r="T247" i="1"/>
  <c r="U247" i="1"/>
  <c r="V247" i="1"/>
  <c r="W247" i="1"/>
  <c r="Q248" i="1"/>
  <c r="S248" i="1"/>
  <c r="T248" i="1"/>
  <c r="U248" i="1"/>
  <c r="V248" i="1"/>
  <c r="W248" i="1"/>
  <c r="Q249" i="1"/>
  <c r="R249" i="1"/>
  <c r="S249" i="1"/>
  <c r="T249" i="1"/>
  <c r="U249" i="1"/>
  <c r="V249" i="1"/>
  <c r="W249" i="1"/>
  <c r="Q250" i="1"/>
  <c r="R250" i="1"/>
  <c r="S250" i="1"/>
  <c r="T250" i="1"/>
  <c r="U250" i="1"/>
  <c r="V250" i="1"/>
  <c r="W250" i="1"/>
  <c r="Q251" i="1"/>
  <c r="R251" i="1"/>
  <c r="S251" i="1"/>
  <c r="T251" i="1"/>
  <c r="U251" i="1"/>
  <c r="V251" i="1"/>
  <c r="W251" i="1"/>
  <c r="Q252" i="1"/>
  <c r="S252" i="1"/>
  <c r="T252" i="1"/>
  <c r="U252" i="1"/>
  <c r="V252" i="1"/>
  <c r="W252" i="1"/>
  <c r="Q253" i="1"/>
  <c r="S253" i="1"/>
  <c r="T253" i="1"/>
  <c r="U253" i="1"/>
  <c r="V253" i="1"/>
  <c r="W253" i="1"/>
  <c r="Q255" i="1"/>
  <c r="R255" i="1"/>
  <c r="S255" i="1"/>
  <c r="T255" i="1"/>
  <c r="U255" i="1"/>
  <c r="V255" i="1"/>
  <c r="W255" i="1"/>
  <c r="Q256" i="1"/>
  <c r="R256" i="1"/>
  <c r="S256" i="1"/>
  <c r="T256" i="1"/>
  <c r="U256" i="1"/>
  <c r="V256" i="1"/>
  <c r="W256" i="1"/>
  <c r="Q257" i="1"/>
  <c r="R257" i="1"/>
  <c r="S257" i="1"/>
  <c r="T257" i="1"/>
  <c r="U257" i="1"/>
  <c r="V257" i="1"/>
  <c r="W257" i="1"/>
  <c r="Q258" i="1"/>
  <c r="R258" i="1"/>
  <c r="S258" i="1"/>
  <c r="T258" i="1"/>
  <c r="U258" i="1"/>
  <c r="V258" i="1"/>
  <c r="W258" i="1"/>
  <c r="Q260" i="1"/>
  <c r="R260" i="1"/>
  <c r="S260" i="1"/>
  <c r="T260" i="1"/>
  <c r="U260" i="1"/>
  <c r="V260" i="1"/>
  <c r="W260" i="1"/>
  <c r="Q261" i="1"/>
  <c r="R261" i="1"/>
  <c r="S261" i="1"/>
  <c r="T261" i="1"/>
  <c r="U261" i="1"/>
  <c r="V261" i="1"/>
  <c r="W261" i="1"/>
  <c r="Q262" i="1"/>
  <c r="R262" i="1"/>
  <c r="S262" i="1"/>
  <c r="T262" i="1"/>
  <c r="U262" i="1"/>
  <c r="V262" i="1"/>
  <c r="W262" i="1"/>
  <c r="Q263" i="1"/>
  <c r="R263" i="1"/>
  <c r="S263" i="1"/>
  <c r="T263" i="1"/>
  <c r="U263" i="1"/>
  <c r="V263" i="1"/>
  <c r="W263" i="1"/>
  <c r="Q264" i="1"/>
  <c r="R264" i="1"/>
  <c r="S264" i="1"/>
  <c r="T264" i="1"/>
  <c r="U264" i="1"/>
  <c r="V264" i="1"/>
  <c r="W264" i="1"/>
  <c r="Q265" i="1"/>
  <c r="R265" i="1"/>
  <c r="S265" i="1"/>
  <c r="T265" i="1"/>
  <c r="U265" i="1"/>
  <c r="V265" i="1"/>
  <c r="W265" i="1"/>
  <c r="Q266" i="1"/>
  <c r="R266" i="1"/>
  <c r="S266" i="1"/>
  <c r="T266" i="1"/>
  <c r="U266" i="1"/>
  <c r="V266" i="1"/>
  <c r="W266" i="1"/>
  <c r="Q267" i="1"/>
  <c r="R267" i="1"/>
  <c r="S267" i="1"/>
  <c r="T267" i="1"/>
  <c r="U267" i="1"/>
  <c r="V267" i="1"/>
  <c r="W267" i="1"/>
  <c r="Q268" i="1"/>
  <c r="R268" i="1"/>
  <c r="S268" i="1"/>
  <c r="T268" i="1"/>
  <c r="U268" i="1"/>
  <c r="V268" i="1"/>
  <c r="W268" i="1"/>
  <c r="Q269" i="1"/>
  <c r="R269" i="1"/>
  <c r="S269" i="1"/>
  <c r="T269" i="1"/>
  <c r="U269" i="1"/>
  <c r="V269" i="1"/>
  <c r="W269" i="1"/>
  <c r="Q270" i="1"/>
  <c r="R270" i="1"/>
  <c r="S270" i="1"/>
  <c r="T270" i="1"/>
  <c r="U270" i="1"/>
  <c r="V270" i="1"/>
  <c r="W270" i="1"/>
  <c r="Q271" i="1"/>
  <c r="R271" i="1"/>
  <c r="S271" i="1"/>
  <c r="T271" i="1"/>
  <c r="U271" i="1"/>
  <c r="V271" i="1"/>
  <c r="W271" i="1"/>
  <c r="Q272" i="1"/>
  <c r="R272" i="1"/>
  <c r="S272" i="1"/>
  <c r="T272" i="1"/>
  <c r="U272" i="1"/>
  <c r="V272" i="1"/>
  <c r="W272" i="1"/>
  <c r="Q273" i="1"/>
  <c r="R273" i="1"/>
  <c r="S273" i="1"/>
  <c r="T273" i="1"/>
  <c r="U273" i="1"/>
  <c r="V273" i="1"/>
  <c r="W273" i="1"/>
  <c r="Q274" i="1"/>
  <c r="R274" i="1"/>
  <c r="S274" i="1"/>
  <c r="T274" i="1"/>
  <c r="U274" i="1"/>
  <c r="V274" i="1"/>
  <c r="W274" i="1"/>
  <c r="Q275" i="1"/>
  <c r="R275" i="1"/>
  <c r="S275" i="1"/>
  <c r="T275" i="1"/>
  <c r="U275" i="1"/>
  <c r="V275" i="1"/>
  <c r="W275" i="1"/>
  <c r="Q276" i="1"/>
  <c r="R276" i="1"/>
  <c r="S276" i="1"/>
  <c r="T276" i="1"/>
  <c r="U276" i="1"/>
  <c r="V276" i="1"/>
  <c r="W276" i="1"/>
  <c r="Q277" i="1"/>
  <c r="R277" i="1"/>
  <c r="S277" i="1"/>
  <c r="T277" i="1"/>
  <c r="U277" i="1"/>
  <c r="V277" i="1"/>
  <c r="W277" i="1"/>
  <c r="Q278" i="1"/>
  <c r="R278" i="1"/>
  <c r="S278" i="1"/>
  <c r="T278" i="1"/>
  <c r="U278" i="1"/>
  <c r="V278" i="1"/>
  <c r="W278" i="1"/>
  <c r="Q279" i="1"/>
  <c r="R279" i="1"/>
  <c r="S279" i="1"/>
  <c r="T279" i="1"/>
  <c r="U279" i="1"/>
  <c r="V279" i="1"/>
  <c r="W279" i="1"/>
  <c r="Q280" i="1"/>
  <c r="R280" i="1"/>
  <c r="S280" i="1"/>
  <c r="T280" i="1"/>
  <c r="U280" i="1"/>
  <c r="V280" i="1"/>
  <c r="W280" i="1"/>
  <c r="Q281" i="1"/>
  <c r="R281" i="1"/>
  <c r="S281" i="1"/>
  <c r="T281" i="1"/>
  <c r="U281" i="1"/>
  <c r="V281" i="1"/>
  <c r="W281" i="1"/>
  <c r="Q282" i="1"/>
  <c r="R282" i="1"/>
  <c r="S282" i="1"/>
  <c r="T282" i="1"/>
  <c r="U282" i="1"/>
  <c r="V282" i="1"/>
  <c r="W282" i="1"/>
  <c r="Q283" i="1"/>
  <c r="R283" i="1"/>
  <c r="S283" i="1"/>
  <c r="T283" i="1"/>
  <c r="U283" i="1"/>
  <c r="V283" i="1"/>
  <c r="W283" i="1"/>
  <c r="Q284" i="1"/>
  <c r="R284" i="1"/>
  <c r="S284" i="1"/>
  <c r="T284" i="1"/>
  <c r="U284" i="1"/>
  <c r="V284" i="1"/>
  <c r="W284" i="1"/>
  <c r="Q285" i="1"/>
  <c r="R285" i="1"/>
  <c r="S285" i="1"/>
  <c r="T285" i="1"/>
  <c r="U285" i="1"/>
  <c r="V285" i="1"/>
  <c r="W285" i="1"/>
  <c r="Q286" i="1"/>
  <c r="R286" i="1"/>
  <c r="S286" i="1"/>
  <c r="T286" i="1"/>
  <c r="U286" i="1"/>
  <c r="V286" i="1"/>
  <c r="W286" i="1"/>
  <c r="Q287" i="1"/>
  <c r="R287" i="1"/>
  <c r="S287" i="1"/>
  <c r="T287" i="1"/>
  <c r="U287" i="1"/>
  <c r="V287" i="1"/>
  <c r="W287" i="1"/>
  <c r="Q288" i="1"/>
  <c r="R288" i="1"/>
  <c r="S288" i="1"/>
  <c r="T288" i="1"/>
  <c r="U288" i="1"/>
  <c r="V288" i="1"/>
  <c r="W288" i="1"/>
  <c r="Q289" i="1"/>
  <c r="R289" i="1"/>
  <c r="S289" i="1"/>
  <c r="T289" i="1"/>
  <c r="U289" i="1"/>
  <c r="V289" i="1"/>
  <c r="W289" i="1"/>
  <c r="Q290" i="1"/>
  <c r="R290" i="1"/>
  <c r="S290" i="1"/>
  <c r="T290" i="1"/>
  <c r="U290" i="1"/>
  <c r="V290" i="1"/>
  <c r="W290" i="1"/>
  <c r="Q291" i="1"/>
  <c r="R291" i="1"/>
  <c r="S291" i="1"/>
  <c r="T291" i="1"/>
  <c r="U291" i="1"/>
  <c r="V291" i="1"/>
  <c r="W291" i="1"/>
  <c r="Q292" i="1"/>
  <c r="R292" i="1"/>
  <c r="S292" i="1"/>
  <c r="T292" i="1"/>
  <c r="U292" i="1"/>
  <c r="V292" i="1"/>
  <c r="W292" i="1"/>
  <c r="Q293" i="1"/>
  <c r="R293" i="1"/>
  <c r="S293" i="1"/>
  <c r="T293" i="1"/>
  <c r="U293" i="1"/>
  <c r="V293" i="1"/>
  <c r="W293" i="1"/>
  <c r="Q294" i="1"/>
  <c r="R294" i="1"/>
  <c r="S294" i="1"/>
  <c r="T294" i="1"/>
  <c r="U294" i="1"/>
  <c r="V294" i="1"/>
  <c r="W294" i="1"/>
  <c r="Q295" i="1"/>
  <c r="R295" i="1"/>
  <c r="S295" i="1"/>
  <c r="T295" i="1"/>
  <c r="U295" i="1"/>
  <c r="V295" i="1"/>
  <c r="W295" i="1"/>
  <c r="Q296" i="1"/>
  <c r="R296" i="1"/>
  <c r="S296" i="1"/>
  <c r="T296" i="1"/>
  <c r="U296" i="1"/>
  <c r="V296" i="1"/>
  <c r="W296" i="1"/>
  <c r="Q297" i="1"/>
  <c r="R297" i="1"/>
  <c r="S297" i="1"/>
  <c r="T297" i="1"/>
  <c r="U297" i="1"/>
  <c r="V297" i="1"/>
  <c r="W297" i="1"/>
  <c r="Q298" i="1"/>
  <c r="R298" i="1"/>
  <c r="S298" i="1"/>
  <c r="T298" i="1"/>
  <c r="U298" i="1"/>
  <c r="V298" i="1"/>
  <c r="W298" i="1"/>
  <c r="Q299" i="1"/>
  <c r="R299" i="1"/>
  <c r="S299" i="1"/>
  <c r="T299" i="1"/>
  <c r="U299" i="1"/>
  <c r="V299" i="1"/>
  <c r="W299" i="1"/>
  <c r="Q300" i="1"/>
  <c r="R300" i="1"/>
  <c r="S300" i="1"/>
  <c r="T300" i="1"/>
  <c r="U300" i="1"/>
  <c r="V300" i="1"/>
  <c r="W300" i="1"/>
  <c r="Q301" i="1"/>
  <c r="R301" i="1"/>
  <c r="S301" i="1"/>
  <c r="T301" i="1"/>
  <c r="U301" i="1"/>
  <c r="V301" i="1"/>
  <c r="W301" i="1"/>
  <c r="Q302" i="1"/>
  <c r="R302" i="1"/>
  <c r="S302" i="1"/>
  <c r="T302" i="1"/>
  <c r="U302" i="1"/>
  <c r="V302" i="1"/>
  <c r="W302" i="1"/>
  <c r="Q303" i="1"/>
  <c r="R303" i="1"/>
  <c r="S303" i="1"/>
  <c r="T303" i="1"/>
  <c r="U303" i="1"/>
  <c r="V303" i="1"/>
  <c r="W303" i="1"/>
  <c r="Q304" i="1"/>
  <c r="R304" i="1"/>
  <c r="S304" i="1"/>
  <c r="T304" i="1"/>
  <c r="U304" i="1"/>
  <c r="V304" i="1"/>
  <c r="W304" i="1"/>
  <c r="Q305" i="1"/>
  <c r="R305" i="1"/>
  <c r="S305" i="1"/>
  <c r="T305" i="1"/>
  <c r="U305" i="1"/>
  <c r="V305" i="1"/>
  <c r="W305" i="1"/>
  <c r="Q306" i="1"/>
  <c r="R306" i="1"/>
  <c r="S306" i="1"/>
  <c r="T306" i="1"/>
  <c r="U306" i="1"/>
  <c r="V306" i="1"/>
  <c r="W306" i="1"/>
  <c r="Q307" i="1"/>
  <c r="R307" i="1"/>
  <c r="S307" i="1"/>
  <c r="T307" i="1"/>
  <c r="U307" i="1"/>
  <c r="V307" i="1"/>
  <c r="W307" i="1"/>
  <c r="Q308" i="1"/>
  <c r="R308" i="1"/>
  <c r="S308" i="1"/>
  <c r="T308" i="1"/>
  <c r="U308" i="1"/>
  <c r="V308" i="1"/>
  <c r="W308" i="1"/>
  <c r="Q309" i="1"/>
  <c r="R309" i="1"/>
  <c r="S309" i="1"/>
  <c r="T309" i="1"/>
  <c r="U309" i="1"/>
  <c r="V309" i="1"/>
  <c r="W309" i="1"/>
  <c r="Q310" i="1"/>
  <c r="R310" i="1"/>
  <c r="S310" i="1"/>
  <c r="T310" i="1"/>
  <c r="U310" i="1"/>
  <c r="V310" i="1"/>
  <c r="W310" i="1"/>
  <c r="Q311" i="1"/>
  <c r="R311" i="1"/>
  <c r="S311" i="1"/>
  <c r="T311" i="1"/>
  <c r="U311" i="1"/>
  <c r="V311" i="1"/>
  <c r="W311" i="1"/>
  <c r="Q312" i="1"/>
  <c r="R312" i="1"/>
  <c r="S312" i="1"/>
  <c r="T312" i="1"/>
  <c r="U312" i="1"/>
  <c r="V312" i="1"/>
  <c r="W312" i="1"/>
  <c r="Q313" i="1"/>
  <c r="R313" i="1"/>
  <c r="S313" i="1"/>
  <c r="T313" i="1"/>
  <c r="U313" i="1"/>
  <c r="V313" i="1"/>
  <c r="W313" i="1"/>
  <c r="Q314" i="1"/>
  <c r="R314" i="1"/>
  <c r="S314" i="1"/>
  <c r="T314" i="1"/>
  <c r="U314" i="1"/>
  <c r="V314" i="1"/>
  <c r="W314" i="1"/>
  <c r="Q315" i="1"/>
  <c r="R315" i="1"/>
  <c r="S315" i="1"/>
  <c r="T315" i="1"/>
  <c r="U315" i="1"/>
  <c r="V315" i="1"/>
  <c r="W315" i="1"/>
  <c r="Q316" i="1"/>
  <c r="R316" i="1"/>
  <c r="S316" i="1"/>
  <c r="T316" i="1"/>
  <c r="U316" i="1"/>
  <c r="V316" i="1"/>
  <c r="W316" i="1"/>
  <c r="Q317" i="1"/>
  <c r="R317" i="1"/>
  <c r="S317" i="1"/>
  <c r="T317" i="1"/>
  <c r="U317" i="1"/>
  <c r="V317" i="1"/>
  <c r="W317" i="1"/>
  <c r="Q318" i="1"/>
  <c r="R318" i="1"/>
  <c r="S318" i="1"/>
  <c r="T318" i="1"/>
  <c r="U318" i="1"/>
  <c r="V318" i="1"/>
  <c r="W318" i="1"/>
  <c r="Q319" i="1"/>
  <c r="R319" i="1"/>
  <c r="S319" i="1"/>
  <c r="T319" i="1"/>
  <c r="U319" i="1"/>
  <c r="V319" i="1"/>
  <c r="W319" i="1"/>
  <c r="Q320" i="1"/>
  <c r="R320" i="1"/>
  <c r="S320" i="1"/>
  <c r="T320" i="1"/>
  <c r="U320" i="1"/>
  <c r="V320" i="1"/>
  <c r="W320" i="1"/>
  <c r="Q321" i="1"/>
  <c r="R321" i="1"/>
  <c r="S321" i="1"/>
  <c r="T321" i="1"/>
  <c r="U321" i="1"/>
  <c r="V321" i="1"/>
  <c r="W321" i="1"/>
  <c r="Q322" i="1"/>
  <c r="R322" i="1"/>
  <c r="S322" i="1"/>
  <c r="T322" i="1"/>
  <c r="U322" i="1"/>
  <c r="V322" i="1"/>
  <c r="W322" i="1"/>
  <c r="Q323" i="1"/>
  <c r="R323" i="1"/>
  <c r="S323" i="1"/>
  <c r="T323" i="1"/>
  <c r="U323" i="1"/>
  <c r="V323" i="1"/>
  <c r="W323" i="1"/>
  <c r="Q324" i="1"/>
  <c r="R324" i="1"/>
  <c r="S324" i="1"/>
  <c r="T324" i="1"/>
  <c r="U324" i="1"/>
  <c r="V324" i="1"/>
  <c r="W324" i="1"/>
  <c r="Q325" i="1"/>
  <c r="R325" i="1"/>
  <c r="S325" i="1"/>
  <c r="T325" i="1"/>
  <c r="U325" i="1"/>
  <c r="V325" i="1"/>
  <c r="W325" i="1"/>
  <c r="Q326" i="1"/>
  <c r="R326" i="1"/>
  <c r="S326" i="1"/>
  <c r="T326" i="1"/>
  <c r="U326" i="1"/>
  <c r="V326" i="1"/>
  <c r="W326" i="1"/>
  <c r="Q331" i="1"/>
  <c r="R331" i="1"/>
  <c r="S331" i="1"/>
  <c r="T331" i="1"/>
  <c r="U331" i="1"/>
  <c r="V331" i="1"/>
  <c r="W331" i="1"/>
  <c r="Q332" i="1"/>
  <c r="R332" i="1"/>
  <c r="S332" i="1"/>
  <c r="T332" i="1"/>
  <c r="U332" i="1"/>
  <c r="V332" i="1"/>
  <c r="W332" i="1"/>
  <c r="Q333" i="1"/>
  <c r="R333" i="1"/>
  <c r="S333" i="1"/>
  <c r="T333" i="1"/>
  <c r="U333" i="1"/>
  <c r="V333" i="1"/>
  <c r="W333" i="1"/>
  <c r="Q334" i="1"/>
  <c r="R334" i="1"/>
  <c r="S334" i="1"/>
  <c r="T334" i="1"/>
  <c r="U334" i="1"/>
  <c r="V334" i="1"/>
  <c r="W334" i="1"/>
  <c r="Q335" i="1"/>
  <c r="R335" i="1"/>
  <c r="S335" i="1"/>
  <c r="T335" i="1"/>
  <c r="U335" i="1"/>
  <c r="V335" i="1"/>
  <c r="W335" i="1"/>
  <c r="Q336" i="1"/>
  <c r="R336" i="1"/>
  <c r="S336" i="1"/>
  <c r="T336" i="1"/>
  <c r="U336" i="1"/>
  <c r="V336" i="1"/>
  <c r="W336" i="1"/>
  <c r="Q337" i="1"/>
  <c r="R337" i="1"/>
  <c r="S337" i="1"/>
  <c r="T337" i="1"/>
  <c r="U337" i="1"/>
  <c r="V337" i="1"/>
  <c r="W337" i="1"/>
  <c r="Q338" i="1"/>
  <c r="R338" i="1"/>
  <c r="S338" i="1"/>
  <c r="T338" i="1"/>
  <c r="U338" i="1"/>
  <c r="V338" i="1"/>
  <c r="W338" i="1"/>
  <c r="Q339" i="1"/>
  <c r="R339" i="1"/>
  <c r="S339" i="1"/>
  <c r="T339" i="1"/>
  <c r="U339" i="1"/>
  <c r="V339" i="1"/>
  <c r="W339" i="1"/>
  <c r="Q340" i="1"/>
  <c r="R340" i="1"/>
  <c r="S340" i="1"/>
  <c r="T340" i="1"/>
  <c r="U340" i="1"/>
  <c r="V340" i="1"/>
  <c r="W340" i="1"/>
  <c r="Q341" i="1"/>
  <c r="R341" i="1"/>
  <c r="S341" i="1"/>
  <c r="T341" i="1"/>
  <c r="U341" i="1"/>
  <c r="V341" i="1"/>
  <c r="W341" i="1"/>
  <c r="Q342" i="1"/>
  <c r="R342" i="1"/>
  <c r="S342" i="1"/>
  <c r="T342" i="1"/>
  <c r="U342" i="1"/>
  <c r="V342" i="1"/>
  <c r="W342" i="1"/>
  <c r="Q343" i="1"/>
  <c r="R343" i="1"/>
  <c r="S343" i="1"/>
  <c r="T343" i="1"/>
  <c r="U343" i="1"/>
  <c r="V343" i="1"/>
  <c r="W343" i="1"/>
  <c r="Q344" i="1"/>
  <c r="R344" i="1"/>
  <c r="S344" i="1"/>
  <c r="T344" i="1"/>
  <c r="U344" i="1"/>
  <c r="V344" i="1"/>
  <c r="W344" i="1"/>
  <c r="Q345" i="1"/>
  <c r="R345" i="1"/>
  <c r="S345" i="1"/>
  <c r="T345" i="1"/>
  <c r="U345" i="1"/>
  <c r="V345" i="1"/>
  <c r="W345" i="1"/>
  <c r="Q346" i="1"/>
  <c r="R346" i="1"/>
  <c r="S346" i="1"/>
  <c r="T346" i="1"/>
  <c r="U346" i="1"/>
  <c r="V346" i="1"/>
  <c r="W346" i="1"/>
  <c r="Q347" i="1"/>
  <c r="R347" i="1"/>
  <c r="S347" i="1"/>
  <c r="T347" i="1"/>
  <c r="U347" i="1"/>
  <c r="V347" i="1"/>
  <c r="W347" i="1"/>
  <c r="Q348" i="1"/>
  <c r="R348" i="1"/>
  <c r="S348" i="1"/>
  <c r="T348" i="1"/>
  <c r="U348" i="1"/>
  <c r="V348" i="1"/>
  <c r="W348" i="1"/>
  <c r="Q349" i="1"/>
  <c r="R349" i="1"/>
  <c r="S349" i="1"/>
  <c r="T349" i="1"/>
  <c r="U349" i="1"/>
  <c r="V349" i="1"/>
  <c r="W349" i="1"/>
  <c r="Q350" i="1"/>
  <c r="R350" i="1"/>
  <c r="S350" i="1"/>
  <c r="T350" i="1"/>
  <c r="U350" i="1"/>
  <c r="V350" i="1"/>
  <c r="W350" i="1"/>
  <c r="Q351" i="1"/>
  <c r="R351" i="1"/>
  <c r="S351" i="1"/>
  <c r="T351" i="1"/>
  <c r="U351" i="1"/>
  <c r="V351" i="1"/>
  <c r="W351" i="1"/>
  <c r="Q352" i="1"/>
  <c r="R352" i="1"/>
  <c r="S352" i="1"/>
  <c r="T352" i="1"/>
  <c r="U352" i="1"/>
  <c r="V352" i="1"/>
  <c r="W352" i="1"/>
  <c r="Q353" i="1"/>
  <c r="R353" i="1"/>
  <c r="S353" i="1"/>
  <c r="T353" i="1"/>
  <c r="U353" i="1"/>
  <c r="V353" i="1"/>
  <c r="W353" i="1"/>
  <c r="Q354" i="1"/>
  <c r="R354" i="1"/>
  <c r="S354" i="1"/>
  <c r="T354" i="1"/>
  <c r="U354" i="1"/>
  <c r="V354" i="1"/>
  <c r="W354" i="1"/>
  <c r="Q355" i="1"/>
  <c r="R355" i="1"/>
  <c r="S355" i="1"/>
  <c r="T355" i="1"/>
  <c r="U355" i="1"/>
  <c r="V355" i="1"/>
  <c r="W355" i="1"/>
  <c r="Q356" i="1"/>
  <c r="R356" i="1"/>
  <c r="S356" i="1"/>
  <c r="T356" i="1"/>
  <c r="U356" i="1"/>
  <c r="V356" i="1"/>
  <c r="W356" i="1"/>
  <c r="Q357" i="1"/>
  <c r="R357" i="1"/>
  <c r="S357" i="1"/>
  <c r="T357" i="1"/>
  <c r="U357" i="1"/>
  <c r="V357" i="1"/>
  <c r="W357" i="1"/>
  <c r="Q358" i="1"/>
  <c r="R358" i="1"/>
  <c r="S358" i="1"/>
  <c r="T358" i="1"/>
  <c r="U358" i="1"/>
  <c r="V358" i="1"/>
  <c r="W358" i="1"/>
  <c r="Q359" i="1"/>
  <c r="R359" i="1"/>
  <c r="S359" i="1"/>
  <c r="T359" i="1"/>
  <c r="U359" i="1"/>
  <c r="V359" i="1"/>
  <c r="W359" i="1"/>
  <c r="Q360" i="1"/>
  <c r="R360" i="1"/>
  <c r="S360" i="1"/>
  <c r="T360" i="1"/>
  <c r="U360" i="1"/>
  <c r="V360" i="1"/>
  <c r="W360" i="1"/>
  <c r="Q361" i="1"/>
  <c r="R361" i="1"/>
  <c r="S361" i="1"/>
  <c r="T361" i="1"/>
  <c r="U361" i="1"/>
  <c r="V361" i="1"/>
  <c r="W361" i="1"/>
  <c r="Q362" i="1"/>
  <c r="R362" i="1"/>
  <c r="S362" i="1"/>
  <c r="T362" i="1"/>
  <c r="U362" i="1"/>
  <c r="V362" i="1"/>
  <c r="W362" i="1"/>
  <c r="Q363" i="1"/>
  <c r="R363" i="1"/>
  <c r="S363" i="1"/>
  <c r="T363" i="1"/>
  <c r="U363" i="1"/>
  <c r="V363" i="1"/>
  <c r="W363" i="1"/>
  <c r="Q364" i="1"/>
  <c r="R364" i="1"/>
  <c r="S364" i="1"/>
  <c r="T364" i="1"/>
  <c r="U364" i="1"/>
  <c r="V364" i="1"/>
  <c r="W364" i="1"/>
  <c r="Q365" i="1"/>
  <c r="R365" i="1"/>
  <c r="S365" i="1"/>
  <c r="T365" i="1"/>
  <c r="U365" i="1"/>
  <c r="V365" i="1"/>
  <c r="W365" i="1"/>
  <c r="Q366" i="1"/>
  <c r="R366" i="1"/>
  <c r="S366" i="1"/>
  <c r="T366" i="1"/>
  <c r="U366" i="1"/>
  <c r="V366" i="1"/>
  <c r="W366" i="1"/>
  <c r="Q367" i="1"/>
  <c r="R367" i="1"/>
  <c r="S367" i="1"/>
  <c r="T367" i="1"/>
  <c r="U367" i="1"/>
  <c r="V367" i="1"/>
  <c r="W367" i="1"/>
  <c r="Q368" i="1"/>
  <c r="R368" i="1"/>
  <c r="S368" i="1"/>
  <c r="T368" i="1"/>
  <c r="U368" i="1"/>
  <c r="V368" i="1"/>
  <c r="W368" i="1"/>
  <c r="Q369" i="1"/>
  <c r="R369" i="1"/>
  <c r="S369" i="1"/>
  <c r="T369" i="1"/>
  <c r="U369" i="1"/>
  <c r="V369" i="1"/>
  <c r="W369" i="1"/>
  <c r="Q370" i="1"/>
  <c r="R370" i="1"/>
  <c r="S370" i="1"/>
  <c r="T370" i="1"/>
  <c r="U370" i="1"/>
  <c r="V370" i="1"/>
  <c r="W370" i="1"/>
  <c r="Q371" i="1"/>
  <c r="R371" i="1"/>
  <c r="S371" i="1"/>
  <c r="T371" i="1"/>
  <c r="U371" i="1"/>
  <c r="V371" i="1"/>
  <c r="W371" i="1"/>
  <c r="Q372" i="1"/>
  <c r="R372" i="1"/>
  <c r="S372" i="1"/>
  <c r="T372" i="1"/>
  <c r="U372" i="1"/>
  <c r="V372" i="1"/>
  <c r="W372" i="1"/>
  <c r="Q373" i="1"/>
  <c r="R373" i="1"/>
  <c r="S373" i="1"/>
  <c r="T373" i="1"/>
  <c r="U373" i="1"/>
  <c r="V373" i="1"/>
  <c r="W373" i="1"/>
  <c r="Q374" i="1"/>
  <c r="R374" i="1"/>
  <c r="S374" i="1"/>
  <c r="T374" i="1"/>
  <c r="U374" i="1"/>
  <c r="V374" i="1"/>
  <c r="W374" i="1"/>
  <c r="Q375" i="1"/>
  <c r="R375" i="1"/>
  <c r="S375" i="1"/>
  <c r="T375" i="1"/>
  <c r="U375" i="1"/>
  <c r="V375" i="1"/>
  <c r="W375" i="1"/>
  <c r="Q376" i="1"/>
  <c r="R376" i="1"/>
  <c r="S376" i="1"/>
  <c r="T376" i="1"/>
  <c r="U376" i="1"/>
  <c r="V376" i="1"/>
  <c r="W376" i="1"/>
  <c r="Q377" i="1"/>
  <c r="R377" i="1"/>
  <c r="S377" i="1"/>
  <c r="T377" i="1"/>
  <c r="U377" i="1"/>
  <c r="V377" i="1"/>
  <c r="W377" i="1"/>
  <c r="Q378" i="1"/>
  <c r="R378" i="1"/>
  <c r="S378" i="1"/>
  <c r="T378" i="1"/>
  <c r="U378" i="1"/>
  <c r="V378" i="1"/>
  <c r="W378" i="1"/>
  <c r="Q379" i="1"/>
  <c r="R379" i="1"/>
  <c r="S379" i="1"/>
  <c r="T379" i="1"/>
  <c r="U379" i="1"/>
  <c r="V379" i="1"/>
  <c r="W379" i="1"/>
  <c r="Q380" i="1"/>
  <c r="R380" i="1"/>
  <c r="S380" i="1"/>
  <c r="T380" i="1"/>
  <c r="U380" i="1"/>
  <c r="V380" i="1"/>
  <c r="W380" i="1"/>
  <c r="Q381" i="1"/>
  <c r="R381" i="1"/>
  <c r="S381" i="1"/>
  <c r="T381" i="1"/>
  <c r="U381" i="1"/>
  <c r="V381" i="1"/>
  <c r="W381" i="1"/>
  <c r="Q382" i="1"/>
  <c r="R382" i="1"/>
  <c r="S382" i="1"/>
  <c r="T382" i="1"/>
  <c r="U382" i="1"/>
  <c r="V382" i="1"/>
  <c r="W382" i="1"/>
  <c r="Q383" i="1"/>
  <c r="R383" i="1"/>
  <c r="S383" i="1"/>
  <c r="T383" i="1"/>
  <c r="U383" i="1"/>
  <c r="V383" i="1"/>
  <c r="W383" i="1"/>
  <c r="Q384" i="1"/>
  <c r="R384" i="1"/>
  <c r="S384" i="1"/>
  <c r="T384" i="1"/>
  <c r="U384" i="1"/>
  <c r="V384" i="1"/>
  <c r="W384" i="1"/>
  <c r="Q385" i="1"/>
  <c r="R385" i="1"/>
  <c r="S385" i="1"/>
  <c r="T385" i="1"/>
  <c r="U385" i="1"/>
  <c r="V385" i="1"/>
  <c r="W385" i="1"/>
  <c r="Q386" i="1"/>
  <c r="R386" i="1"/>
  <c r="S386" i="1"/>
  <c r="T386" i="1"/>
  <c r="U386" i="1"/>
  <c r="V386" i="1"/>
  <c r="W386" i="1"/>
  <c r="Q387" i="1"/>
  <c r="R387" i="1"/>
  <c r="S387" i="1"/>
  <c r="T387" i="1"/>
  <c r="U387" i="1"/>
  <c r="V387" i="1"/>
  <c r="W387" i="1"/>
  <c r="Q388" i="1"/>
  <c r="R388" i="1"/>
  <c r="S388" i="1"/>
  <c r="T388" i="1"/>
  <c r="U388" i="1"/>
  <c r="V388" i="1"/>
  <c r="W388" i="1"/>
  <c r="Q389" i="1"/>
  <c r="R389" i="1"/>
  <c r="S389" i="1"/>
  <c r="T389" i="1"/>
  <c r="U389" i="1"/>
  <c r="V389" i="1"/>
  <c r="W389" i="1"/>
  <c r="Q390" i="1"/>
  <c r="R390" i="1"/>
  <c r="S390" i="1"/>
  <c r="T390" i="1"/>
  <c r="U390" i="1"/>
  <c r="V390" i="1"/>
  <c r="W390" i="1"/>
  <c r="Q391" i="1"/>
  <c r="R391" i="1"/>
  <c r="S391" i="1"/>
  <c r="T391" i="1"/>
  <c r="U391" i="1"/>
  <c r="V391" i="1"/>
  <c r="W391" i="1"/>
  <c r="Q392" i="1"/>
  <c r="R392" i="1"/>
  <c r="S392" i="1"/>
  <c r="T392" i="1"/>
  <c r="U392" i="1"/>
  <c r="V392" i="1"/>
  <c r="W392" i="1"/>
  <c r="Q393" i="1"/>
  <c r="R393" i="1"/>
  <c r="S393" i="1"/>
  <c r="T393" i="1"/>
  <c r="U393" i="1"/>
  <c r="V393" i="1"/>
  <c r="W393" i="1"/>
  <c r="Q394" i="1"/>
  <c r="R394" i="1"/>
  <c r="S394" i="1"/>
  <c r="T394" i="1"/>
  <c r="U394" i="1"/>
  <c r="V394" i="1"/>
  <c r="W394" i="1"/>
  <c r="Q395" i="1"/>
  <c r="R395" i="1"/>
  <c r="S395" i="1"/>
  <c r="T395" i="1"/>
  <c r="U395" i="1"/>
  <c r="V395" i="1"/>
  <c r="W395" i="1"/>
  <c r="Q396" i="1"/>
  <c r="R396" i="1"/>
  <c r="S396" i="1"/>
  <c r="T396" i="1"/>
  <c r="U396" i="1"/>
  <c r="V396" i="1"/>
  <c r="W396" i="1"/>
  <c r="Q397" i="1"/>
  <c r="R397" i="1"/>
  <c r="S397" i="1"/>
  <c r="T397" i="1"/>
  <c r="U397" i="1"/>
  <c r="V397" i="1"/>
  <c r="W397" i="1"/>
  <c r="Q398" i="1"/>
  <c r="R398" i="1"/>
  <c r="S398" i="1"/>
  <c r="T398" i="1"/>
  <c r="U398" i="1"/>
  <c r="V398" i="1"/>
  <c r="W398" i="1"/>
  <c r="Q399" i="1"/>
  <c r="R399" i="1"/>
  <c r="S399" i="1"/>
  <c r="T399" i="1"/>
  <c r="U399" i="1"/>
  <c r="V399" i="1"/>
  <c r="W399" i="1"/>
  <c r="Q400" i="1"/>
  <c r="R400" i="1"/>
  <c r="S400" i="1"/>
  <c r="T400" i="1"/>
  <c r="U400" i="1"/>
  <c r="V400" i="1"/>
  <c r="W400" i="1"/>
  <c r="Q401" i="1"/>
  <c r="R401" i="1"/>
  <c r="S401" i="1"/>
  <c r="T401" i="1"/>
  <c r="U401" i="1"/>
  <c r="V401" i="1"/>
  <c r="W401" i="1"/>
  <c r="Q402" i="1"/>
  <c r="R402" i="1"/>
  <c r="S402" i="1"/>
  <c r="T402" i="1"/>
  <c r="U402" i="1"/>
  <c r="V402" i="1"/>
  <c r="W402" i="1"/>
  <c r="Q403" i="1"/>
  <c r="R403" i="1"/>
  <c r="S403" i="1"/>
  <c r="T403" i="1"/>
  <c r="U403" i="1"/>
  <c r="V403" i="1"/>
  <c r="W403" i="1"/>
  <c r="Q404" i="1"/>
  <c r="R404" i="1"/>
  <c r="S404" i="1"/>
  <c r="T404" i="1"/>
  <c r="U404" i="1"/>
  <c r="V404" i="1"/>
  <c r="W404" i="1"/>
  <c r="Q405" i="1"/>
  <c r="R405" i="1"/>
  <c r="S405" i="1"/>
  <c r="T405" i="1"/>
  <c r="U405" i="1"/>
  <c r="V405" i="1"/>
  <c r="W405" i="1"/>
  <c r="Q406" i="1"/>
  <c r="R406" i="1"/>
  <c r="S406" i="1"/>
  <c r="T406" i="1"/>
  <c r="U406" i="1"/>
  <c r="V406" i="1"/>
  <c r="W406" i="1"/>
  <c r="Q407" i="1"/>
  <c r="R407" i="1"/>
  <c r="S407" i="1"/>
  <c r="T407" i="1"/>
  <c r="U407" i="1"/>
  <c r="V407" i="1"/>
  <c r="W407" i="1"/>
  <c r="Q408" i="1"/>
  <c r="R408" i="1"/>
  <c r="S408" i="1"/>
  <c r="T408" i="1"/>
  <c r="U408" i="1"/>
  <c r="V408" i="1"/>
  <c r="W408" i="1"/>
  <c r="Q409" i="1"/>
  <c r="R409" i="1"/>
  <c r="S409" i="1"/>
  <c r="T409" i="1"/>
  <c r="U409" i="1"/>
  <c r="V409" i="1"/>
  <c r="W409" i="1"/>
  <c r="Q410" i="1"/>
  <c r="R410" i="1"/>
  <c r="S410" i="1"/>
  <c r="T410" i="1"/>
  <c r="U410" i="1"/>
  <c r="V410" i="1"/>
  <c r="W410" i="1"/>
  <c r="Q411" i="1"/>
  <c r="R411" i="1"/>
  <c r="S411" i="1"/>
  <c r="T411" i="1"/>
  <c r="U411" i="1"/>
  <c r="V411" i="1"/>
  <c r="W411" i="1"/>
  <c r="Q412" i="1"/>
  <c r="R412" i="1"/>
  <c r="S412" i="1"/>
  <c r="T412" i="1"/>
  <c r="U412" i="1"/>
  <c r="V412" i="1"/>
  <c r="W412" i="1"/>
  <c r="Q413" i="1"/>
  <c r="R413" i="1"/>
  <c r="S413" i="1"/>
  <c r="T413" i="1"/>
  <c r="U413" i="1"/>
  <c r="V413" i="1"/>
  <c r="W413" i="1"/>
  <c r="Q414" i="1"/>
  <c r="R414" i="1"/>
  <c r="S414" i="1"/>
  <c r="T414" i="1"/>
  <c r="U414" i="1"/>
  <c r="V414" i="1"/>
  <c r="W414" i="1"/>
  <c r="Q415" i="1"/>
  <c r="R415" i="1"/>
  <c r="S415" i="1"/>
  <c r="T415" i="1"/>
  <c r="U415" i="1"/>
  <c r="V415" i="1"/>
  <c r="W415" i="1"/>
  <c r="Q416" i="1"/>
  <c r="R416" i="1"/>
  <c r="S416" i="1"/>
  <c r="T416" i="1"/>
  <c r="U416" i="1"/>
  <c r="V416" i="1"/>
  <c r="W416" i="1"/>
  <c r="Q417" i="1"/>
  <c r="R417" i="1"/>
  <c r="S417" i="1"/>
  <c r="T417" i="1"/>
  <c r="U417" i="1"/>
  <c r="V417" i="1"/>
  <c r="W417" i="1"/>
  <c r="Q418" i="1"/>
  <c r="R418" i="1"/>
  <c r="S418" i="1"/>
  <c r="T418" i="1"/>
  <c r="U418" i="1"/>
  <c r="V418" i="1"/>
  <c r="W418" i="1"/>
  <c r="Q419" i="1"/>
  <c r="R419" i="1"/>
  <c r="S419" i="1"/>
  <c r="T419" i="1"/>
  <c r="U419" i="1"/>
  <c r="V419" i="1"/>
  <c r="W419" i="1"/>
  <c r="Q420" i="1"/>
  <c r="R420" i="1"/>
  <c r="S420" i="1"/>
  <c r="T420" i="1"/>
  <c r="U420" i="1"/>
  <c r="V420" i="1"/>
  <c r="W420" i="1"/>
  <c r="Q421" i="1"/>
  <c r="R421" i="1"/>
  <c r="S421" i="1"/>
  <c r="T421" i="1"/>
  <c r="U421" i="1"/>
  <c r="V421" i="1"/>
  <c r="W421" i="1"/>
  <c r="Q422" i="1"/>
  <c r="R422" i="1"/>
  <c r="S422" i="1"/>
  <c r="T422" i="1"/>
  <c r="U422" i="1"/>
  <c r="V422" i="1"/>
  <c r="W422" i="1"/>
  <c r="Q423" i="1"/>
  <c r="R423" i="1"/>
  <c r="S423" i="1"/>
  <c r="T423" i="1"/>
  <c r="U423" i="1"/>
  <c r="V423" i="1"/>
  <c r="W423" i="1"/>
  <c r="Q424" i="1"/>
  <c r="R424" i="1"/>
  <c r="S424" i="1"/>
  <c r="T424" i="1"/>
  <c r="U424" i="1"/>
  <c r="V424" i="1"/>
  <c r="W424" i="1"/>
  <c r="Q425" i="1"/>
  <c r="R425" i="1"/>
  <c r="S425" i="1"/>
  <c r="T425" i="1"/>
  <c r="U425" i="1"/>
  <c r="V425" i="1"/>
  <c r="W425" i="1"/>
  <c r="Q426" i="1"/>
  <c r="R426" i="1"/>
  <c r="S426" i="1"/>
  <c r="T426" i="1"/>
  <c r="U426" i="1"/>
  <c r="V426" i="1"/>
  <c r="W426" i="1"/>
  <c r="Q427" i="1"/>
  <c r="R427" i="1"/>
  <c r="S427" i="1"/>
  <c r="T427" i="1"/>
  <c r="U427" i="1"/>
  <c r="V427" i="1"/>
  <c r="W427" i="1"/>
  <c r="Q428" i="1"/>
  <c r="R428" i="1"/>
  <c r="S428" i="1"/>
  <c r="T428" i="1"/>
  <c r="U428" i="1"/>
  <c r="V428" i="1"/>
  <c r="W428" i="1"/>
  <c r="Q429" i="1"/>
  <c r="R429" i="1"/>
  <c r="S429" i="1"/>
  <c r="T429" i="1"/>
  <c r="U429" i="1"/>
  <c r="V429" i="1"/>
  <c r="W429" i="1"/>
  <c r="Q430" i="1"/>
  <c r="R430" i="1"/>
  <c r="S430" i="1"/>
  <c r="T430" i="1"/>
  <c r="U430" i="1"/>
  <c r="V430" i="1"/>
  <c r="W430" i="1"/>
  <c r="Q431" i="1"/>
  <c r="R431" i="1"/>
  <c r="S431" i="1"/>
  <c r="T431" i="1"/>
  <c r="U431" i="1"/>
  <c r="V431" i="1"/>
  <c r="W431" i="1"/>
  <c r="Q432" i="1"/>
  <c r="R432" i="1"/>
  <c r="S432" i="1"/>
  <c r="T432" i="1"/>
  <c r="U432" i="1"/>
  <c r="V432" i="1"/>
  <c r="W432" i="1"/>
  <c r="Q433" i="1"/>
  <c r="R433" i="1"/>
  <c r="S433" i="1"/>
  <c r="T433" i="1"/>
  <c r="U433" i="1"/>
  <c r="V433" i="1"/>
  <c r="W433" i="1"/>
  <c r="Q434" i="1"/>
  <c r="R434" i="1"/>
  <c r="S434" i="1"/>
  <c r="T434" i="1"/>
  <c r="U434" i="1"/>
  <c r="V434" i="1"/>
  <c r="W434" i="1"/>
  <c r="Q435" i="1"/>
  <c r="R435" i="1"/>
  <c r="S435" i="1"/>
  <c r="T435" i="1"/>
  <c r="U435" i="1"/>
  <c r="V435" i="1"/>
  <c r="W435" i="1"/>
  <c r="Q436" i="1"/>
  <c r="R436" i="1"/>
  <c r="S436" i="1"/>
  <c r="T436" i="1"/>
  <c r="U436" i="1"/>
  <c r="V436" i="1"/>
  <c r="W436" i="1"/>
  <c r="Q437" i="1"/>
  <c r="R437" i="1"/>
  <c r="S437" i="1"/>
  <c r="T437" i="1"/>
  <c r="U437" i="1"/>
  <c r="V437" i="1"/>
  <c r="W437" i="1"/>
  <c r="Q438" i="1"/>
  <c r="R438" i="1"/>
  <c r="S438" i="1"/>
  <c r="T438" i="1"/>
  <c r="U438" i="1"/>
  <c r="V438" i="1"/>
  <c r="W438" i="1"/>
  <c r="Q439" i="1"/>
  <c r="R439" i="1"/>
  <c r="S439" i="1"/>
  <c r="T439" i="1"/>
  <c r="U439" i="1"/>
  <c r="V439" i="1"/>
  <c r="W439" i="1"/>
  <c r="Q440" i="1"/>
  <c r="R440" i="1"/>
  <c r="S440" i="1"/>
  <c r="T440" i="1"/>
  <c r="U440" i="1"/>
  <c r="V440" i="1"/>
  <c r="W440" i="1"/>
  <c r="Q441" i="1"/>
  <c r="R441" i="1"/>
  <c r="S441" i="1"/>
  <c r="T441" i="1"/>
  <c r="U441" i="1"/>
  <c r="V441" i="1"/>
  <c r="W441" i="1"/>
  <c r="Q442" i="1"/>
  <c r="R442" i="1"/>
  <c r="S442" i="1"/>
  <c r="T442" i="1"/>
  <c r="U442" i="1"/>
  <c r="V442" i="1"/>
  <c r="W442" i="1"/>
  <c r="Q443" i="1"/>
  <c r="R443" i="1"/>
  <c r="S443" i="1"/>
  <c r="T443" i="1"/>
  <c r="U443" i="1"/>
  <c r="V443" i="1"/>
  <c r="W443" i="1"/>
  <c r="Q444" i="1"/>
  <c r="R444" i="1"/>
  <c r="S444" i="1"/>
  <c r="T444" i="1"/>
  <c r="U444" i="1"/>
  <c r="V444" i="1"/>
  <c r="W444" i="1"/>
  <c r="Q445" i="1"/>
  <c r="R445" i="1"/>
  <c r="S445" i="1"/>
  <c r="T445" i="1"/>
  <c r="U445" i="1"/>
  <c r="V445" i="1"/>
  <c r="W445" i="1"/>
  <c r="Q446" i="1"/>
  <c r="R446" i="1"/>
  <c r="S446" i="1"/>
  <c r="T446" i="1"/>
  <c r="U446" i="1"/>
  <c r="V446" i="1"/>
  <c r="W446" i="1"/>
  <c r="Q447" i="1"/>
  <c r="R447" i="1"/>
  <c r="S447" i="1"/>
  <c r="T447" i="1"/>
  <c r="U447" i="1"/>
  <c r="V447" i="1"/>
  <c r="W447" i="1"/>
  <c r="Q448" i="1"/>
  <c r="R448" i="1"/>
  <c r="S448" i="1"/>
  <c r="T448" i="1"/>
  <c r="U448" i="1"/>
  <c r="V448" i="1"/>
  <c r="W448" i="1"/>
  <c r="Q449" i="1"/>
  <c r="R449" i="1"/>
  <c r="S449" i="1"/>
  <c r="T449" i="1"/>
  <c r="U449" i="1"/>
  <c r="V449" i="1"/>
  <c r="W449" i="1"/>
  <c r="Q450" i="1"/>
  <c r="R450" i="1"/>
  <c r="S450" i="1"/>
  <c r="T450" i="1"/>
  <c r="U450" i="1"/>
  <c r="V450" i="1"/>
  <c r="W450" i="1"/>
  <c r="Q451" i="1"/>
  <c r="R451" i="1"/>
  <c r="S451" i="1"/>
  <c r="T451" i="1"/>
  <c r="U451" i="1"/>
  <c r="V451" i="1"/>
  <c r="W451" i="1"/>
  <c r="Q452" i="1"/>
  <c r="R452" i="1"/>
  <c r="S452" i="1"/>
  <c r="T452" i="1"/>
  <c r="U452" i="1"/>
  <c r="V452" i="1"/>
  <c r="W452" i="1"/>
  <c r="Q453" i="1"/>
  <c r="R453" i="1"/>
  <c r="S453" i="1"/>
  <c r="T453" i="1"/>
  <c r="U453" i="1"/>
  <c r="V453" i="1"/>
  <c r="W453" i="1"/>
  <c r="Q454" i="1"/>
  <c r="R454" i="1"/>
  <c r="S454" i="1"/>
  <c r="T454" i="1"/>
  <c r="U454" i="1"/>
  <c r="V454" i="1"/>
  <c r="W454" i="1"/>
  <c r="Q455" i="1"/>
  <c r="R455" i="1"/>
  <c r="S455" i="1"/>
  <c r="T455" i="1"/>
  <c r="U455" i="1"/>
  <c r="V455" i="1"/>
  <c r="W455" i="1"/>
  <c r="Q456" i="1"/>
  <c r="R456" i="1"/>
  <c r="S456" i="1"/>
  <c r="T456" i="1"/>
  <c r="U456" i="1"/>
  <c r="V456" i="1"/>
  <c r="W456" i="1"/>
  <c r="Q457" i="1"/>
  <c r="R457" i="1"/>
  <c r="S457" i="1"/>
  <c r="T457" i="1"/>
  <c r="U457" i="1"/>
  <c r="V457" i="1"/>
  <c r="W457" i="1"/>
  <c r="Q458" i="1"/>
  <c r="R458" i="1"/>
  <c r="S458" i="1"/>
  <c r="T458" i="1"/>
  <c r="U458" i="1"/>
  <c r="V458" i="1"/>
  <c r="W458" i="1"/>
  <c r="Q459" i="1"/>
  <c r="R459" i="1"/>
  <c r="S459" i="1"/>
  <c r="T459" i="1"/>
  <c r="U459" i="1"/>
  <c r="V459" i="1"/>
  <c r="W459" i="1"/>
  <c r="Q460" i="1"/>
  <c r="R460" i="1"/>
  <c r="S460" i="1"/>
  <c r="T460" i="1"/>
  <c r="U460" i="1"/>
  <c r="V460" i="1"/>
  <c r="W460" i="1"/>
  <c r="Q461" i="1"/>
  <c r="R461" i="1"/>
  <c r="S461" i="1"/>
  <c r="T461" i="1"/>
  <c r="U461" i="1"/>
  <c r="V461" i="1"/>
  <c r="W461" i="1"/>
  <c r="Q462" i="1"/>
  <c r="R462" i="1"/>
  <c r="S462" i="1"/>
  <c r="T462" i="1"/>
  <c r="U462" i="1"/>
  <c r="V462" i="1"/>
  <c r="W462" i="1"/>
  <c r="Q463" i="1"/>
  <c r="R463" i="1"/>
  <c r="S463" i="1"/>
  <c r="T463" i="1"/>
  <c r="U463" i="1"/>
  <c r="V463" i="1"/>
  <c r="W463" i="1"/>
  <c r="Q464" i="1"/>
  <c r="R464" i="1"/>
  <c r="S464" i="1"/>
  <c r="T464" i="1"/>
  <c r="U464" i="1"/>
  <c r="V464" i="1"/>
  <c r="W464" i="1"/>
  <c r="Q465" i="1"/>
  <c r="R465" i="1"/>
  <c r="S465" i="1"/>
  <c r="T465" i="1"/>
  <c r="U465" i="1"/>
  <c r="V465" i="1"/>
  <c r="W465" i="1"/>
  <c r="Q466" i="1"/>
  <c r="R466" i="1"/>
  <c r="S466" i="1"/>
  <c r="T466" i="1"/>
  <c r="U466" i="1"/>
  <c r="V466" i="1"/>
  <c r="W466" i="1"/>
  <c r="Q467" i="1"/>
  <c r="R467" i="1"/>
  <c r="S467" i="1"/>
  <c r="T467" i="1"/>
  <c r="U467" i="1"/>
  <c r="V467" i="1"/>
  <c r="W467" i="1"/>
  <c r="Q468" i="1"/>
  <c r="R468" i="1"/>
  <c r="S468" i="1"/>
  <c r="T468" i="1"/>
  <c r="U468" i="1"/>
  <c r="V468" i="1"/>
  <c r="W468" i="1"/>
  <c r="Q469" i="1"/>
  <c r="R469" i="1"/>
  <c r="S469" i="1"/>
  <c r="T469" i="1"/>
  <c r="U469" i="1"/>
  <c r="V469" i="1"/>
  <c r="W469" i="1"/>
  <c r="Q470" i="1"/>
  <c r="R470" i="1"/>
  <c r="S470" i="1"/>
  <c r="T470" i="1"/>
  <c r="U470" i="1"/>
  <c r="V470" i="1"/>
  <c r="W470" i="1"/>
  <c r="Q471" i="1"/>
  <c r="R471" i="1"/>
  <c r="S471" i="1"/>
  <c r="T471" i="1"/>
  <c r="U471" i="1"/>
  <c r="V471" i="1"/>
  <c r="W471" i="1"/>
  <c r="Q472" i="1"/>
  <c r="R472" i="1"/>
  <c r="S472" i="1"/>
  <c r="T472" i="1"/>
  <c r="U472" i="1"/>
  <c r="V472" i="1"/>
  <c r="W472" i="1"/>
  <c r="Q473" i="1"/>
  <c r="R473" i="1"/>
  <c r="S473" i="1"/>
  <c r="T473" i="1"/>
  <c r="U473" i="1"/>
  <c r="V473" i="1"/>
  <c r="W473" i="1"/>
  <c r="Q474" i="1"/>
  <c r="R474" i="1"/>
  <c r="S474" i="1"/>
  <c r="T474" i="1"/>
  <c r="U474" i="1"/>
  <c r="V474" i="1"/>
  <c r="W474" i="1"/>
  <c r="Q475" i="1"/>
  <c r="R475" i="1"/>
  <c r="S475" i="1"/>
  <c r="T475" i="1"/>
  <c r="U475" i="1"/>
  <c r="V475" i="1"/>
  <c r="W475" i="1"/>
  <c r="Q476" i="1"/>
  <c r="R476" i="1"/>
  <c r="S476" i="1"/>
  <c r="T476" i="1"/>
  <c r="U476" i="1"/>
  <c r="V476" i="1"/>
  <c r="W476" i="1"/>
  <c r="Q477" i="1"/>
  <c r="R477" i="1"/>
  <c r="S477" i="1"/>
  <c r="T477" i="1"/>
  <c r="U477" i="1"/>
  <c r="V477" i="1"/>
  <c r="W477" i="1"/>
  <c r="Q478" i="1"/>
  <c r="R478" i="1"/>
  <c r="S478" i="1"/>
  <c r="T478" i="1"/>
  <c r="U478" i="1"/>
  <c r="V478" i="1"/>
  <c r="W478" i="1"/>
  <c r="Q479" i="1"/>
  <c r="R479" i="1"/>
  <c r="S479" i="1"/>
  <c r="T479" i="1"/>
  <c r="U479" i="1"/>
  <c r="V479" i="1"/>
  <c r="W479" i="1"/>
  <c r="Q481" i="1"/>
  <c r="R481" i="1"/>
  <c r="S481" i="1"/>
  <c r="T481" i="1"/>
  <c r="U481" i="1"/>
  <c r="V481" i="1"/>
  <c r="W481" i="1"/>
  <c r="Q482" i="1"/>
  <c r="R482" i="1"/>
  <c r="S482" i="1"/>
  <c r="T482" i="1"/>
  <c r="U482" i="1"/>
  <c r="V482" i="1"/>
  <c r="W482" i="1"/>
  <c r="Q483" i="1"/>
  <c r="R483" i="1"/>
  <c r="S483" i="1"/>
  <c r="T483" i="1"/>
  <c r="U483" i="1"/>
  <c r="V483" i="1"/>
  <c r="W483" i="1"/>
  <c r="Q484" i="1"/>
  <c r="R484" i="1"/>
  <c r="S484" i="1"/>
  <c r="T484" i="1"/>
  <c r="U484" i="1"/>
  <c r="V484" i="1"/>
  <c r="W484" i="1"/>
  <c r="Q485" i="1"/>
  <c r="R485" i="1"/>
  <c r="S485" i="1"/>
  <c r="T485" i="1"/>
  <c r="U485" i="1"/>
  <c r="V485" i="1"/>
  <c r="W485" i="1"/>
  <c r="Q486" i="1"/>
  <c r="R486" i="1"/>
  <c r="S486" i="1"/>
  <c r="T486" i="1"/>
  <c r="U486" i="1"/>
  <c r="V486" i="1"/>
  <c r="W486" i="1"/>
  <c r="Q487" i="1"/>
  <c r="R487" i="1"/>
  <c r="S487" i="1"/>
  <c r="T487" i="1"/>
  <c r="U487" i="1"/>
  <c r="V487" i="1"/>
  <c r="W487" i="1"/>
  <c r="Q488" i="1"/>
  <c r="R488" i="1"/>
  <c r="S488" i="1"/>
  <c r="T488" i="1"/>
  <c r="U488" i="1"/>
  <c r="V488" i="1"/>
  <c r="W488" i="1"/>
  <c r="Q489" i="1"/>
  <c r="R489" i="1"/>
  <c r="S489" i="1"/>
  <c r="T489" i="1"/>
  <c r="U489" i="1"/>
  <c r="V489" i="1"/>
  <c r="W489" i="1"/>
  <c r="Q490" i="1"/>
  <c r="R490" i="1"/>
  <c r="S490" i="1"/>
  <c r="T490" i="1"/>
  <c r="U490" i="1"/>
  <c r="V490" i="1"/>
  <c r="W490" i="1"/>
  <c r="Q491" i="1"/>
  <c r="R491" i="1"/>
  <c r="S491" i="1"/>
  <c r="T491" i="1"/>
  <c r="U491" i="1"/>
  <c r="V491" i="1"/>
  <c r="W491" i="1"/>
  <c r="Q492" i="1"/>
  <c r="R492" i="1"/>
  <c r="S492" i="1"/>
  <c r="T492" i="1"/>
  <c r="U492" i="1"/>
  <c r="V492" i="1"/>
  <c r="W492" i="1"/>
  <c r="Q493" i="1"/>
  <c r="R493" i="1"/>
  <c r="S493" i="1"/>
  <c r="T493" i="1"/>
  <c r="U493" i="1"/>
  <c r="V493" i="1"/>
  <c r="W493" i="1"/>
  <c r="Q494" i="1"/>
  <c r="R494" i="1"/>
  <c r="S494" i="1"/>
  <c r="T494" i="1"/>
  <c r="U494" i="1"/>
  <c r="V494" i="1"/>
  <c r="W494" i="1"/>
  <c r="Q495" i="1"/>
  <c r="R495" i="1"/>
  <c r="S495" i="1"/>
  <c r="T495" i="1"/>
  <c r="U495" i="1"/>
  <c r="V495" i="1"/>
  <c r="W495" i="1"/>
  <c r="Q496" i="1"/>
  <c r="R496" i="1"/>
  <c r="S496" i="1"/>
  <c r="T496" i="1"/>
  <c r="U496" i="1"/>
  <c r="V496" i="1"/>
  <c r="W496" i="1"/>
  <c r="Q497" i="1"/>
  <c r="R497" i="1"/>
  <c r="S497" i="1"/>
  <c r="T497" i="1"/>
  <c r="U497" i="1"/>
  <c r="V497" i="1"/>
  <c r="W497" i="1"/>
  <c r="Q498" i="1"/>
  <c r="R498" i="1"/>
  <c r="S498" i="1"/>
  <c r="T498" i="1"/>
  <c r="U498" i="1"/>
  <c r="V498" i="1"/>
  <c r="W498" i="1"/>
  <c r="Q499" i="1"/>
  <c r="R499" i="1"/>
  <c r="S499" i="1"/>
  <c r="T499" i="1"/>
  <c r="U499" i="1"/>
  <c r="V499" i="1"/>
  <c r="W499" i="1"/>
  <c r="Q500" i="1"/>
  <c r="R500" i="1"/>
  <c r="S500" i="1"/>
  <c r="T500" i="1"/>
  <c r="U500" i="1"/>
  <c r="V500" i="1"/>
  <c r="W500" i="1"/>
  <c r="Q501" i="1"/>
  <c r="R501" i="1"/>
  <c r="S501" i="1"/>
  <c r="T501" i="1"/>
  <c r="U501" i="1"/>
  <c r="V501" i="1"/>
  <c r="W501" i="1"/>
  <c r="Q502" i="1"/>
  <c r="R502" i="1"/>
  <c r="S502" i="1"/>
  <c r="T502" i="1"/>
  <c r="U502" i="1"/>
  <c r="V502" i="1"/>
  <c r="W502" i="1"/>
  <c r="Q503" i="1"/>
  <c r="R503" i="1"/>
  <c r="S503" i="1"/>
  <c r="T503" i="1"/>
  <c r="U503" i="1"/>
  <c r="V503" i="1"/>
  <c r="W503" i="1"/>
  <c r="Q504" i="1"/>
  <c r="R504" i="1"/>
  <c r="S504" i="1"/>
  <c r="T504" i="1"/>
  <c r="U504" i="1"/>
  <c r="V504" i="1"/>
  <c r="W504" i="1"/>
  <c r="Q505" i="1"/>
  <c r="R505" i="1"/>
  <c r="S505" i="1"/>
  <c r="T505" i="1"/>
  <c r="U505" i="1"/>
  <c r="V505" i="1"/>
  <c r="W505" i="1"/>
  <c r="Q506" i="1"/>
  <c r="R506" i="1"/>
  <c r="S506" i="1"/>
  <c r="T506" i="1"/>
  <c r="U506" i="1"/>
  <c r="V506" i="1"/>
  <c r="W506" i="1"/>
  <c r="Q507" i="1"/>
  <c r="R507" i="1"/>
  <c r="S507" i="1"/>
  <c r="T507" i="1"/>
  <c r="U507" i="1"/>
  <c r="V507" i="1"/>
  <c r="W507" i="1"/>
  <c r="Q508" i="1"/>
  <c r="R508" i="1"/>
  <c r="S508" i="1"/>
  <c r="T508" i="1"/>
  <c r="U508" i="1"/>
  <c r="V508" i="1"/>
  <c r="W508" i="1"/>
  <c r="Q509" i="1"/>
  <c r="R509" i="1"/>
  <c r="S509" i="1"/>
  <c r="T509" i="1"/>
  <c r="U509" i="1"/>
  <c r="V509" i="1"/>
  <c r="W509" i="1"/>
  <c r="Q510" i="1"/>
  <c r="R510" i="1"/>
  <c r="S510" i="1"/>
  <c r="T510" i="1"/>
  <c r="U510" i="1"/>
  <c r="V510" i="1"/>
  <c r="W510" i="1"/>
  <c r="Q511" i="1"/>
  <c r="R511" i="1"/>
  <c r="S511" i="1"/>
  <c r="T511" i="1"/>
  <c r="U511" i="1"/>
  <c r="V511" i="1"/>
  <c r="W511" i="1"/>
  <c r="Q512" i="1"/>
  <c r="R512" i="1"/>
  <c r="S512" i="1"/>
  <c r="T512" i="1"/>
  <c r="U512" i="1"/>
  <c r="V512" i="1"/>
  <c r="W512" i="1"/>
  <c r="Q513" i="1"/>
  <c r="R513" i="1"/>
  <c r="S513" i="1"/>
  <c r="T513" i="1"/>
  <c r="U513" i="1"/>
  <c r="V513" i="1"/>
  <c r="W513" i="1"/>
  <c r="Q514" i="1"/>
  <c r="R514" i="1"/>
  <c r="S514" i="1"/>
  <c r="T514" i="1"/>
  <c r="U514" i="1"/>
  <c r="V514" i="1"/>
  <c r="W514" i="1"/>
  <c r="Q515" i="1"/>
  <c r="R515" i="1"/>
  <c r="S515" i="1"/>
  <c r="T515" i="1"/>
  <c r="U515" i="1"/>
  <c r="V515" i="1"/>
  <c r="W515" i="1"/>
  <c r="Q516" i="1"/>
  <c r="R516" i="1"/>
  <c r="S516" i="1"/>
  <c r="T516" i="1"/>
  <c r="U516" i="1"/>
  <c r="V516" i="1"/>
  <c r="W516" i="1"/>
  <c r="Q517" i="1"/>
  <c r="R517" i="1"/>
  <c r="S517" i="1"/>
  <c r="T517" i="1"/>
  <c r="U517" i="1"/>
  <c r="V517" i="1"/>
  <c r="W517" i="1"/>
  <c r="Q519" i="1"/>
  <c r="R519" i="1"/>
  <c r="S519" i="1"/>
  <c r="T519" i="1"/>
  <c r="U519" i="1"/>
  <c r="V519" i="1"/>
  <c r="W519" i="1"/>
  <c r="Q520" i="1"/>
  <c r="R520" i="1"/>
  <c r="S520" i="1"/>
  <c r="T520" i="1"/>
  <c r="U520" i="1"/>
  <c r="V520" i="1"/>
  <c r="W520" i="1"/>
  <c r="Q521" i="1"/>
  <c r="R521" i="1"/>
  <c r="S521" i="1"/>
  <c r="T521" i="1"/>
  <c r="U521" i="1"/>
  <c r="V521" i="1"/>
  <c r="W521" i="1"/>
  <c r="Q522" i="1"/>
  <c r="R522" i="1"/>
  <c r="S522" i="1"/>
  <c r="T522" i="1"/>
  <c r="U522" i="1"/>
  <c r="V522" i="1"/>
  <c r="W522" i="1"/>
  <c r="Q523" i="1"/>
  <c r="R523" i="1"/>
  <c r="S523" i="1"/>
  <c r="T523" i="1"/>
  <c r="U523" i="1"/>
  <c r="V523" i="1"/>
  <c r="W523" i="1"/>
  <c r="Q524" i="1"/>
  <c r="R524" i="1"/>
  <c r="S524" i="1"/>
  <c r="T524" i="1"/>
  <c r="U524" i="1"/>
  <c r="V524" i="1"/>
  <c r="W524" i="1"/>
  <c r="Q525" i="1"/>
  <c r="R525" i="1"/>
  <c r="S525" i="1"/>
  <c r="T525" i="1"/>
  <c r="U525" i="1"/>
  <c r="V525" i="1"/>
  <c r="W525" i="1"/>
  <c r="Q526" i="1"/>
  <c r="R526" i="1"/>
  <c r="S526" i="1"/>
  <c r="T526" i="1"/>
  <c r="U526" i="1"/>
  <c r="V526" i="1"/>
  <c r="W526" i="1"/>
  <c r="Q527" i="1"/>
  <c r="R527" i="1"/>
  <c r="S527" i="1"/>
  <c r="T527" i="1"/>
  <c r="U527" i="1"/>
  <c r="V527" i="1"/>
  <c r="W527" i="1"/>
  <c r="Q529" i="1"/>
  <c r="R529" i="1"/>
  <c r="S529" i="1"/>
  <c r="T529" i="1"/>
  <c r="U529" i="1"/>
  <c r="V529" i="1"/>
  <c r="W529" i="1"/>
  <c r="Q530" i="1"/>
  <c r="R530" i="1"/>
  <c r="S530" i="1"/>
  <c r="T530" i="1"/>
  <c r="U530" i="1"/>
  <c r="V530" i="1"/>
  <c r="W530" i="1"/>
  <c r="Q531" i="1"/>
  <c r="R531" i="1"/>
  <c r="S531" i="1"/>
  <c r="T531" i="1"/>
  <c r="U531" i="1"/>
  <c r="V531" i="1"/>
  <c r="W531" i="1"/>
  <c r="Q532" i="1"/>
  <c r="R532" i="1"/>
  <c r="S532" i="1"/>
  <c r="T532" i="1"/>
  <c r="U532" i="1"/>
  <c r="V532" i="1"/>
  <c r="W532" i="1"/>
  <c r="Q533" i="1"/>
  <c r="R533" i="1"/>
  <c r="S533" i="1"/>
  <c r="T533" i="1"/>
  <c r="U533" i="1"/>
  <c r="V533" i="1"/>
  <c r="W533" i="1"/>
  <c r="Q534" i="1"/>
  <c r="R534" i="1"/>
  <c r="S534" i="1"/>
  <c r="T534" i="1"/>
  <c r="U534" i="1"/>
  <c r="V534" i="1"/>
  <c r="W534" i="1"/>
  <c r="Q535" i="1"/>
  <c r="R535" i="1"/>
  <c r="S535" i="1"/>
  <c r="T535" i="1"/>
  <c r="U535" i="1"/>
  <c r="V535" i="1"/>
  <c r="W535" i="1"/>
  <c r="Q536" i="1"/>
  <c r="R536" i="1"/>
  <c r="S536" i="1"/>
  <c r="T536" i="1"/>
  <c r="U536" i="1"/>
  <c r="V536" i="1"/>
  <c r="W536" i="1"/>
  <c r="Q537" i="1"/>
  <c r="R537" i="1"/>
  <c r="S537" i="1"/>
  <c r="T537" i="1"/>
  <c r="U537" i="1"/>
  <c r="V537" i="1"/>
  <c r="W537" i="1"/>
  <c r="Q538" i="1"/>
  <c r="R538" i="1"/>
  <c r="S538" i="1"/>
  <c r="T538" i="1"/>
  <c r="U538" i="1"/>
  <c r="V538" i="1"/>
  <c r="W538" i="1"/>
  <c r="Q539" i="1"/>
  <c r="R539" i="1"/>
  <c r="S539" i="1"/>
  <c r="T539" i="1"/>
  <c r="U539" i="1"/>
  <c r="V539" i="1"/>
  <c r="W539" i="1"/>
  <c r="Q540" i="1"/>
  <c r="R540" i="1"/>
  <c r="S540" i="1"/>
  <c r="T540" i="1"/>
  <c r="U540" i="1"/>
  <c r="V540" i="1"/>
  <c r="W540" i="1"/>
  <c r="Q541" i="1"/>
  <c r="R541" i="1"/>
  <c r="S541" i="1"/>
  <c r="T541" i="1"/>
  <c r="U541" i="1"/>
  <c r="V541" i="1"/>
  <c r="W541" i="1"/>
  <c r="Q542" i="1"/>
  <c r="R542" i="1"/>
  <c r="S542" i="1"/>
  <c r="T542" i="1"/>
  <c r="U542" i="1"/>
  <c r="V542" i="1"/>
  <c r="W542" i="1"/>
  <c r="Q543" i="1"/>
  <c r="R543" i="1"/>
  <c r="S543" i="1"/>
  <c r="T543" i="1"/>
  <c r="U543" i="1"/>
  <c r="V543" i="1"/>
  <c r="W543" i="1"/>
  <c r="Q544" i="1"/>
  <c r="R544" i="1"/>
  <c r="S544" i="1"/>
  <c r="T544" i="1"/>
  <c r="U544" i="1"/>
  <c r="V544" i="1"/>
  <c r="W544" i="1"/>
  <c r="Q545" i="1"/>
  <c r="R545" i="1"/>
  <c r="S545" i="1"/>
  <c r="T545" i="1"/>
  <c r="U545" i="1"/>
  <c r="V545" i="1"/>
  <c r="W545" i="1"/>
  <c r="Q546" i="1"/>
  <c r="R546" i="1"/>
  <c r="S546" i="1"/>
  <c r="T546" i="1"/>
  <c r="U546" i="1"/>
  <c r="V546" i="1"/>
  <c r="W546" i="1"/>
  <c r="Q547" i="1"/>
  <c r="R547" i="1"/>
  <c r="S547" i="1"/>
  <c r="T547" i="1"/>
  <c r="U547" i="1"/>
  <c r="V547" i="1"/>
  <c r="W547" i="1"/>
  <c r="Q548" i="1"/>
  <c r="R548" i="1"/>
  <c r="S548" i="1"/>
  <c r="T548" i="1"/>
  <c r="U548" i="1"/>
  <c r="V548" i="1"/>
  <c r="W548" i="1"/>
  <c r="Q549" i="1"/>
  <c r="R549" i="1"/>
  <c r="S549" i="1"/>
  <c r="T549" i="1"/>
  <c r="U549" i="1"/>
  <c r="V549" i="1"/>
  <c r="W549" i="1"/>
  <c r="Q550" i="1"/>
  <c r="R550" i="1"/>
  <c r="S550" i="1"/>
  <c r="T550" i="1"/>
  <c r="U550" i="1"/>
  <c r="V550" i="1"/>
  <c r="W550" i="1"/>
  <c r="Q551" i="1"/>
  <c r="R551" i="1"/>
  <c r="S551" i="1"/>
  <c r="T551" i="1"/>
  <c r="U551" i="1"/>
  <c r="V551" i="1"/>
  <c r="W551" i="1"/>
  <c r="Q552" i="1"/>
  <c r="R552" i="1"/>
  <c r="S552" i="1"/>
  <c r="T552" i="1"/>
  <c r="U552" i="1"/>
  <c r="V552" i="1"/>
  <c r="W552" i="1"/>
  <c r="Q553" i="1"/>
  <c r="R553" i="1"/>
  <c r="S553" i="1"/>
  <c r="T553" i="1"/>
  <c r="U553" i="1"/>
  <c r="V553" i="1"/>
  <c r="W553" i="1"/>
  <c r="Q554" i="1"/>
  <c r="R554" i="1"/>
  <c r="S554" i="1"/>
  <c r="T554" i="1"/>
  <c r="U554" i="1"/>
  <c r="V554" i="1"/>
  <c r="W554" i="1"/>
  <c r="Q555" i="1"/>
  <c r="R555" i="1"/>
  <c r="S555" i="1"/>
  <c r="T555" i="1"/>
  <c r="U555" i="1"/>
  <c r="V555" i="1"/>
  <c r="W555" i="1"/>
  <c r="Q556" i="1"/>
  <c r="R556" i="1"/>
  <c r="S556" i="1"/>
  <c r="T556" i="1"/>
  <c r="U556" i="1"/>
  <c r="V556" i="1"/>
  <c r="W556" i="1"/>
  <c r="Q557" i="1"/>
  <c r="R557" i="1"/>
  <c r="S557" i="1"/>
  <c r="T557" i="1"/>
  <c r="U557" i="1"/>
  <c r="V557" i="1"/>
  <c r="W557" i="1"/>
  <c r="Q558" i="1"/>
  <c r="R558" i="1"/>
  <c r="S558" i="1"/>
  <c r="T558" i="1"/>
  <c r="U558" i="1"/>
  <c r="V558" i="1"/>
  <c r="W558" i="1"/>
  <c r="Q559" i="1"/>
  <c r="R559" i="1"/>
  <c r="S559" i="1"/>
  <c r="T559" i="1"/>
  <c r="U559" i="1"/>
  <c r="V559" i="1"/>
  <c r="W559" i="1"/>
  <c r="Q560" i="1"/>
  <c r="R560" i="1"/>
  <c r="S560" i="1"/>
  <c r="T560" i="1"/>
  <c r="U560" i="1"/>
  <c r="V560" i="1"/>
  <c r="W560" i="1"/>
  <c r="Q561" i="1"/>
  <c r="R561" i="1"/>
  <c r="S561" i="1"/>
  <c r="T561" i="1"/>
  <c r="U561" i="1"/>
  <c r="V561" i="1"/>
  <c r="W561" i="1"/>
  <c r="Q562" i="1"/>
  <c r="R562" i="1"/>
  <c r="S562" i="1"/>
  <c r="T562" i="1"/>
  <c r="U562" i="1"/>
  <c r="V562" i="1"/>
  <c r="W562" i="1"/>
  <c r="Q563" i="1"/>
  <c r="R563" i="1"/>
  <c r="S563" i="1"/>
  <c r="T563" i="1"/>
  <c r="U563" i="1"/>
  <c r="V563" i="1"/>
  <c r="W563" i="1"/>
  <c r="Q564" i="1"/>
  <c r="R564" i="1"/>
  <c r="S564" i="1"/>
  <c r="T564" i="1"/>
  <c r="U564" i="1"/>
  <c r="V564" i="1"/>
  <c r="W564" i="1"/>
  <c r="Q565" i="1"/>
  <c r="R565" i="1"/>
  <c r="S565" i="1"/>
  <c r="T565" i="1"/>
  <c r="U565" i="1"/>
  <c r="V565" i="1"/>
  <c r="W565" i="1"/>
  <c r="Q566" i="1"/>
  <c r="R566" i="1"/>
  <c r="S566" i="1"/>
  <c r="T566" i="1"/>
  <c r="U566" i="1"/>
  <c r="V566" i="1"/>
  <c r="W566" i="1"/>
  <c r="Q567" i="1"/>
  <c r="R567" i="1"/>
  <c r="S567" i="1"/>
  <c r="T567" i="1"/>
  <c r="U567" i="1"/>
  <c r="V567" i="1"/>
  <c r="W567" i="1"/>
  <c r="Q568" i="1"/>
  <c r="R568" i="1"/>
  <c r="S568" i="1"/>
  <c r="T568" i="1"/>
  <c r="U568" i="1"/>
  <c r="V568" i="1"/>
  <c r="W568" i="1"/>
  <c r="Q569" i="1"/>
  <c r="R569" i="1"/>
  <c r="S569" i="1"/>
  <c r="T569" i="1"/>
  <c r="U569" i="1"/>
  <c r="V569" i="1"/>
  <c r="W569" i="1"/>
  <c r="Q570" i="1"/>
  <c r="R570" i="1"/>
  <c r="S570" i="1"/>
  <c r="T570" i="1"/>
  <c r="U570" i="1"/>
  <c r="V570" i="1"/>
  <c r="W570" i="1"/>
  <c r="Q571" i="1"/>
  <c r="R571" i="1"/>
  <c r="S571" i="1"/>
  <c r="T571" i="1"/>
  <c r="U571" i="1"/>
  <c r="V571" i="1"/>
  <c r="W571" i="1"/>
  <c r="Q572" i="1"/>
  <c r="R572" i="1"/>
  <c r="S572" i="1"/>
  <c r="T572" i="1"/>
  <c r="U572" i="1"/>
  <c r="V572" i="1"/>
  <c r="W572" i="1"/>
  <c r="Q573" i="1"/>
  <c r="R573" i="1"/>
  <c r="S573" i="1"/>
  <c r="T573" i="1"/>
  <c r="U573" i="1"/>
  <c r="V573" i="1"/>
  <c r="W573" i="1"/>
  <c r="Q574" i="1"/>
  <c r="R574" i="1"/>
  <c r="S574" i="1"/>
  <c r="T574" i="1"/>
  <c r="U574" i="1"/>
  <c r="V574" i="1"/>
  <c r="W574" i="1"/>
  <c r="Q575" i="1"/>
  <c r="R575" i="1"/>
  <c r="S575" i="1"/>
  <c r="T575" i="1"/>
  <c r="U575" i="1"/>
  <c r="V575" i="1"/>
  <c r="W575" i="1"/>
  <c r="Q576" i="1"/>
  <c r="R576" i="1"/>
  <c r="S576" i="1"/>
  <c r="T576" i="1"/>
  <c r="U576" i="1"/>
  <c r="V576" i="1"/>
  <c r="W576" i="1"/>
  <c r="Q577" i="1"/>
  <c r="R577" i="1"/>
  <c r="S577" i="1"/>
  <c r="T577" i="1"/>
  <c r="U577" i="1"/>
  <c r="V577" i="1"/>
  <c r="W577" i="1"/>
  <c r="Q578" i="1"/>
  <c r="R578" i="1"/>
  <c r="S578" i="1"/>
  <c r="T578" i="1"/>
  <c r="U578" i="1"/>
  <c r="V578" i="1"/>
  <c r="W578" i="1"/>
  <c r="Q579" i="1"/>
  <c r="R579" i="1"/>
  <c r="S579" i="1"/>
  <c r="T579" i="1"/>
  <c r="U579" i="1"/>
  <c r="V579" i="1"/>
  <c r="W579" i="1"/>
  <c r="Q580" i="1"/>
  <c r="R580" i="1"/>
  <c r="S580" i="1"/>
  <c r="T580" i="1"/>
  <c r="U580" i="1"/>
  <c r="V580" i="1"/>
  <c r="W580" i="1"/>
  <c r="Q581" i="1"/>
  <c r="R581" i="1"/>
  <c r="S581" i="1"/>
  <c r="T581" i="1"/>
  <c r="U581" i="1"/>
  <c r="V581" i="1"/>
  <c r="W581" i="1"/>
  <c r="Q586" i="1"/>
  <c r="R586" i="1"/>
  <c r="S586" i="1"/>
  <c r="T586" i="1"/>
  <c r="U586" i="1"/>
  <c r="V586" i="1"/>
  <c r="W586" i="1"/>
  <c r="Q587" i="1"/>
  <c r="R587" i="1"/>
  <c r="S587" i="1"/>
  <c r="T587" i="1"/>
  <c r="U587" i="1"/>
  <c r="V587" i="1"/>
  <c r="W587" i="1"/>
  <c r="Q588" i="1"/>
  <c r="R588" i="1"/>
  <c r="S588" i="1"/>
  <c r="T588" i="1"/>
  <c r="U588" i="1"/>
  <c r="V588" i="1"/>
  <c r="W588" i="1"/>
  <c r="Q589" i="1"/>
  <c r="R589" i="1"/>
  <c r="S589" i="1"/>
  <c r="T589" i="1"/>
  <c r="U589" i="1"/>
  <c r="V589" i="1"/>
  <c r="W589" i="1"/>
  <c r="Q5" i="1"/>
  <c r="S5" i="1"/>
  <c r="T5" i="1"/>
  <c r="U5" i="1"/>
  <c r="V5" i="1"/>
  <c r="W5" i="1"/>
  <c r="Q4" i="1"/>
  <c r="R4" i="1"/>
  <c r="S4" i="1"/>
  <c r="T4" i="1"/>
  <c r="U4" i="1"/>
  <c r="V4" i="1"/>
  <c r="W4" i="1"/>
  <c r="W3" i="1"/>
  <c r="V3" i="1"/>
  <c r="U3" i="1"/>
  <c r="T3" i="1"/>
  <c r="S3" i="1"/>
  <c r="R3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8" i="1"/>
  <c r="P189" i="1"/>
  <c r="P190" i="1"/>
  <c r="P191" i="1"/>
  <c r="P192" i="1"/>
  <c r="P193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9" i="1"/>
  <c r="P520" i="1"/>
  <c r="P521" i="1"/>
  <c r="P522" i="1"/>
  <c r="P523" i="1"/>
  <c r="P524" i="1"/>
  <c r="P525" i="1"/>
  <c r="P526" i="1"/>
  <c r="P527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6" i="1"/>
  <c r="P587" i="1"/>
  <c r="P588" i="1"/>
  <c r="P589" i="1"/>
  <c r="P3" i="1"/>
  <c r="C3" i="2"/>
  <c r="Y519" i="3" l="1"/>
  <c r="Y517" i="3"/>
  <c r="S517" i="6" s="1"/>
  <c r="Y516" i="3"/>
  <c r="S516" i="6" s="1"/>
  <c r="Y518" i="3"/>
  <c r="S518" i="6" s="1"/>
  <c r="Y243" i="3"/>
  <c r="S243" i="6" s="1"/>
  <c r="Y242" i="3"/>
  <c r="S242" i="6" s="1"/>
  <c r="Y241" i="3"/>
  <c r="S241" i="6" s="1"/>
  <c r="Y575" i="3"/>
  <c r="S575" i="6" s="1"/>
  <c r="Y574" i="3"/>
  <c r="S574" i="6" s="1"/>
  <c r="Y571" i="3"/>
  <c r="S571" i="6" s="1"/>
  <c r="Y570" i="3"/>
  <c r="Y569" i="3"/>
  <c r="S569" i="6" s="1"/>
  <c r="Y568" i="3"/>
  <c r="S568" i="6" s="1"/>
  <c r="Y247" i="3"/>
  <c r="S247" i="6" s="1"/>
  <c r="Y251" i="3"/>
  <c r="S251" i="6" s="1"/>
  <c r="Y250" i="3"/>
  <c r="S250" i="6" s="1"/>
  <c r="Y249" i="3"/>
  <c r="Y238" i="3"/>
  <c r="Z238" i="3"/>
  <c r="Y237" i="3"/>
  <c r="S237" i="6" s="1"/>
  <c r="Y236" i="3"/>
  <c r="Y235" i="3"/>
  <c r="S235" i="6" s="1"/>
  <c r="Y234" i="3"/>
  <c r="S234" i="6" s="1"/>
  <c r="Y233" i="3"/>
  <c r="S233" i="6" s="1"/>
  <c r="Y232" i="3"/>
  <c r="Y231" i="3"/>
  <c r="S231" i="6" s="1"/>
  <c r="Y230" i="3"/>
  <c r="S230" i="6" s="1"/>
  <c r="AC230" i="6" s="1"/>
  <c r="Z230" i="3"/>
  <c r="Y229" i="3"/>
  <c r="Y228" i="3"/>
  <c r="S228" i="6" s="1"/>
  <c r="Y227" i="3"/>
  <c r="S227" i="6" s="1"/>
  <c r="Y226" i="3"/>
  <c r="S226" i="6" s="1"/>
  <c r="Y225" i="3"/>
  <c r="S225" i="6" s="1"/>
  <c r="Y224" i="3"/>
  <c r="S224" i="6" s="1"/>
  <c r="Y223" i="3"/>
  <c r="S223" i="6" s="1"/>
  <c r="Y222" i="3"/>
  <c r="S222" i="6" s="1"/>
  <c r="Y221" i="3"/>
  <c r="Y220" i="3"/>
  <c r="S220" i="6" s="1"/>
  <c r="Y219" i="3"/>
  <c r="S219" i="6" s="1"/>
  <c r="Y218" i="3"/>
  <c r="S218" i="6" s="1"/>
  <c r="Y217" i="3"/>
  <c r="S217" i="6" s="1"/>
  <c r="Y216" i="3"/>
  <c r="S216" i="6" s="1"/>
  <c r="Y215" i="3"/>
  <c r="S215" i="6" s="1"/>
  <c r="Y214" i="3"/>
  <c r="S214" i="6" s="1"/>
  <c r="Y213" i="3"/>
  <c r="Y212" i="3"/>
  <c r="S212" i="6" s="1"/>
  <c r="Y211" i="3"/>
  <c r="S211" i="6" s="1"/>
  <c r="Y210" i="3"/>
  <c r="S210" i="6" s="1"/>
  <c r="Y209" i="3"/>
  <c r="Y208" i="3"/>
  <c r="Y207" i="3"/>
  <c r="Y206" i="3"/>
  <c r="Y205" i="3"/>
  <c r="S205" i="6" s="1"/>
  <c r="Y204" i="3"/>
  <c r="Y203" i="3"/>
  <c r="S203" i="6" s="1"/>
  <c r="Y523" i="3"/>
  <c r="S523" i="6" s="1"/>
  <c r="Y565" i="3"/>
  <c r="Y563" i="3"/>
  <c r="S563" i="6" s="1"/>
  <c r="Y561" i="3"/>
  <c r="Y559" i="3"/>
  <c r="S559" i="6" s="1"/>
  <c r="Y557" i="3"/>
  <c r="S557" i="6" s="1"/>
  <c r="Y555" i="3"/>
  <c r="S555" i="6" s="1"/>
  <c r="Y553" i="3"/>
  <c r="S553" i="6" s="1"/>
  <c r="Y551" i="3"/>
  <c r="S551" i="6" s="1"/>
  <c r="Y549" i="3"/>
  <c r="Y547" i="3"/>
  <c r="S547" i="6" s="1"/>
  <c r="Y545" i="3"/>
  <c r="S545" i="6" s="1"/>
  <c r="Y543" i="3"/>
  <c r="S543" i="6" s="1"/>
  <c r="Y541" i="3"/>
  <c r="S541" i="6" s="1"/>
  <c r="Y539" i="3"/>
  <c r="S539" i="6" s="1"/>
  <c r="Y3" i="3"/>
  <c r="Y514" i="3"/>
  <c r="S514" i="6" s="1"/>
  <c r="Y513" i="3"/>
  <c r="S513" i="6" s="1"/>
  <c r="Y512" i="3"/>
  <c r="S512" i="6" s="1"/>
  <c r="Y511" i="3"/>
  <c r="S511" i="6" s="1"/>
  <c r="Y510" i="3"/>
  <c r="S510" i="6" s="1"/>
  <c r="Y509" i="3"/>
  <c r="Y507" i="3"/>
  <c r="S507" i="6" s="1"/>
  <c r="Y506" i="3"/>
  <c r="S506" i="6" s="1"/>
  <c r="Y505" i="3"/>
  <c r="S505" i="6" s="1"/>
  <c r="Y504" i="3"/>
  <c r="S504" i="6" s="1"/>
  <c r="Y503" i="3"/>
  <c r="S503" i="6" s="1"/>
  <c r="Y502" i="3"/>
  <c r="S502" i="6" s="1"/>
  <c r="Y501" i="3"/>
  <c r="S501" i="6" s="1"/>
  <c r="Y500" i="3"/>
  <c r="Y499" i="3"/>
  <c r="S499" i="6" s="1"/>
  <c r="Y498" i="3"/>
  <c r="S498" i="6" s="1"/>
  <c r="Y497" i="3"/>
  <c r="S497" i="6" s="1"/>
  <c r="Y496" i="3"/>
  <c r="Y495" i="3"/>
  <c r="S495" i="6" s="1"/>
  <c r="Y494" i="3"/>
  <c r="S494" i="6" s="1"/>
  <c r="Y493" i="3"/>
  <c r="S493" i="6" s="1"/>
  <c r="Y492" i="3"/>
  <c r="Y491" i="3"/>
  <c r="S491" i="6" s="1"/>
  <c r="Y490" i="3"/>
  <c r="S490" i="6" s="1"/>
  <c r="Y489" i="3"/>
  <c r="S489" i="6" s="1"/>
  <c r="Y488" i="3"/>
  <c r="S488" i="6" s="1"/>
  <c r="Y487" i="3"/>
  <c r="S487" i="6" s="1"/>
  <c r="Y486" i="3"/>
  <c r="S486" i="6" s="1"/>
  <c r="Y485" i="3"/>
  <c r="S485" i="6" s="1"/>
  <c r="Y484" i="3"/>
  <c r="Y483" i="3"/>
  <c r="S483" i="6" s="1"/>
  <c r="Y482" i="3"/>
  <c r="S482" i="6" s="1"/>
  <c r="Y481" i="3"/>
  <c r="S481" i="6" s="1"/>
  <c r="Y479" i="3"/>
  <c r="S479" i="6" s="1"/>
  <c r="Y478" i="3"/>
  <c r="S478" i="6" s="1"/>
  <c r="Y477" i="3"/>
  <c r="S477" i="6" s="1"/>
  <c r="Y476" i="3"/>
  <c r="S476" i="6" s="1"/>
  <c r="Y475" i="3"/>
  <c r="Y474" i="3"/>
  <c r="S474" i="6" s="1"/>
  <c r="Y473" i="3"/>
  <c r="S473" i="6" s="1"/>
  <c r="Y472" i="3"/>
  <c r="S472" i="6" s="1"/>
  <c r="Y471" i="3"/>
  <c r="S471" i="6" s="1"/>
  <c r="Y470" i="3"/>
  <c r="S470" i="6" s="1"/>
  <c r="Y469" i="3"/>
  <c r="S469" i="6" s="1"/>
  <c r="Y468" i="3"/>
  <c r="S468" i="6" s="1"/>
  <c r="Y467" i="3"/>
  <c r="Y466" i="3"/>
  <c r="S466" i="6" s="1"/>
  <c r="Y465" i="3"/>
  <c r="S465" i="6" s="1"/>
  <c r="Y464" i="3"/>
  <c r="S464" i="6" s="1"/>
  <c r="Y463" i="3"/>
  <c r="Y462" i="3"/>
  <c r="S462" i="6" s="1"/>
  <c r="Y461" i="3"/>
  <c r="S461" i="6" s="1"/>
  <c r="Y460" i="3"/>
  <c r="S460" i="6" s="1"/>
  <c r="Y459" i="3"/>
  <c r="Y458" i="3"/>
  <c r="S458" i="6" s="1"/>
  <c r="Y457" i="3"/>
  <c r="S457" i="6" s="1"/>
  <c r="Y456" i="3"/>
  <c r="S456" i="6" s="1"/>
  <c r="Y455" i="3"/>
  <c r="S455" i="6" s="1"/>
  <c r="Y454" i="3"/>
  <c r="S454" i="6" s="1"/>
  <c r="Y453" i="3"/>
  <c r="S453" i="6" s="1"/>
  <c r="Y452" i="3"/>
  <c r="S452" i="6" s="1"/>
  <c r="Y451" i="3"/>
  <c r="Y450" i="3"/>
  <c r="S450" i="6" s="1"/>
  <c r="Y449" i="3"/>
  <c r="S449" i="6" s="1"/>
  <c r="Y448" i="3"/>
  <c r="S448" i="6" s="1"/>
  <c r="Y447" i="3"/>
  <c r="S447" i="6" s="1"/>
  <c r="Y446" i="3"/>
  <c r="S446" i="6" s="1"/>
  <c r="Y445" i="3"/>
  <c r="S445" i="6" s="1"/>
  <c r="Y444" i="3"/>
  <c r="S444" i="6" s="1"/>
  <c r="Y443" i="3"/>
  <c r="Y442" i="3"/>
  <c r="S442" i="6" s="1"/>
  <c r="Y441" i="3"/>
  <c r="S441" i="6" s="1"/>
  <c r="Y440" i="3"/>
  <c r="S440" i="6" s="1"/>
  <c r="Y439" i="3"/>
  <c r="S439" i="6" s="1"/>
  <c r="Y438" i="3"/>
  <c r="S438" i="6" s="1"/>
  <c r="Y437" i="3"/>
  <c r="S437" i="6" s="1"/>
  <c r="Y436" i="3"/>
  <c r="S436" i="6" s="1"/>
  <c r="Y435" i="3"/>
  <c r="Y434" i="3"/>
  <c r="S434" i="6" s="1"/>
  <c r="Y433" i="3"/>
  <c r="S433" i="6" s="1"/>
  <c r="Y432" i="3"/>
  <c r="S432" i="6" s="1"/>
  <c r="Y431" i="3"/>
  <c r="Y430" i="3"/>
  <c r="Y429" i="3"/>
  <c r="Y428" i="3"/>
  <c r="S428" i="6" s="1"/>
  <c r="Y427" i="3"/>
  <c r="S427" i="6" s="1"/>
  <c r="Y426" i="3"/>
  <c r="S426" i="6" s="1"/>
  <c r="Y425" i="3"/>
  <c r="S425" i="6" s="1"/>
  <c r="Y424" i="3"/>
  <c r="S424" i="6" s="1"/>
  <c r="Y423" i="3"/>
  <c r="Y422" i="3"/>
  <c r="S422" i="6" s="1"/>
  <c r="Y421" i="3"/>
  <c r="S421" i="6" s="1"/>
  <c r="Y420" i="3"/>
  <c r="S420" i="6" s="1"/>
  <c r="Y419" i="3"/>
  <c r="S419" i="6" s="1"/>
  <c r="Y418" i="3"/>
  <c r="S418" i="6" s="1"/>
  <c r="Y417" i="3"/>
  <c r="S417" i="6" s="1"/>
  <c r="Y416" i="3"/>
  <c r="S416" i="6" s="1"/>
  <c r="Y415" i="3"/>
  <c r="Y414" i="3"/>
  <c r="S414" i="6" s="1"/>
  <c r="Y413" i="3"/>
  <c r="S413" i="6" s="1"/>
  <c r="Y412" i="3"/>
  <c r="S412" i="6" s="1"/>
  <c r="Y411" i="3"/>
  <c r="S411" i="6" s="1"/>
  <c r="Y410" i="3"/>
  <c r="S410" i="6" s="1"/>
  <c r="Y409" i="3"/>
  <c r="S409" i="6" s="1"/>
  <c r="Y408" i="3"/>
  <c r="S408" i="6" s="1"/>
  <c r="Y407" i="3"/>
  <c r="Y406" i="3"/>
  <c r="S406" i="6" s="1"/>
  <c r="Y405" i="3"/>
  <c r="S405" i="6" s="1"/>
  <c r="Y404" i="3"/>
  <c r="S404" i="6" s="1"/>
  <c r="Y403" i="3"/>
  <c r="S403" i="6" s="1"/>
  <c r="Y402" i="3"/>
  <c r="S402" i="6" s="1"/>
  <c r="Y401" i="3"/>
  <c r="Y400" i="3"/>
  <c r="S400" i="6" s="1"/>
  <c r="Y399" i="3"/>
  <c r="S399" i="6" s="1"/>
  <c r="Y398" i="3"/>
  <c r="S398" i="6" s="1"/>
  <c r="Y397" i="3"/>
  <c r="Y396" i="3"/>
  <c r="S396" i="6" s="1"/>
  <c r="Y395" i="3"/>
  <c r="S395" i="6" s="1"/>
  <c r="Y394" i="3"/>
  <c r="S394" i="6" s="1"/>
  <c r="Y393" i="3"/>
  <c r="S393" i="6" s="1"/>
  <c r="Y392" i="3"/>
  <c r="S392" i="6" s="1"/>
  <c r="Y391" i="3"/>
  <c r="Y390" i="3"/>
  <c r="S390" i="6" s="1"/>
  <c r="Y389" i="3"/>
  <c r="S389" i="6" s="1"/>
  <c r="Y388" i="3"/>
  <c r="S388" i="6" s="1"/>
  <c r="Y387" i="3"/>
  <c r="S387" i="6" s="1"/>
  <c r="Y386" i="3"/>
  <c r="S386" i="6" s="1"/>
  <c r="Y385" i="3"/>
  <c r="S385" i="6" s="1"/>
  <c r="Y384" i="3"/>
  <c r="S384" i="6" s="1"/>
  <c r="Y383" i="3"/>
  <c r="Y382" i="3"/>
  <c r="S382" i="6" s="1"/>
  <c r="Y381" i="3"/>
  <c r="S381" i="6" s="1"/>
  <c r="Y380" i="3"/>
  <c r="S380" i="6" s="1"/>
  <c r="Y379" i="3"/>
  <c r="S379" i="6" s="1"/>
  <c r="Y378" i="3"/>
  <c r="S378" i="6" s="1"/>
  <c r="Y377" i="3"/>
  <c r="S377" i="6" s="1"/>
  <c r="Y376" i="3"/>
  <c r="S376" i="6" s="1"/>
  <c r="Y375" i="3"/>
  <c r="Y374" i="3"/>
  <c r="S374" i="6" s="1"/>
  <c r="Y373" i="3"/>
  <c r="S373" i="6" s="1"/>
  <c r="Y372" i="3"/>
  <c r="S372" i="6" s="1"/>
  <c r="Y371" i="3"/>
  <c r="S371" i="6" s="1"/>
  <c r="Y370" i="3"/>
  <c r="S370" i="6" s="1"/>
  <c r="Y369" i="3"/>
  <c r="Y368" i="3"/>
  <c r="S368" i="6" s="1"/>
  <c r="Y367" i="3"/>
  <c r="S367" i="6" s="1"/>
  <c r="Y366" i="3"/>
  <c r="S366" i="6" s="1"/>
  <c r="Y365" i="3"/>
  <c r="Y364" i="3"/>
  <c r="S364" i="6" s="1"/>
  <c r="Y363" i="3"/>
  <c r="S363" i="6" s="1"/>
  <c r="Y362" i="3"/>
  <c r="S362" i="6" s="1"/>
  <c r="Y361" i="3"/>
  <c r="S361" i="6" s="1"/>
  <c r="Y360" i="3"/>
  <c r="S360" i="6" s="1"/>
  <c r="Y359" i="3"/>
  <c r="Y358" i="3"/>
  <c r="S358" i="6" s="1"/>
  <c r="Y357" i="3"/>
  <c r="S357" i="6" s="1"/>
  <c r="Y356" i="3"/>
  <c r="S356" i="6" s="1"/>
  <c r="Y355" i="3"/>
  <c r="S355" i="6" s="1"/>
  <c r="Y354" i="3"/>
  <c r="S354" i="6" s="1"/>
  <c r="Y353" i="3"/>
  <c r="S353" i="6" s="1"/>
  <c r="Y524" i="3"/>
  <c r="S524" i="6" s="1"/>
  <c r="Y521" i="3"/>
  <c r="S521" i="6" s="1"/>
  <c r="Y522" i="3"/>
  <c r="S522" i="6" s="1"/>
  <c r="Y520" i="3"/>
  <c r="S520" i="6" s="1"/>
  <c r="Y564" i="3"/>
  <c r="S564" i="6" s="1"/>
  <c r="Y562" i="3"/>
  <c r="S562" i="6" s="1"/>
  <c r="Y560" i="3"/>
  <c r="S560" i="6" s="1"/>
  <c r="Y558" i="3"/>
  <c r="S558" i="6" s="1"/>
  <c r="Y556" i="3"/>
  <c r="S556" i="6" s="1"/>
  <c r="Y554" i="3"/>
  <c r="Y552" i="3"/>
  <c r="S552" i="6" s="1"/>
  <c r="Y550" i="3"/>
  <c r="S550" i="6" s="1"/>
  <c r="Y548" i="3"/>
  <c r="S548" i="6" s="1"/>
  <c r="Y546" i="3"/>
  <c r="S546" i="6" s="1"/>
  <c r="Y544" i="3"/>
  <c r="S544" i="6" s="1"/>
  <c r="Y542" i="3"/>
  <c r="Y540" i="3"/>
  <c r="S540" i="6" s="1"/>
  <c r="Y538" i="3"/>
  <c r="Y537" i="3"/>
  <c r="S537" i="6" s="1"/>
  <c r="Y536" i="3"/>
  <c r="S536" i="6" s="1"/>
  <c r="Y535" i="3"/>
  <c r="S535" i="6" s="1"/>
  <c r="Y534" i="3"/>
  <c r="S534" i="6" s="1"/>
  <c r="Y533" i="3"/>
  <c r="S533" i="6" s="1"/>
  <c r="Y532" i="3"/>
  <c r="S532" i="6" s="1"/>
  <c r="Y531" i="3"/>
  <c r="S531" i="6" s="1"/>
  <c r="Y530" i="3"/>
  <c r="Y529" i="3"/>
  <c r="S529" i="6" s="1"/>
  <c r="Y527" i="3"/>
  <c r="S527" i="6" s="1"/>
  <c r="Y526" i="3"/>
  <c r="S526" i="6" s="1"/>
  <c r="Y352" i="3"/>
  <c r="Y351" i="3"/>
  <c r="S351" i="6" s="1"/>
  <c r="Y350" i="3"/>
  <c r="S350" i="6" s="1"/>
  <c r="Y349" i="3"/>
  <c r="S349" i="6" s="1"/>
  <c r="Y348" i="3"/>
  <c r="S348" i="6" s="1"/>
  <c r="Y347" i="3"/>
  <c r="S347" i="6" s="1"/>
  <c r="Y346" i="3"/>
  <c r="S346" i="6" s="1"/>
  <c r="Y345" i="3"/>
  <c r="S345" i="6" s="1"/>
  <c r="Y344" i="3"/>
  <c r="Y343" i="3"/>
  <c r="S343" i="6" s="1"/>
  <c r="Y342" i="3"/>
  <c r="S342" i="6" s="1"/>
  <c r="Y341" i="3"/>
  <c r="S341" i="6" s="1"/>
  <c r="Y340" i="3"/>
  <c r="S340" i="6" s="1"/>
  <c r="Y339" i="3"/>
  <c r="S339" i="6" s="1"/>
  <c r="Y338" i="3"/>
  <c r="Y337" i="3"/>
  <c r="S337" i="6" s="1"/>
  <c r="Y336" i="3"/>
  <c r="S336" i="6" s="1"/>
  <c r="Y335" i="3"/>
  <c r="S335" i="6" s="1"/>
  <c r="Y334" i="3"/>
  <c r="Y333" i="3"/>
  <c r="S333" i="6" s="1"/>
  <c r="Y332" i="3"/>
  <c r="S332" i="6" s="1"/>
  <c r="Y331" i="3"/>
  <c r="S331" i="6" s="1"/>
  <c r="Y330" i="3"/>
  <c r="S330" i="6" s="1"/>
  <c r="Y329" i="3"/>
  <c r="S329" i="6" s="1"/>
  <c r="Y328" i="3"/>
  <c r="Y327" i="3"/>
  <c r="S327" i="6" s="1"/>
  <c r="Y316" i="3"/>
  <c r="S316" i="6" s="1"/>
  <c r="Y315" i="3"/>
  <c r="S315" i="6" s="1"/>
  <c r="Y314" i="3"/>
  <c r="Y313" i="3"/>
  <c r="S313" i="6" s="1"/>
  <c r="Y312" i="3"/>
  <c r="S312" i="6" s="1"/>
  <c r="Y311" i="3"/>
  <c r="S311" i="6" s="1"/>
  <c r="Y310" i="3"/>
  <c r="S310" i="6" s="1"/>
  <c r="Y309" i="3"/>
  <c r="S309" i="6" s="1"/>
  <c r="Y308" i="3"/>
  <c r="S308" i="6" s="1"/>
  <c r="Y307" i="3"/>
  <c r="S307" i="6" s="1"/>
  <c r="Y306" i="3"/>
  <c r="Y305" i="3"/>
  <c r="S305" i="6" s="1"/>
  <c r="Y304" i="3"/>
  <c r="S304" i="6" s="1"/>
  <c r="Y303" i="3"/>
  <c r="S303" i="6" s="1"/>
  <c r="Y302" i="3"/>
  <c r="Y301" i="3"/>
  <c r="Y300" i="3"/>
  <c r="S300" i="6" s="1"/>
  <c r="Y299" i="3"/>
  <c r="S299" i="6" s="1"/>
  <c r="Y298" i="3"/>
  <c r="Y297" i="3"/>
  <c r="S297" i="6" s="1"/>
  <c r="Y296" i="3"/>
  <c r="S296" i="6" s="1"/>
  <c r="Y295" i="3"/>
  <c r="S295" i="6" s="1"/>
  <c r="Y294" i="3"/>
  <c r="S294" i="6" s="1"/>
  <c r="Y293" i="3"/>
  <c r="S293" i="6" s="1"/>
  <c r="Y292" i="3"/>
  <c r="S292" i="6" s="1"/>
  <c r="Y291" i="3"/>
  <c r="S291" i="6" s="1"/>
  <c r="Y290" i="3"/>
  <c r="Y289" i="3"/>
  <c r="S289" i="6" s="1"/>
  <c r="Y288" i="3"/>
  <c r="S288" i="6" s="1"/>
  <c r="Y287" i="3"/>
  <c r="S287" i="6" s="1"/>
  <c r="Y286" i="3"/>
  <c r="Y285" i="3"/>
  <c r="S285" i="6" s="1"/>
  <c r="Y284" i="3"/>
  <c r="S284" i="6" s="1"/>
  <c r="Y283" i="3"/>
  <c r="Y282" i="3"/>
  <c r="S282" i="6" s="1"/>
  <c r="Y281" i="3"/>
  <c r="S281" i="6" s="1"/>
  <c r="Y280" i="3"/>
  <c r="S280" i="6" s="1"/>
  <c r="Y279" i="3"/>
  <c r="S279" i="6" s="1"/>
  <c r="Y278" i="3"/>
  <c r="Y277" i="3"/>
  <c r="S277" i="6" s="1"/>
  <c r="Y276" i="3"/>
  <c r="S276" i="6" s="1"/>
  <c r="Y275" i="3"/>
  <c r="S275" i="6" s="1"/>
  <c r="Y274" i="3"/>
  <c r="S274" i="6" s="1"/>
  <c r="Y273" i="3"/>
  <c r="S273" i="6" s="1"/>
  <c r="Y272" i="3"/>
  <c r="S272" i="6" s="1"/>
  <c r="Y271" i="3"/>
  <c r="S271" i="6" s="1"/>
  <c r="Y270" i="3"/>
  <c r="Y269" i="3"/>
  <c r="S269" i="6" s="1"/>
  <c r="Y268" i="3"/>
  <c r="S268" i="6" s="1"/>
  <c r="Y267" i="3"/>
  <c r="S267" i="6" s="1"/>
  <c r="Y266" i="3"/>
  <c r="S266" i="6" s="1"/>
  <c r="Y265" i="3"/>
  <c r="S265" i="6" s="1"/>
  <c r="Y264" i="3"/>
  <c r="S264" i="6" s="1"/>
  <c r="Y263" i="3"/>
  <c r="S263" i="6" s="1"/>
  <c r="Y262" i="3"/>
  <c r="Y261" i="3"/>
  <c r="S261" i="6" s="1"/>
  <c r="Y260" i="3"/>
  <c r="S260" i="6" s="1"/>
  <c r="Y258" i="3"/>
  <c r="S258" i="6" s="1"/>
  <c r="Y257" i="3"/>
  <c r="S257" i="6" s="1"/>
  <c r="Y256" i="3"/>
  <c r="S256" i="6" s="1"/>
  <c r="Y255" i="3"/>
  <c r="S255" i="6" s="1"/>
  <c r="Y254" i="3"/>
  <c r="S254" i="6" s="1"/>
  <c r="Y178" i="3"/>
  <c r="Y177" i="3"/>
  <c r="Y176" i="3"/>
  <c r="Y175" i="3"/>
  <c r="Y174" i="3"/>
  <c r="Y173" i="3"/>
  <c r="S173" i="6" s="1"/>
  <c r="Y172" i="3"/>
  <c r="S172" i="6" s="1"/>
  <c r="Y171" i="3"/>
  <c r="Y170" i="3"/>
  <c r="S170" i="6" s="1"/>
  <c r="Y169" i="3"/>
  <c r="S169" i="6" s="1"/>
  <c r="Y168" i="3"/>
  <c r="S168" i="6" s="1"/>
  <c r="Y167" i="3"/>
  <c r="S167" i="6" s="1"/>
  <c r="Y166" i="3"/>
  <c r="Y165" i="3"/>
  <c r="S165" i="6" s="1"/>
  <c r="Y164" i="3"/>
  <c r="S164" i="6" s="1"/>
  <c r="Y163" i="3"/>
  <c r="S163" i="6" s="1"/>
  <c r="Y162" i="3"/>
  <c r="S162" i="6" s="1"/>
  <c r="Y161" i="3"/>
  <c r="S161" i="6" s="1"/>
  <c r="Y160" i="3"/>
  <c r="S160" i="6" s="1"/>
  <c r="Y159" i="3"/>
  <c r="S159" i="6" s="1"/>
  <c r="Y158" i="3"/>
  <c r="Y157" i="3"/>
  <c r="S157" i="6" s="1"/>
  <c r="Y156" i="3"/>
  <c r="S156" i="6" s="1"/>
  <c r="Y155" i="3"/>
  <c r="S155" i="6" s="1"/>
  <c r="Y154" i="3"/>
  <c r="S154" i="6" s="1"/>
  <c r="Y153" i="3"/>
  <c r="S153" i="6" s="1"/>
  <c r="Y152" i="3"/>
  <c r="S152" i="6" s="1"/>
  <c r="Y151" i="3"/>
  <c r="S151" i="6" s="1"/>
  <c r="Y150" i="3"/>
  <c r="Y149" i="3"/>
  <c r="S149" i="6" s="1"/>
  <c r="Y148" i="3"/>
  <c r="S148" i="6" s="1"/>
  <c r="Y147" i="3"/>
  <c r="S147" i="6" s="1"/>
  <c r="Y146" i="3"/>
  <c r="S146" i="6" s="1"/>
  <c r="Y145" i="3"/>
  <c r="S145" i="6" s="1"/>
  <c r="Y144" i="3"/>
  <c r="Y143" i="3"/>
  <c r="S143" i="6" s="1"/>
  <c r="Y142" i="3"/>
  <c r="S142" i="6" s="1"/>
  <c r="Y141" i="3"/>
  <c r="Y140" i="3"/>
  <c r="Y139" i="3"/>
  <c r="S139" i="6" s="1"/>
  <c r="Y138" i="3"/>
  <c r="Y137" i="3"/>
  <c r="S137" i="6" s="1"/>
  <c r="Y136" i="3"/>
  <c r="S136" i="6" s="1"/>
  <c r="Y135" i="3"/>
  <c r="S135" i="6" s="1"/>
  <c r="Y134" i="3"/>
  <c r="Y133" i="3"/>
  <c r="S133" i="6" s="1"/>
  <c r="Y132" i="3"/>
  <c r="S132" i="6" s="1"/>
  <c r="Y131" i="3"/>
  <c r="S131" i="6" s="1"/>
  <c r="Y130" i="3"/>
  <c r="S130" i="6" s="1"/>
  <c r="Y129" i="3"/>
  <c r="S129" i="6" s="1"/>
  <c r="Y128" i="3"/>
  <c r="Y127" i="3"/>
  <c r="S127" i="6" s="1"/>
  <c r="Y126" i="3"/>
  <c r="S126" i="6" s="1"/>
  <c r="Y125" i="3"/>
  <c r="Y124" i="3"/>
  <c r="S124" i="6" s="1"/>
  <c r="Y123" i="3"/>
  <c r="S123" i="6" s="1"/>
  <c r="Y122" i="3"/>
  <c r="Y121" i="3"/>
  <c r="S121" i="6" s="1"/>
  <c r="Y120" i="3"/>
  <c r="S120" i="6" s="1"/>
  <c r="Y119" i="3"/>
  <c r="S119" i="6" s="1"/>
  <c r="Y118" i="3"/>
  <c r="S118" i="6" s="1"/>
  <c r="Y117" i="3"/>
  <c r="S117" i="6" s="1"/>
  <c r="Y116" i="3"/>
  <c r="S116" i="6" s="1"/>
  <c r="Y115" i="3"/>
  <c r="S115" i="6" s="1"/>
  <c r="Y114" i="3"/>
  <c r="Y113" i="3"/>
  <c r="S113" i="6" s="1"/>
  <c r="Y112" i="3"/>
  <c r="S112" i="6" s="1"/>
  <c r="Y111" i="3"/>
  <c r="S111" i="6" s="1"/>
  <c r="Y110" i="3"/>
  <c r="S110" i="6" s="1"/>
  <c r="Y109" i="3"/>
  <c r="S109" i="6" s="1"/>
  <c r="Y108" i="3"/>
  <c r="S108" i="6" s="1"/>
  <c r="Y107" i="3"/>
  <c r="S107" i="6" s="1"/>
  <c r="Y106" i="3"/>
  <c r="Y105" i="3"/>
  <c r="S105" i="6" s="1"/>
  <c r="Y104" i="3"/>
  <c r="S104" i="6" s="1"/>
  <c r="Y103" i="3"/>
  <c r="S103" i="6" s="1"/>
  <c r="Y102" i="3"/>
  <c r="Y101" i="3"/>
  <c r="S101" i="6" s="1"/>
  <c r="Y100" i="3"/>
  <c r="S100" i="6" s="1"/>
  <c r="Y99" i="3"/>
  <c r="S99" i="6" s="1"/>
  <c r="Y184" i="3"/>
  <c r="Y183" i="3"/>
  <c r="S183" i="6" s="1"/>
  <c r="Y182" i="3"/>
  <c r="S182" i="6" s="1"/>
  <c r="Y181" i="3"/>
  <c r="S181" i="6" s="1"/>
  <c r="Y180" i="3"/>
  <c r="S180" i="6" s="1"/>
  <c r="Y324" i="3"/>
  <c r="S324" i="6" s="1"/>
  <c r="Y323" i="3"/>
  <c r="S323" i="6" s="1"/>
  <c r="Y322" i="3"/>
  <c r="S322" i="6" s="1"/>
  <c r="Y321" i="3"/>
  <c r="S321" i="6" s="1"/>
  <c r="Y202" i="3"/>
  <c r="S202" i="6" s="1"/>
  <c r="Y201" i="3"/>
  <c r="S201" i="6" s="1"/>
  <c r="Y200" i="3"/>
  <c r="S200" i="6" s="1"/>
  <c r="Y199" i="3"/>
  <c r="S199" i="6" s="1"/>
  <c r="Y198" i="3"/>
  <c r="S198" i="6" s="1"/>
  <c r="Y195" i="3"/>
  <c r="S195" i="6" s="1"/>
  <c r="Y194" i="3"/>
  <c r="S194" i="6" s="1"/>
  <c r="Y193" i="3"/>
  <c r="Y192" i="3"/>
  <c r="S192" i="6" s="1"/>
  <c r="Y191" i="3"/>
  <c r="S191" i="6" s="1"/>
  <c r="Y190" i="3"/>
  <c r="S190" i="6" s="1"/>
  <c r="Y189" i="3"/>
  <c r="S189" i="6" s="1"/>
  <c r="Y4" i="3"/>
  <c r="S4" i="6" s="1"/>
  <c r="Y98" i="3"/>
  <c r="S98" i="6" s="1"/>
  <c r="Y97" i="3"/>
  <c r="S97" i="6" s="1"/>
  <c r="Y96" i="3"/>
  <c r="S96" i="6" s="1"/>
  <c r="Y95" i="3"/>
  <c r="S95" i="6" s="1"/>
  <c r="Y94" i="3"/>
  <c r="S94" i="6" s="1"/>
  <c r="Y93" i="3"/>
  <c r="S93" i="6" s="1"/>
  <c r="Y92" i="3"/>
  <c r="Y91" i="3"/>
  <c r="S91" i="6" s="1"/>
  <c r="Y90" i="3"/>
  <c r="S90" i="6" s="1"/>
  <c r="Y89" i="3"/>
  <c r="S89" i="6" s="1"/>
  <c r="Y88" i="3"/>
  <c r="S88" i="6" s="1"/>
  <c r="Y87" i="3"/>
  <c r="S87" i="6" s="1"/>
  <c r="Y86" i="3"/>
  <c r="S86" i="6" s="1"/>
  <c r="Y85" i="3"/>
  <c r="S85" i="6" s="1"/>
  <c r="Y84" i="3"/>
  <c r="Y83" i="3"/>
  <c r="S83" i="6" s="1"/>
  <c r="Y82" i="3"/>
  <c r="S82" i="6" s="1"/>
  <c r="Y81" i="3"/>
  <c r="S81" i="6" s="1"/>
  <c r="Y80" i="3"/>
  <c r="S80" i="6" s="1"/>
  <c r="Y79" i="3"/>
  <c r="S79" i="6" s="1"/>
  <c r="Y78" i="3"/>
  <c r="S78" i="6" s="1"/>
  <c r="Y77" i="3"/>
  <c r="S77" i="6" s="1"/>
  <c r="Y76" i="3"/>
  <c r="Y75" i="3"/>
  <c r="S75" i="6" s="1"/>
  <c r="Y74" i="3"/>
  <c r="S74" i="6" s="1"/>
  <c r="Y73" i="3"/>
  <c r="S73" i="6" s="1"/>
  <c r="Y72" i="3"/>
  <c r="S72" i="6" s="1"/>
  <c r="Y71" i="3"/>
  <c r="S71" i="6" s="1"/>
  <c r="Y70" i="3"/>
  <c r="S70" i="6" s="1"/>
  <c r="Y69" i="3"/>
  <c r="S69" i="6" s="1"/>
  <c r="Y68" i="3"/>
  <c r="Y67" i="3"/>
  <c r="S67" i="6" s="1"/>
  <c r="Y66" i="3"/>
  <c r="S66" i="6" s="1"/>
  <c r="Y65" i="3"/>
  <c r="S65" i="6" s="1"/>
  <c r="Y64" i="3"/>
  <c r="S64" i="6" s="1"/>
  <c r="Y63" i="3"/>
  <c r="S63" i="6" s="1"/>
  <c r="Y62" i="3"/>
  <c r="S62" i="6" s="1"/>
  <c r="Y61" i="3"/>
  <c r="S61" i="6" s="1"/>
  <c r="Y60" i="3"/>
  <c r="Y59" i="3"/>
  <c r="S59" i="6" s="1"/>
  <c r="Y58" i="3"/>
  <c r="S58" i="6" s="1"/>
  <c r="Y57" i="3"/>
  <c r="S57" i="6" s="1"/>
  <c r="Y56" i="3"/>
  <c r="S56" i="6" s="1"/>
  <c r="Y47" i="3"/>
  <c r="S47" i="6" s="1"/>
  <c r="Y46" i="3"/>
  <c r="S46" i="6" s="1"/>
  <c r="Y45" i="3"/>
  <c r="S45" i="6" s="1"/>
  <c r="Y44" i="3"/>
  <c r="Y43" i="3"/>
  <c r="S43" i="6" s="1"/>
  <c r="Y42" i="3"/>
  <c r="S42" i="6" s="1"/>
  <c r="Y41" i="3"/>
  <c r="S41" i="6" s="1"/>
  <c r="Y40" i="3"/>
  <c r="S40" i="6" s="1"/>
  <c r="Y39" i="3"/>
  <c r="S39" i="6" s="1"/>
  <c r="Y38" i="3"/>
  <c r="S38" i="6" s="1"/>
  <c r="Y37" i="3"/>
  <c r="S37" i="6" s="1"/>
  <c r="Y36" i="3"/>
  <c r="Y35" i="3"/>
  <c r="S35" i="6" s="1"/>
  <c r="Y34" i="3"/>
  <c r="S34" i="6" s="1"/>
  <c r="Y33" i="3"/>
  <c r="S33" i="6" s="1"/>
  <c r="Y32" i="3"/>
  <c r="S32" i="6" s="1"/>
  <c r="Y31" i="3"/>
  <c r="S31" i="6" s="1"/>
  <c r="Y30" i="3"/>
  <c r="S30" i="6" s="1"/>
  <c r="Y29" i="3"/>
  <c r="S29" i="6" s="1"/>
  <c r="Y28" i="3"/>
  <c r="Y27" i="3"/>
  <c r="S27" i="6" s="1"/>
  <c r="Y26" i="3"/>
  <c r="S26" i="6" s="1"/>
  <c r="Y25" i="3"/>
  <c r="S25" i="6" s="1"/>
  <c r="Y24" i="3"/>
  <c r="S24" i="6" s="1"/>
  <c r="Y23" i="3"/>
  <c r="S23" i="6" s="1"/>
  <c r="Y22" i="3"/>
  <c r="S22" i="6" s="1"/>
  <c r="Y21" i="3"/>
  <c r="S21" i="6" s="1"/>
  <c r="Y20" i="3"/>
  <c r="Y19" i="3"/>
  <c r="S19" i="6" s="1"/>
  <c r="Y18" i="3"/>
  <c r="S18" i="6" s="1"/>
  <c r="Y17" i="3"/>
  <c r="S17" i="6" s="1"/>
  <c r="Y16" i="3"/>
  <c r="S16" i="6" s="1"/>
  <c r="Y15" i="3"/>
  <c r="S15" i="6" s="1"/>
  <c r="Y14" i="3"/>
  <c r="S14" i="6" s="1"/>
  <c r="Y13" i="3"/>
  <c r="S13" i="6" s="1"/>
  <c r="Y12" i="3"/>
  <c r="Y11" i="3"/>
  <c r="S11" i="6" s="1"/>
  <c r="Y10" i="3"/>
  <c r="S10" i="6" s="1"/>
  <c r="Y9" i="3"/>
  <c r="S9" i="6" s="1"/>
  <c r="Y8" i="3"/>
  <c r="Y7" i="3"/>
  <c r="S7" i="6" s="1"/>
  <c r="Y6" i="3"/>
  <c r="S6" i="6" s="1"/>
  <c r="AC574" i="6"/>
  <c r="AC570" i="6"/>
  <c r="AC568" i="6"/>
  <c r="AC575" i="6"/>
  <c r="AC571" i="6"/>
  <c r="AC569" i="6"/>
  <c r="AC565" i="6"/>
  <c r="AC563" i="6"/>
  <c r="AC561" i="6"/>
  <c r="AC559" i="6"/>
  <c r="AC557" i="6"/>
  <c r="AC555" i="6"/>
  <c r="AC553" i="6"/>
  <c r="AC551" i="6"/>
  <c r="AC549" i="6"/>
  <c r="AC547" i="6"/>
  <c r="AC545" i="6"/>
  <c r="AC543" i="6"/>
  <c r="AC541" i="6"/>
  <c r="AC539" i="6"/>
  <c r="AC537" i="6"/>
  <c r="AC535" i="6"/>
  <c r="AC533" i="6"/>
  <c r="AC531" i="6"/>
  <c r="AC529" i="6"/>
  <c r="AC526" i="6"/>
  <c r="AC524" i="6"/>
  <c r="AC522" i="6"/>
  <c r="AC520" i="6"/>
  <c r="AC518" i="6"/>
  <c r="AC516" i="6"/>
  <c r="AC514" i="6"/>
  <c r="AC513" i="6"/>
  <c r="AC512" i="6"/>
  <c r="AC511" i="6"/>
  <c r="AC510" i="6"/>
  <c r="AC509" i="6"/>
  <c r="AC507" i="6"/>
  <c r="AC506" i="6"/>
  <c r="AC505" i="6"/>
  <c r="AC504" i="6"/>
  <c r="AC503" i="6"/>
  <c r="AC502" i="6"/>
  <c r="AC501" i="6"/>
  <c r="AC500" i="6"/>
  <c r="AC499" i="6"/>
  <c r="AC498" i="6"/>
  <c r="AC497" i="6"/>
  <c r="AC496" i="6"/>
  <c r="AC495" i="6"/>
  <c r="AC494" i="6"/>
  <c r="AC493" i="6"/>
  <c r="AC492" i="6"/>
  <c r="AC491" i="6"/>
  <c r="AC490" i="6"/>
  <c r="AC489" i="6"/>
  <c r="AC488" i="6"/>
  <c r="AC487" i="6"/>
  <c r="AC486" i="6"/>
  <c r="AC485" i="6"/>
  <c r="AC484" i="6"/>
  <c r="AC483" i="6"/>
  <c r="AC482" i="6"/>
  <c r="AC481" i="6"/>
  <c r="AC479" i="6"/>
  <c r="AC478" i="6"/>
  <c r="AC477" i="6"/>
  <c r="AC476" i="6"/>
  <c r="AC475" i="6"/>
  <c r="AC474" i="6"/>
  <c r="AC473" i="6"/>
  <c r="AC472" i="6"/>
  <c r="AC471" i="6"/>
  <c r="AC470" i="6"/>
  <c r="AC469" i="6"/>
  <c r="AC468" i="6"/>
  <c r="AC467" i="6"/>
  <c r="AC466" i="6"/>
  <c r="AC465" i="6"/>
  <c r="AC464" i="6"/>
  <c r="AC463" i="6"/>
  <c r="AC462" i="6"/>
  <c r="AC461" i="6"/>
  <c r="AC460" i="6"/>
  <c r="AC459" i="6"/>
  <c r="AC458" i="6"/>
  <c r="AC457" i="6"/>
  <c r="AC456" i="6"/>
  <c r="AC455" i="6"/>
  <c r="AC454" i="6"/>
  <c r="AC453" i="6"/>
  <c r="AC452" i="6"/>
  <c r="AC451" i="6"/>
  <c r="AC450" i="6"/>
  <c r="AC449" i="6"/>
  <c r="AC448" i="6"/>
  <c r="AC447" i="6"/>
  <c r="AC446" i="6"/>
  <c r="AC445" i="6"/>
  <c r="AC444" i="6"/>
  <c r="AC443" i="6"/>
  <c r="AC442" i="6"/>
  <c r="AC441" i="6"/>
  <c r="AC440" i="6"/>
  <c r="AC439" i="6"/>
  <c r="AC438" i="6"/>
  <c r="AC437" i="6"/>
  <c r="AC436" i="6"/>
  <c r="AC435" i="6"/>
  <c r="AC434" i="6"/>
  <c r="AC433" i="6"/>
  <c r="AC432" i="6"/>
  <c r="AC431" i="6"/>
  <c r="AC430" i="6"/>
  <c r="AC429" i="6"/>
  <c r="AC428" i="6"/>
  <c r="AC427" i="6"/>
  <c r="AC426" i="6"/>
  <c r="AC425" i="6"/>
  <c r="AC424" i="6"/>
  <c r="AC423" i="6"/>
  <c r="AC422" i="6"/>
  <c r="AC421" i="6"/>
  <c r="AC420" i="6"/>
  <c r="AC564" i="6"/>
  <c r="AC562" i="6"/>
  <c r="AC560" i="6"/>
  <c r="AC558" i="6"/>
  <c r="AC556" i="6"/>
  <c r="AC554" i="6"/>
  <c r="AC552" i="6"/>
  <c r="AC550" i="6"/>
  <c r="AC548" i="6"/>
  <c r="AC546" i="6"/>
  <c r="AC544" i="6"/>
  <c r="AC542" i="6"/>
  <c r="AC540" i="6"/>
  <c r="AC538" i="6"/>
  <c r="AC536" i="6"/>
  <c r="AC534" i="6"/>
  <c r="AC532" i="6"/>
  <c r="AC530" i="6"/>
  <c r="AC527" i="6"/>
  <c r="AC523" i="6"/>
  <c r="AC521" i="6"/>
  <c r="AC519" i="6"/>
  <c r="AC517" i="6"/>
  <c r="AC419" i="6"/>
  <c r="AC418" i="6"/>
  <c r="AC417" i="6"/>
  <c r="AC416" i="6"/>
  <c r="AC415" i="6"/>
  <c r="AC414" i="6"/>
  <c r="AC413" i="6"/>
  <c r="AC412" i="6"/>
  <c r="AC411" i="6"/>
  <c r="AC410" i="6"/>
  <c r="AC409" i="6"/>
  <c r="AC408" i="6"/>
  <c r="AC407" i="6"/>
  <c r="AC406" i="6"/>
  <c r="AC405" i="6"/>
  <c r="AC404" i="6"/>
  <c r="AC403" i="6"/>
  <c r="AC402" i="6"/>
  <c r="AC401" i="6"/>
  <c r="AC400" i="6"/>
  <c r="AC399" i="6"/>
  <c r="AC398" i="6"/>
  <c r="AC397" i="6"/>
  <c r="AC396" i="6"/>
  <c r="AC395" i="6"/>
  <c r="AC394" i="6"/>
  <c r="AC393" i="6"/>
  <c r="AC392" i="6"/>
  <c r="AC391" i="6"/>
  <c r="AC390" i="6"/>
  <c r="AC389" i="6"/>
  <c r="AC388" i="6"/>
  <c r="AC387" i="6"/>
  <c r="AC386" i="6"/>
  <c r="AC385" i="6"/>
  <c r="AC384" i="6"/>
  <c r="AC383" i="6"/>
  <c r="AC382" i="6"/>
  <c r="AC381" i="6"/>
  <c r="AC380" i="6"/>
  <c r="AC379" i="6"/>
  <c r="AC378" i="6"/>
  <c r="AC377" i="6"/>
  <c r="AC376" i="6"/>
  <c r="AC375" i="6"/>
  <c r="AC374" i="6"/>
  <c r="AC373" i="6"/>
  <c r="AC372" i="6"/>
  <c r="AC371" i="6"/>
  <c r="AC370" i="6"/>
  <c r="AC369" i="6"/>
  <c r="AC368" i="6"/>
  <c r="AC367" i="6"/>
  <c r="AC366" i="6"/>
  <c r="AC365" i="6"/>
  <c r="AC364" i="6"/>
  <c r="AC363" i="6"/>
  <c r="AC362" i="6"/>
  <c r="AC361" i="6"/>
  <c r="AC360" i="6"/>
  <c r="AC359" i="6"/>
  <c r="AC358" i="6"/>
  <c r="AC357" i="6"/>
  <c r="AC356" i="6"/>
  <c r="AC355" i="6"/>
  <c r="AC354" i="6"/>
  <c r="AC353" i="6"/>
  <c r="AC352" i="6"/>
  <c r="AC351" i="6"/>
  <c r="AC350" i="6"/>
  <c r="AC349" i="6"/>
  <c r="AC348" i="6"/>
  <c r="AC347" i="6"/>
  <c r="AC346" i="6"/>
  <c r="AC345" i="6"/>
  <c r="AC344" i="6"/>
  <c r="AC343" i="6"/>
  <c r="AC342" i="6"/>
  <c r="AC341" i="6"/>
  <c r="AC340" i="6"/>
  <c r="AC339" i="6"/>
  <c r="AC338" i="6"/>
  <c r="AC337" i="6"/>
  <c r="AC336" i="6"/>
  <c r="AC335" i="6"/>
  <c r="AC238" i="6"/>
  <c r="Z596" i="6"/>
  <c r="T596" i="6"/>
  <c r="X596" i="6"/>
  <c r="U596" i="6"/>
  <c r="Y596" i="6"/>
  <c r="W596" i="6"/>
  <c r="AA596" i="6"/>
  <c r="O596" i="6"/>
  <c r="W596" i="3"/>
  <c r="T596" i="3"/>
  <c r="R596" i="3"/>
  <c r="V596" i="3"/>
  <c r="X596" i="3"/>
  <c r="Q596" i="3"/>
  <c r="U596" i="3"/>
  <c r="U596" i="1"/>
  <c r="Q596" i="1"/>
  <c r="X215" i="1"/>
  <c r="X211" i="1"/>
  <c r="X203" i="1"/>
  <c r="X199" i="1"/>
  <c r="X186" i="1"/>
  <c r="X182" i="1"/>
  <c r="P182" i="3" s="1"/>
  <c r="Z182" i="3" s="1"/>
  <c r="X174" i="1"/>
  <c r="X170" i="1"/>
  <c r="X162" i="1"/>
  <c r="X158" i="1"/>
  <c r="P158" i="3" s="1"/>
  <c r="Z158" i="3" s="1"/>
  <c r="X154" i="1"/>
  <c r="X146" i="1"/>
  <c r="X138" i="1"/>
  <c r="P138" i="3" s="1"/>
  <c r="Z138" i="3" s="1"/>
  <c r="X134" i="1"/>
  <c r="X126" i="1"/>
  <c r="X122" i="1"/>
  <c r="X118" i="1"/>
  <c r="X110" i="1"/>
  <c r="X106" i="1"/>
  <c r="X98" i="1"/>
  <c r="X94" i="1"/>
  <c r="X86" i="1"/>
  <c r="X82" i="1"/>
  <c r="P82" i="3" s="1"/>
  <c r="Z82" i="3" s="1"/>
  <c r="X74" i="1"/>
  <c r="X70" i="1"/>
  <c r="X62" i="1"/>
  <c r="P46" i="3" s="1"/>
  <c r="Z46" i="3" s="1"/>
  <c r="X58" i="1"/>
  <c r="P42" i="3" s="1"/>
  <c r="Z42" i="3" s="1"/>
  <c r="X34" i="1"/>
  <c r="R34" i="6" s="1"/>
  <c r="X30" i="1"/>
  <c r="P30" i="3" s="1"/>
  <c r="Z30" i="3" s="1"/>
  <c r="X22" i="1"/>
  <c r="P22" i="3" s="1"/>
  <c r="Z22" i="3" s="1"/>
  <c r="X18" i="1"/>
  <c r="P18" i="3" s="1"/>
  <c r="Z18" i="3" s="1"/>
  <c r="X14" i="1"/>
  <c r="P14" i="3" s="1"/>
  <c r="Z14" i="3" s="1"/>
  <c r="X6" i="1"/>
  <c r="P6" i="3" s="1"/>
  <c r="Z6" i="3" s="1"/>
  <c r="X133" i="1"/>
  <c r="R133" i="6" s="1"/>
  <c r="X129" i="1"/>
  <c r="X125" i="1"/>
  <c r="X121" i="1"/>
  <c r="X117" i="1"/>
  <c r="P117" i="3" s="1"/>
  <c r="Z117" i="3" s="1"/>
  <c r="X113" i="1"/>
  <c r="X109" i="1"/>
  <c r="P109" i="3" s="1"/>
  <c r="Z109" i="3" s="1"/>
  <c r="X105" i="1"/>
  <c r="X101" i="1"/>
  <c r="X97" i="1"/>
  <c r="X93" i="1"/>
  <c r="X89" i="1"/>
  <c r="X85" i="1"/>
  <c r="X81" i="1"/>
  <c r="X77" i="1"/>
  <c r="X73" i="1"/>
  <c r="X69" i="1"/>
  <c r="P69" i="3" s="1"/>
  <c r="Z69" i="3" s="1"/>
  <c r="X65" i="1"/>
  <c r="X61" i="1"/>
  <c r="P45" i="3" s="1"/>
  <c r="Z45" i="3" s="1"/>
  <c r="X57" i="1"/>
  <c r="P41" i="3" s="1"/>
  <c r="Z41" i="3" s="1"/>
  <c r="X37" i="1"/>
  <c r="R37" i="6" s="1"/>
  <c r="X33" i="1"/>
  <c r="R33" i="6" s="1"/>
  <c r="X29" i="1"/>
  <c r="P29" i="3" s="1"/>
  <c r="Z29" i="3" s="1"/>
  <c r="X25" i="1"/>
  <c r="R25" i="6" s="1"/>
  <c r="X21" i="1"/>
  <c r="R21" i="6" s="1"/>
  <c r="X17" i="1"/>
  <c r="R17" i="6" s="1"/>
  <c r="X13" i="1"/>
  <c r="R13" i="6" s="1"/>
  <c r="X9" i="1"/>
  <c r="P9" i="3" s="1"/>
  <c r="Z9" i="3" s="1"/>
  <c r="X371" i="1"/>
  <c r="X207" i="1"/>
  <c r="X191" i="1"/>
  <c r="X178" i="1"/>
  <c r="X166" i="1"/>
  <c r="R158" i="6" s="1"/>
  <c r="X150" i="1"/>
  <c r="X142" i="1"/>
  <c r="X130" i="1"/>
  <c r="X114" i="1"/>
  <c r="R114" i="6" s="1"/>
  <c r="X102" i="1"/>
  <c r="X90" i="1"/>
  <c r="R90" i="6" s="1"/>
  <c r="X78" i="1"/>
  <c r="P70" i="3" s="1"/>
  <c r="Z70" i="3" s="1"/>
  <c r="X66" i="1"/>
  <c r="P66" i="3" s="1"/>
  <c r="Z66" i="3" s="1"/>
  <c r="X38" i="1"/>
  <c r="X26" i="1"/>
  <c r="R26" i="6" s="1"/>
  <c r="X10" i="1"/>
  <c r="R10" i="6" s="1"/>
  <c r="X586" i="1"/>
  <c r="X578" i="1"/>
  <c r="P578" i="3" s="1"/>
  <c r="Z578" i="3" s="1"/>
  <c r="X570" i="1"/>
  <c r="X566" i="1"/>
  <c r="X558" i="1"/>
  <c r="X554" i="1"/>
  <c r="X546" i="1"/>
  <c r="X542" i="1"/>
  <c r="X534" i="1"/>
  <c r="X530" i="1"/>
  <c r="X521" i="1"/>
  <c r="X516" i="1"/>
  <c r="X508" i="1"/>
  <c r="X504" i="1"/>
  <c r="X496" i="1"/>
  <c r="X492" i="1"/>
  <c r="X484" i="1"/>
  <c r="X479" i="1"/>
  <c r="X471" i="1"/>
  <c r="X467" i="1"/>
  <c r="X459" i="1"/>
  <c r="X455" i="1"/>
  <c r="X447" i="1"/>
  <c r="X443" i="1"/>
  <c r="X435" i="1"/>
  <c r="X431" i="1"/>
  <c r="X423" i="1"/>
  <c r="X419" i="1"/>
  <c r="X411" i="1"/>
  <c r="X407" i="1"/>
  <c r="X399" i="1"/>
  <c r="X395" i="1"/>
  <c r="X387" i="1"/>
  <c r="X383" i="1"/>
  <c r="X375" i="1"/>
  <c r="P596" i="1"/>
  <c r="X244" i="1"/>
  <c r="X235" i="1"/>
  <c r="X231" i="1"/>
  <c r="X223" i="1"/>
  <c r="R215" i="6" s="1"/>
  <c r="X219" i="1"/>
  <c r="P211" i="3" s="1"/>
  <c r="Z211" i="3" s="1"/>
  <c r="W596" i="1"/>
  <c r="S596" i="1"/>
  <c r="X165" i="1"/>
  <c r="X161" i="1"/>
  <c r="X157" i="1"/>
  <c r="X153" i="1"/>
  <c r="X149" i="1"/>
  <c r="X145" i="1"/>
  <c r="X141" i="1"/>
  <c r="X137" i="1"/>
  <c r="V596" i="1"/>
  <c r="X3" i="1"/>
  <c r="P3" i="3" s="1"/>
  <c r="X574" i="1"/>
  <c r="X562" i="1"/>
  <c r="X550" i="1"/>
  <c r="X538" i="1"/>
  <c r="X525" i="1"/>
  <c r="X512" i="1"/>
  <c r="X500" i="1"/>
  <c r="X488" i="1"/>
  <c r="X475" i="1"/>
  <c r="X463" i="1"/>
  <c r="X451" i="1"/>
  <c r="X439" i="1"/>
  <c r="X427" i="1"/>
  <c r="X415" i="1"/>
  <c r="X403" i="1"/>
  <c r="X391" i="1"/>
  <c r="X379" i="1"/>
  <c r="X240" i="1"/>
  <c r="P231" i="3" s="1"/>
  <c r="Z231" i="3" s="1"/>
  <c r="X227" i="1"/>
  <c r="X367" i="1"/>
  <c r="X363" i="1"/>
  <c r="X359" i="1"/>
  <c r="X355" i="1"/>
  <c r="X351" i="1"/>
  <c r="X347" i="1"/>
  <c r="X343" i="1"/>
  <c r="X339" i="1"/>
  <c r="X335" i="1"/>
  <c r="X331" i="1"/>
  <c r="X323" i="1"/>
  <c r="X319" i="1"/>
  <c r="X315" i="1"/>
  <c r="X311" i="1"/>
  <c r="X307" i="1"/>
  <c r="X303" i="1"/>
  <c r="X299" i="1"/>
  <c r="X295" i="1"/>
  <c r="X291" i="1"/>
  <c r="X287" i="1"/>
  <c r="X283" i="1"/>
  <c r="X279" i="1"/>
  <c r="X275" i="1"/>
  <c r="X271" i="1"/>
  <c r="X267" i="1"/>
  <c r="X263" i="1"/>
  <c r="P254" i="3" s="1"/>
  <c r="Z254" i="3" s="1"/>
  <c r="X258" i="1"/>
  <c r="X249" i="1"/>
  <c r="X245" i="1"/>
  <c r="X241" i="1"/>
  <c r="X236" i="1"/>
  <c r="X232" i="1"/>
  <c r="X228" i="1"/>
  <c r="X224" i="1"/>
  <c r="X220" i="1"/>
  <c r="X216" i="1"/>
  <c r="P216" i="3" s="1"/>
  <c r="Z216" i="3" s="1"/>
  <c r="X212" i="1"/>
  <c r="X208" i="1"/>
  <c r="X204" i="1"/>
  <c r="R194" i="6" s="1"/>
  <c r="X200" i="1"/>
  <c r="X192" i="1"/>
  <c r="X188" i="1"/>
  <c r="X183" i="1"/>
  <c r="X179" i="1"/>
  <c r="X175" i="1"/>
  <c r="X171" i="1"/>
  <c r="X167" i="1"/>
  <c r="X163" i="1"/>
  <c r="X159" i="1"/>
  <c r="X155" i="1"/>
  <c r="X151" i="1"/>
  <c r="X147" i="1"/>
  <c r="X143" i="1"/>
  <c r="X139" i="1"/>
  <c r="X135" i="1"/>
  <c r="X131" i="1"/>
  <c r="X127" i="1"/>
  <c r="X123" i="1"/>
  <c r="X119" i="1"/>
  <c r="X115" i="1"/>
  <c r="X111" i="1"/>
  <c r="X107" i="1"/>
  <c r="X103" i="1"/>
  <c r="X99" i="1"/>
  <c r="X95" i="1"/>
  <c r="X91" i="1"/>
  <c r="X87" i="1"/>
  <c r="X83" i="1"/>
  <c r="X79" i="1"/>
  <c r="X75" i="1"/>
  <c r="X71" i="1"/>
  <c r="X67" i="1"/>
  <c r="X63" i="1"/>
  <c r="R47" i="6" s="1"/>
  <c r="X59" i="1"/>
  <c r="R43" i="6" s="1"/>
  <c r="X39" i="1"/>
  <c r="X35" i="1"/>
  <c r="R35" i="6" s="1"/>
  <c r="X31" i="1"/>
  <c r="P31" i="3" s="1"/>
  <c r="Z31" i="3" s="1"/>
  <c r="X27" i="1"/>
  <c r="P27" i="3" s="1"/>
  <c r="Z27" i="3" s="1"/>
  <c r="X23" i="1"/>
  <c r="R23" i="6" s="1"/>
  <c r="X19" i="1"/>
  <c r="R19" i="6" s="1"/>
  <c r="X15" i="1"/>
  <c r="R15" i="6" s="1"/>
  <c r="X11" i="1"/>
  <c r="R11" i="6" s="1"/>
  <c r="X7" i="1"/>
  <c r="T596" i="1"/>
  <c r="S3" i="6"/>
  <c r="X549" i="1"/>
  <c r="X537" i="1"/>
  <c r="X499" i="1"/>
  <c r="X450" i="1"/>
  <c r="X581" i="1"/>
  <c r="X569" i="1"/>
  <c r="R569" i="6" s="1"/>
  <c r="X533" i="1"/>
  <c r="X483" i="1"/>
  <c r="X565" i="1"/>
  <c r="X553" i="1"/>
  <c r="X515" i="1"/>
  <c r="X466" i="1"/>
  <c r="X579" i="1"/>
  <c r="X575" i="1"/>
  <c r="X563" i="1"/>
  <c r="X559" i="1"/>
  <c r="X547" i="1"/>
  <c r="X543" i="1"/>
  <c r="X531" i="1"/>
  <c r="X526" i="1"/>
  <c r="X509" i="1"/>
  <c r="X493" i="1"/>
  <c r="X476" i="1"/>
  <c r="X460" i="1"/>
  <c r="X444" i="1"/>
  <c r="X436" i="1"/>
  <c r="X428" i="1"/>
  <c r="X420" i="1"/>
  <c r="X412" i="1"/>
  <c r="X404" i="1"/>
  <c r="X388" i="1"/>
  <c r="X380" i="1"/>
  <c r="X372" i="1"/>
  <c r="X356" i="1"/>
  <c r="X348" i="1"/>
  <c r="X340" i="1"/>
  <c r="R330" i="6" s="1"/>
  <c r="X320" i="1"/>
  <c r="X312" i="1"/>
  <c r="X304" i="1"/>
  <c r="X288" i="1"/>
  <c r="X280" i="1"/>
  <c r="X272" i="1"/>
  <c r="X255" i="1"/>
  <c r="X246" i="1"/>
  <c r="X237" i="1"/>
  <c r="X221" i="1"/>
  <c r="X213" i="1"/>
  <c r="X205" i="1"/>
  <c r="X184" i="1"/>
  <c r="X176" i="1"/>
  <c r="X168" i="1"/>
  <c r="X152" i="1"/>
  <c r="X144" i="1"/>
  <c r="X136" i="1"/>
  <c r="X120" i="1"/>
  <c r="X112" i="1"/>
  <c r="X104" i="1"/>
  <c r="X88" i="1"/>
  <c r="X80" i="1"/>
  <c r="X72" i="1"/>
  <c r="X56" i="1"/>
  <c r="P40" i="3" s="1"/>
  <c r="Z40" i="3" s="1"/>
  <c r="X32" i="1"/>
  <c r="R32" i="6" s="1"/>
  <c r="X24" i="1"/>
  <c r="R24" i="6" s="1"/>
  <c r="X8" i="1"/>
  <c r="R8" i="6" s="1"/>
  <c r="X264" i="1"/>
  <c r="X229" i="1"/>
  <c r="R221" i="6" s="1"/>
  <c r="X193" i="1"/>
  <c r="X160" i="1"/>
  <c r="X128" i="1"/>
  <c r="X96" i="1"/>
  <c r="P88" i="3" s="1"/>
  <c r="Z88" i="3" s="1"/>
  <c r="X64" i="1"/>
  <c r="X16" i="1"/>
  <c r="R16" i="6" s="1"/>
  <c r="X396" i="1"/>
  <c r="X364" i="1"/>
  <c r="X332" i="1"/>
  <c r="X296" i="1"/>
  <c r="R288" i="6" s="1"/>
  <c r="X557" i="1"/>
  <c r="X545" i="1"/>
  <c r="X520" i="1"/>
  <c r="X507" i="1"/>
  <c r="X495" i="1"/>
  <c r="X478" i="1"/>
  <c r="X458" i="1"/>
  <c r="X446" i="1"/>
  <c r="X430" i="1"/>
  <c r="X418" i="1"/>
  <c r="X410" i="1"/>
  <c r="X398" i="1"/>
  <c r="X382" i="1"/>
  <c r="X370" i="1"/>
  <c r="X358" i="1"/>
  <c r="X346" i="1"/>
  <c r="X338" i="1"/>
  <c r="X326" i="1"/>
  <c r="X314" i="1"/>
  <c r="X306" i="1"/>
  <c r="X290" i="1"/>
  <c r="X274" i="1"/>
  <c r="X262" i="1"/>
  <c r="X580" i="1"/>
  <c r="P580" i="3" s="1"/>
  <c r="Z580" i="3" s="1"/>
  <c r="X572" i="1"/>
  <c r="X564" i="1"/>
  <c r="X556" i="1"/>
  <c r="X548" i="1"/>
  <c r="X540" i="1"/>
  <c r="X532" i="1"/>
  <c r="X523" i="1"/>
  <c r="X514" i="1"/>
  <c r="X506" i="1"/>
  <c r="X498" i="1"/>
  <c r="R498" i="6" s="1"/>
  <c r="X490" i="1"/>
  <c r="X482" i="1"/>
  <c r="X473" i="1"/>
  <c r="X465" i="1"/>
  <c r="X457" i="1"/>
  <c r="X449" i="1"/>
  <c r="X441" i="1"/>
  <c r="X433" i="1"/>
  <c r="X425" i="1"/>
  <c r="X417" i="1"/>
  <c r="X409" i="1"/>
  <c r="X401" i="1"/>
  <c r="X393" i="1"/>
  <c r="X385" i="1"/>
  <c r="X377" i="1"/>
  <c r="R377" i="6" s="1"/>
  <c r="X369" i="1"/>
  <c r="X361" i="1"/>
  <c r="X353" i="1"/>
  <c r="X345" i="1"/>
  <c r="X337" i="1"/>
  <c r="X325" i="1"/>
  <c r="X317" i="1"/>
  <c r="X309" i="1"/>
  <c r="X301" i="1"/>
  <c r="X293" i="1"/>
  <c r="X285" i="1"/>
  <c r="X277" i="1"/>
  <c r="X269" i="1"/>
  <c r="X261" i="1"/>
  <c r="X251" i="1"/>
  <c r="X243" i="1"/>
  <c r="X234" i="1"/>
  <c r="X226" i="1"/>
  <c r="X218" i="1"/>
  <c r="X210" i="1"/>
  <c r="X202" i="1"/>
  <c r="X190" i="1"/>
  <c r="X181" i="1"/>
  <c r="X173" i="1"/>
  <c r="Y589" i="1"/>
  <c r="G593" i="7" s="1"/>
  <c r="X573" i="1"/>
  <c r="X561" i="1"/>
  <c r="X524" i="1"/>
  <c r="X511" i="1"/>
  <c r="X487" i="1"/>
  <c r="X474" i="1"/>
  <c r="X462" i="1"/>
  <c r="X438" i="1"/>
  <c r="X426" i="1"/>
  <c r="X414" i="1"/>
  <c r="X402" i="1"/>
  <c r="X390" i="1"/>
  <c r="X378" i="1"/>
  <c r="X366" i="1"/>
  <c r="X354" i="1"/>
  <c r="X322" i="1"/>
  <c r="X310" i="1"/>
  <c r="X298" i="1"/>
  <c r="X286" i="1"/>
  <c r="X282" i="1"/>
  <c r="X270" i="1"/>
  <c r="X257" i="1"/>
  <c r="Y580" i="1"/>
  <c r="G584" i="7" s="1"/>
  <c r="X588" i="1"/>
  <c r="P588" i="3" s="1"/>
  <c r="X576" i="1"/>
  <c r="X568" i="1"/>
  <c r="X560" i="1"/>
  <c r="X552" i="1"/>
  <c r="X544" i="1"/>
  <c r="X536" i="1"/>
  <c r="X527" i="1"/>
  <c r="X519" i="1"/>
  <c r="X510" i="1"/>
  <c r="X502" i="1"/>
  <c r="X494" i="1"/>
  <c r="X486" i="1"/>
  <c r="X477" i="1"/>
  <c r="X469" i="1"/>
  <c r="X461" i="1"/>
  <c r="X453" i="1"/>
  <c r="X445" i="1"/>
  <c r="X437" i="1"/>
  <c r="X429" i="1"/>
  <c r="R429" i="6" s="1"/>
  <c r="X421" i="1"/>
  <c r="X413" i="1"/>
  <c r="X405" i="1"/>
  <c r="X397" i="1"/>
  <c r="X389" i="1"/>
  <c r="X381" i="1"/>
  <c r="P381" i="3" s="1"/>
  <c r="Z381" i="3" s="1"/>
  <c r="X373" i="1"/>
  <c r="X365" i="1"/>
  <c r="R365" i="6" s="1"/>
  <c r="X357" i="1"/>
  <c r="X349" i="1"/>
  <c r="X341" i="1"/>
  <c r="X333" i="1"/>
  <c r="X321" i="1"/>
  <c r="X313" i="1"/>
  <c r="X305" i="1"/>
  <c r="X297" i="1"/>
  <c r="X289" i="1"/>
  <c r="X281" i="1"/>
  <c r="X273" i="1"/>
  <c r="X265" i="1"/>
  <c r="X256" i="1"/>
  <c r="X247" i="1"/>
  <c r="X238" i="1"/>
  <c r="X230" i="1"/>
  <c r="X222" i="1"/>
  <c r="X214" i="1"/>
  <c r="X206" i="1"/>
  <c r="X198" i="1"/>
  <c r="X185" i="1"/>
  <c r="X177" i="1"/>
  <c r="X169" i="1"/>
  <c r="X587" i="1"/>
  <c r="P587" i="3" s="1"/>
  <c r="Z587" i="3" s="1"/>
  <c r="X571" i="1"/>
  <c r="X567" i="1"/>
  <c r="X555" i="1"/>
  <c r="X551" i="1"/>
  <c r="X539" i="1"/>
  <c r="X535" i="1"/>
  <c r="X522" i="1"/>
  <c r="X517" i="1"/>
  <c r="X513" i="1"/>
  <c r="X505" i="1"/>
  <c r="X501" i="1"/>
  <c r="X497" i="1"/>
  <c r="X489" i="1"/>
  <c r="X485" i="1"/>
  <c r="X481" i="1"/>
  <c r="X472" i="1"/>
  <c r="X468" i="1"/>
  <c r="X464" i="1"/>
  <c r="X456" i="1"/>
  <c r="X452" i="1"/>
  <c r="X448" i="1"/>
  <c r="X440" i="1"/>
  <c r="X432" i="1"/>
  <c r="X424" i="1"/>
  <c r="X416" i="1"/>
  <c r="X408" i="1"/>
  <c r="X400" i="1"/>
  <c r="X392" i="1"/>
  <c r="X384" i="1"/>
  <c r="X376" i="1"/>
  <c r="X368" i="1"/>
  <c r="X360" i="1"/>
  <c r="X352" i="1"/>
  <c r="X344" i="1"/>
  <c r="X336" i="1"/>
  <c r="X324" i="1"/>
  <c r="X316" i="1"/>
  <c r="X308" i="1"/>
  <c r="X300" i="1"/>
  <c r="X292" i="1"/>
  <c r="X284" i="1"/>
  <c r="X276" i="1"/>
  <c r="X268" i="1"/>
  <c r="X260" i="1"/>
  <c r="X250" i="1"/>
  <c r="X242" i="1"/>
  <c r="X233" i="1"/>
  <c r="X225" i="1"/>
  <c r="X217" i="1"/>
  <c r="X209" i="1"/>
  <c r="X201" i="1"/>
  <c r="X189" i="1"/>
  <c r="X180" i="1"/>
  <c r="X172" i="1"/>
  <c r="X164" i="1"/>
  <c r="X156" i="1"/>
  <c r="X148" i="1"/>
  <c r="X140" i="1"/>
  <c r="X132" i="1"/>
  <c r="X124" i="1"/>
  <c r="X116" i="1"/>
  <c r="X108" i="1"/>
  <c r="X100" i="1"/>
  <c r="X92" i="1"/>
  <c r="X84" i="1"/>
  <c r="X76" i="1"/>
  <c r="X68" i="1"/>
  <c r="X60" i="1"/>
  <c r="X36" i="1"/>
  <c r="X28" i="1"/>
  <c r="X20" i="1"/>
  <c r="X12" i="1"/>
  <c r="X4" i="1"/>
  <c r="R413" i="6"/>
  <c r="X577" i="1"/>
  <c r="X541" i="1"/>
  <c r="X529" i="1"/>
  <c r="X503" i="1"/>
  <c r="X491" i="1"/>
  <c r="X470" i="1"/>
  <c r="X454" i="1"/>
  <c r="X442" i="1"/>
  <c r="X434" i="1"/>
  <c r="X422" i="1"/>
  <c r="X406" i="1"/>
  <c r="X394" i="1"/>
  <c r="X386" i="1"/>
  <c r="X374" i="1"/>
  <c r="X362" i="1"/>
  <c r="X350" i="1"/>
  <c r="X342" i="1"/>
  <c r="X334" i="1"/>
  <c r="X318" i="1"/>
  <c r="X302" i="1"/>
  <c r="X294" i="1"/>
  <c r="X278" i="1"/>
  <c r="X266" i="1"/>
  <c r="R46" i="6"/>
  <c r="X589" i="1"/>
  <c r="P589" i="3" s="1"/>
  <c r="Z589" i="3" s="1"/>
  <c r="S570" i="6"/>
  <c r="S565" i="6"/>
  <c r="S561" i="6"/>
  <c r="S554" i="6"/>
  <c r="S549" i="6"/>
  <c r="S542" i="6"/>
  <c r="S538" i="6"/>
  <c r="S530" i="6"/>
  <c r="S519" i="6"/>
  <c r="S509" i="6"/>
  <c r="S500" i="6"/>
  <c r="S496" i="6"/>
  <c r="S492" i="6"/>
  <c r="S484" i="6"/>
  <c r="S475" i="6"/>
  <c r="S467" i="6"/>
  <c r="S463" i="6"/>
  <c r="S459" i="6"/>
  <c r="S451" i="6"/>
  <c r="S443" i="6"/>
  <c r="S435" i="6"/>
  <c r="S431" i="6"/>
  <c r="S430" i="6"/>
  <c r="S429" i="6"/>
  <c r="S423" i="6"/>
  <c r="S415" i="6"/>
  <c r="S407" i="6"/>
  <c r="S401" i="6"/>
  <c r="S397" i="6"/>
  <c r="S391" i="6"/>
  <c r="S383" i="6"/>
  <c r="S375" i="6"/>
  <c r="S369" i="6"/>
  <c r="S365" i="6"/>
  <c r="S359" i="6"/>
  <c r="S352" i="6"/>
  <c r="S344" i="6"/>
  <c r="S338" i="6"/>
  <c r="S334" i="6"/>
  <c r="S328" i="6"/>
  <c r="S314" i="6"/>
  <c r="S302" i="6"/>
  <c r="S301" i="6"/>
  <c r="S298" i="6"/>
  <c r="S290" i="6"/>
  <c r="S286" i="6"/>
  <c r="S278" i="6"/>
  <c r="S270" i="6"/>
  <c r="S262" i="6"/>
  <c r="S249" i="6"/>
  <c r="S236" i="6"/>
  <c r="S229" i="6"/>
  <c r="S221" i="6"/>
  <c r="S213" i="6"/>
  <c r="S204" i="6"/>
  <c r="S193" i="6"/>
  <c r="S184" i="6"/>
  <c r="S174" i="6"/>
  <c r="S166" i="6"/>
  <c r="S158" i="6"/>
  <c r="S150" i="6"/>
  <c r="S144" i="6"/>
  <c r="S138" i="6"/>
  <c r="S125" i="6"/>
  <c r="S134" i="6"/>
  <c r="S128" i="6"/>
  <c r="S122" i="6"/>
  <c r="S114" i="6"/>
  <c r="S106" i="6"/>
  <c r="S102" i="6"/>
  <c r="S92" i="6"/>
  <c r="S84" i="6"/>
  <c r="S76" i="6"/>
  <c r="S68" i="6"/>
  <c r="S60" i="6"/>
  <c r="S44" i="6"/>
  <c r="S36" i="6"/>
  <c r="S28" i="6"/>
  <c r="S20" i="6"/>
  <c r="S12" i="6"/>
  <c r="S8" i="6"/>
  <c r="Y578" i="1"/>
  <c r="G582" i="7" s="1"/>
  <c r="Y566" i="1"/>
  <c r="G570" i="7" s="1"/>
  <c r="Y586" i="1"/>
  <c r="G590" i="7" s="1"/>
  <c r="Y577" i="1"/>
  <c r="G581" i="7" s="1"/>
  <c r="Y574" i="1"/>
  <c r="G578" i="7" s="1"/>
  <c r="Y562" i="1"/>
  <c r="G566" i="7" s="1"/>
  <c r="Y581" i="1"/>
  <c r="G585" i="7" s="1"/>
  <c r="Y573" i="1"/>
  <c r="G577" i="7" s="1"/>
  <c r="Y565" i="1"/>
  <c r="G569" i="7" s="1"/>
  <c r="Y588" i="1"/>
  <c r="G592" i="7" s="1"/>
  <c r="Y579" i="1"/>
  <c r="G583" i="7" s="1"/>
  <c r="Y568" i="1"/>
  <c r="G572" i="7" s="1"/>
  <c r="Y563" i="1"/>
  <c r="G567" i="7" s="1"/>
  <c r="Y552" i="1"/>
  <c r="G556" i="7" s="1"/>
  <c r="Y587" i="1"/>
  <c r="G591" i="7" s="1"/>
  <c r="Y576" i="1"/>
  <c r="G580" i="7" s="1"/>
  <c r="Y526" i="1"/>
  <c r="G530" i="7" s="1"/>
  <c r="Y548" i="1"/>
  <c r="G552" i="7" s="1"/>
  <c r="Y527" i="1"/>
  <c r="G531" i="7" s="1"/>
  <c r="O575" i="1"/>
  <c r="O572" i="1"/>
  <c r="O571" i="1"/>
  <c r="O570" i="1"/>
  <c r="O569" i="1"/>
  <c r="O567" i="1"/>
  <c r="O564" i="1"/>
  <c r="O561" i="1"/>
  <c r="O560" i="1"/>
  <c r="O559" i="1"/>
  <c r="O558" i="1"/>
  <c r="O557" i="1"/>
  <c r="O556" i="1"/>
  <c r="O555" i="1"/>
  <c r="O554" i="1"/>
  <c r="O553" i="1"/>
  <c r="O551" i="1"/>
  <c r="O550" i="1"/>
  <c r="O549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5" i="1"/>
  <c r="C529" i="7" s="1"/>
  <c r="O524" i="1"/>
  <c r="C528" i="7" s="1"/>
  <c r="O523" i="1"/>
  <c r="C527" i="7" s="1"/>
  <c r="O522" i="1"/>
  <c r="C526" i="7" s="1"/>
  <c r="O521" i="1"/>
  <c r="C525" i="7" s="1"/>
  <c r="O520" i="1"/>
  <c r="C524" i="7" s="1"/>
  <c r="O519" i="1"/>
  <c r="C523" i="7" s="1"/>
  <c r="O517" i="1"/>
  <c r="C521" i="7" s="1"/>
  <c r="O516" i="1"/>
  <c r="C520" i="7" s="1"/>
  <c r="O513" i="1"/>
  <c r="C517" i="7" s="1"/>
  <c r="O512" i="1"/>
  <c r="C516" i="7" s="1"/>
  <c r="O507" i="1"/>
  <c r="C511" i="7" s="1"/>
  <c r="O506" i="1"/>
  <c r="C510" i="7" s="1"/>
  <c r="O505" i="1"/>
  <c r="C509" i="7" s="1"/>
  <c r="O504" i="1"/>
  <c r="C508" i="7" s="1"/>
  <c r="O503" i="1"/>
  <c r="C507" i="7" s="1"/>
  <c r="O502" i="1"/>
  <c r="C506" i="7" s="1"/>
  <c r="O501" i="1"/>
  <c r="C505" i="7" s="1"/>
  <c r="O499" i="1"/>
  <c r="C503" i="7" s="1"/>
  <c r="O498" i="1"/>
  <c r="C502" i="7" s="1"/>
  <c r="O497" i="1"/>
  <c r="C501" i="7" s="1"/>
  <c r="O496" i="1"/>
  <c r="C500" i="7" s="1"/>
  <c r="O494" i="1"/>
  <c r="C498" i="7" s="1"/>
  <c r="O493" i="1"/>
  <c r="C497" i="7" s="1"/>
  <c r="O492" i="1"/>
  <c r="C496" i="7" s="1"/>
  <c r="O491" i="1"/>
  <c r="C495" i="7" s="1"/>
  <c r="O490" i="1"/>
  <c r="C494" i="7" s="1"/>
  <c r="O489" i="1"/>
  <c r="C493" i="7" s="1"/>
  <c r="O488" i="1"/>
  <c r="C492" i="7" s="1"/>
  <c r="O487" i="1"/>
  <c r="C491" i="7" s="1"/>
  <c r="O479" i="1"/>
  <c r="C483" i="7" s="1"/>
  <c r="O478" i="1"/>
  <c r="C482" i="7" s="1"/>
  <c r="O477" i="1"/>
  <c r="C481" i="7" s="1"/>
  <c r="O476" i="1"/>
  <c r="C480" i="7" s="1"/>
  <c r="O475" i="1"/>
  <c r="C479" i="7" s="1"/>
  <c r="O474" i="1"/>
  <c r="C478" i="7" s="1"/>
  <c r="O472" i="1"/>
  <c r="C476" i="7" s="1"/>
  <c r="O471" i="1"/>
  <c r="C475" i="7" s="1"/>
  <c r="O470" i="1"/>
  <c r="C474" i="7" s="1"/>
  <c r="O469" i="1"/>
  <c r="C473" i="7" s="1"/>
  <c r="O468" i="1"/>
  <c r="C472" i="7" s="1"/>
  <c r="O467" i="1"/>
  <c r="C471" i="7" s="1"/>
  <c r="O466" i="1"/>
  <c r="C470" i="7" s="1"/>
  <c r="O465" i="1"/>
  <c r="C469" i="7" s="1"/>
  <c r="O464" i="1"/>
  <c r="C468" i="7" s="1"/>
  <c r="O463" i="1"/>
  <c r="C467" i="7" s="1"/>
  <c r="O462" i="1"/>
  <c r="C466" i="7" s="1"/>
  <c r="O461" i="1"/>
  <c r="C465" i="7" s="1"/>
  <c r="O460" i="1"/>
  <c r="C464" i="7" s="1"/>
  <c r="O459" i="1"/>
  <c r="C463" i="7" s="1"/>
  <c r="O458" i="1"/>
  <c r="C462" i="7" s="1"/>
  <c r="O457" i="1"/>
  <c r="C461" i="7" s="1"/>
  <c r="O455" i="1"/>
  <c r="C459" i="7" s="1"/>
  <c r="O453" i="1"/>
  <c r="C457" i="7" s="1"/>
  <c r="O452" i="1"/>
  <c r="C456" i="7" s="1"/>
  <c r="O451" i="1"/>
  <c r="C455" i="7" s="1"/>
  <c r="O450" i="1"/>
  <c r="C454" i="7" s="1"/>
  <c r="O449" i="1"/>
  <c r="C453" i="7" s="1"/>
  <c r="O448" i="1"/>
  <c r="C452" i="7" s="1"/>
  <c r="O447" i="1"/>
  <c r="C451" i="7" s="1"/>
  <c r="O446" i="1"/>
  <c r="C450" i="7" s="1"/>
  <c r="O445" i="1"/>
  <c r="C449" i="7" s="1"/>
  <c r="O442" i="1"/>
  <c r="C446" i="7" s="1"/>
  <c r="O439" i="1"/>
  <c r="C443" i="7" s="1"/>
  <c r="O438" i="1"/>
  <c r="C442" i="7" s="1"/>
  <c r="O437" i="1"/>
  <c r="C441" i="7" s="1"/>
  <c r="O436" i="1"/>
  <c r="C440" i="7" s="1"/>
  <c r="O435" i="1"/>
  <c r="C439" i="7" s="1"/>
  <c r="O434" i="1"/>
  <c r="C438" i="7" s="1"/>
  <c r="O433" i="1"/>
  <c r="C437" i="7" s="1"/>
  <c r="O432" i="1"/>
  <c r="C436" i="7" s="1"/>
  <c r="O431" i="1"/>
  <c r="C435" i="7" s="1"/>
  <c r="O430" i="1"/>
  <c r="C434" i="7" s="1"/>
  <c r="O429" i="1"/>
  <c r="C433" i="7" s="1"/>
  <c r="O428" i="1"/>
  <c r="C432" i="7" s="1"/>
  <c r="O427" i="1"/>
  <c r="C431" i="7" s="1"/>
  <c r="O426" i="1"/>
  <c r="C430" i="7" s="1"/>
  <c r="O425" i="1"/>
  <c r="C429" i="7" s="1"/>
  <c r="O424" i="1"/>
  <c r="C428" i="7" s="1"/>
  <c r="O419" i="1"/>
  <c r="C423" i="7" s="1"/>
  <c r="O418" i="1"/>
  <c r="C422" i="7" s="1"/>
  <c r="O417" i="1"/>
  <c r="C421" i="7" s="1"/>
  <c r="O416" i="1"/>
  <c r="C420" i="7" s="1"/>
  <c r="O415" i="1"/>
  <c r="C419" i="7" s="1"/>
  <c r="O414" i="1"/>
  <c r="C418" i="7" s="1"/>
  <c r="O413" i="1"/>
  <c r="C417" i="7" s="1"/>
  <c r="O412" i="1"/>
  <c r="C416" i="7" s="1"/>
  <c r="O411" i="1"/>
  <c r="C415" i="7" s="1"/>
  <c r="O410" i="1"/>
  <c r="C414" i="7" s="1"/>
  <c r="O409" i="1"/>
  <c r="C413" i="7" s="1"/>
  <c r="O408" i="1"/>
  <c r="C412" i="7" s="1"/>
  <c r="O407" i="1"/>
  <c r="C411" i="7" s="1"/>
  <c r="O406" i="1"/>
  <c r="C410" i="7" s="1"/>
  <c r="O405" i="1"/>
  <c r="C409" i="7" s="1"/>
  <c r="O404" i="1"/>
  <c r="C408" i="7" s="1"/>
  <c r="O403" i="1"/>
  <c r="C407" i="7" s="1"/>
  <c r="O402" i="1"/>
  <c r="C406" i="7" s="1"/>
  <c r="O401" i="1"/>
  <c r="C405" i="7" s="1"/>
  <c r="O400" i="1"/>
  <c r="C404" i="7" s="1"/>
  <c r="O399" i="1"/>
  <c r="C403" i="7" s="1"/>
  <c r="O398" i="1"/>
  <c r="C402" i="7" s="1"/>
  <c r="O397" i="1"/>
  <c r="C401" i="7" s="1"/>
  <c r="O396" i="1"/>
  <c r="C400" i="7" s="1"/>
  <c r="O395" i="1"/>
  <c r="C399" i="7" s="1"/>
  <c r="O394" i="1"/>
  <c r="C398" i="7" s="1"/>
  <c r="O393" i="1"/>
  <c r="C397" i="7" s="1"/>
  <c r="O392" i="1"/>
  <c r="C396" i="7" s="1"/>
  <c r="O390" i="1"/>
  <c r="C394" i="7" s="1"/>
  <c r="O389" i="1"/>
  <c r="C393" i="7" s="1"/>
  <c r="O388" i="1"/>
  <c r="C392" i="7" s="1"/>
  <c r="O387" i="1"/>
  <c r="C391" i="7" s="1"/>
  <c r="O386" i="1"/>
  <c r="C390" i="7" s="1"/>
  <c r="O385" i="1"/>
  <c r="C389" i="7" s="1"/>
  <c r="O384" i="1"/>
  <c r="C388" i="7" s="1"/>
  <c r="O383" i="1"/>
  <c r="C387" i="7" s="1"/>
  <c r="O382" i="1"/>
  <c r="C386" i="7" s="1"/>
  <c r="O381" i="1"/>
  <c r="C385" i="7" s="1"/>
  <c r="O380" i="1"/>
  <c r="C384" i="7" s="1"/>
  <c r="O379" i="1"/>
  <c r="C383" i="7" s="1"/>
  <c r="O378" i="1"/>
  <c r="C382" i="7" s="1"/>
  <c r="O377" i="1"/>
  <c r="C381" i="7" s="1"/>
  <c r="O376" i="1"/>
  <c r="C380" i="7" s="1"/>
  <c r="O375" i="1"/>
  <c r="C379" i="7" s="1"/>
  <c r="O373" i="1"/>
  <c r="C377" i="7" s="1"/>
  <c r="O372" i="1"/>
  <c r="C376" i="7" s="1"/>
  <c r="O371" i="1"/>
  <c r="C375" i="7" s="1"/>
  <c r="O370" i="1"/>
  <c r="C374" i="7" s="1"/>
  <c r="O368" i="1"/>
  <c r="C372" i="7" s="1"/>
  <c r="O367" i="1"/>
  <c r="C371" i="7" s="1"/>
  <c r="O366" i="1"/>
  <c r="C370" i="7" s="1"/>
  <c r="O364" i="1"/>
  <c r="C368" i="7" s="1"/>
  <c r="O363" i="1"/>
  <c r="C367" i="7" s="1"/>
  <c r="O362" i="1"/>
  <c r="C366" i="7" s="1"/>
  <c r="O361" i="1"/>
  <c r="C365" i="7" s="1"/>
  <c r="O359" i="1"/>
  <c r="C363" i="7" s="1"/>
  <c r="O356" i="1"/>
  <c r="C360" i="7" s="1"/>
  <c r="O355" i="1"/>
  <c r="C359" i="7" s="1"/>
  <c r="O354" i="1"/>
  <c r="C358" i="7" s="1"/>
  <c r="O353" i="1"/>
  <c r="C357" i="7" s="1"/>
  <c r="O352" i="1"/>
  <c r="C356" i="7" s="1"/>
  <c r="O351" i="1"/>
  <c r="C355" i="7" s="1"/>
  <c r="O350" i="1"/>
  <c r="C354" i="7" s="1"/>
  <c r="O349" i="1"/>
  <c r="C353" i="7" s="1"/>
  <c r="O348" i="1"/>
  <c r="C352" i="7" s="1"/>
  <c r="O347" i="1"/>
  <c r="C351" i="7" s="1"/>
  <c r="O346" i="1"/>
  <c r="C350" i="7" s="1"/>
  <c r="O345" i="1"/>
  <c r="C349" i="7" s="1"/>
  <c r="O344" i="1"/>
  <c r="C348" i="7" s="1"/>
  <c r="O343" i="1"/>
  <c r="C347" i="7" s="1"/>
  <c r="O342" i="1"/>
  <c r="C346" i="7" s="1"/>
  <c r="O341" i="1"/>
  <c r="C345" i="7" s="1"/>
  <c r="O339" i="1"/>
  <c r="C343" i="7" s="1"/>
  <c r="O338" i="1"/>
  <c r="C342" i="7" s="1"/>
  <c r="O337" i="1"/>
  <c r="C341" i="7" s="1"/>
  <c r="O336" i="1"/>
  <c r="C340" i="7" s="1"/>
  <c r="O335" i="1"/>
  <c r="C339" i="7" s="1"/>
  <c r="O317" i="1"/>
  <c r="C317" i="7" s="1"/>
  <c r="O316" i="1"/>
  <c r="C316" i="7" s="1"/>
  <c r="O311" i="1"/>
  <c r="C311" i="7" s="1"/>
  <c r="O310" i="1"/>
  <c r="C310" i="7" s="1"/>
  <c r="O309" i="1"/>
  <c r="C309" i="7" s="1"/>
  <c r="O308" i="1"/>
  <c r="C308" i="7" s="1"/>
  <c r="O307" i="1"/>
  <c r="C307" i="7" s="1"/>
  <c r="O305" i="1"/>
  <c r="C305" i="7" s="1"/>
  <c r="O304" i="1"/>
  <c r="C304" i="7" s="1"/>
  <c r="O303" i="1"/>
  <c r="C303" i="7" s="1"/>
  <c r="O302" i="1"/>
  <c r="C302" i="7" s="1"/>
  <c r="O300" i="1"/>
  <c r="C300" i="7" s="1"/>
  <c r="O299" i="1"/>
  <c r="C299" i="7" s="1"/>
  <c r="O298" i="1"/>
  <c r="C298" i="7" s="1"/>
  <c r="O297" i="1"/>
  <c r="C297" i="7" s="1"/>
  <c r="O296" i="1"/>
  <c r="C296" i="7" s="1"/>
  <c r="O290" i="1"/>
  <c r="C290" i="7" s="1"/>
  <c r="O289" i="1"/>
  <c r="C289" i="7" s="1"/>
  <c r="O288" i="1"/>
  <c r="C288" i="7" s="1"/>
  <c r="O287" i="1"/>
  <c r="C287" i="7" s="1"/>
  <c r="O286" i="1"/>
  <c r="C286" i="7" s="1"/>
  <c r="O285" i="1"/>
  <c r="C285" i="7" s="1"/>
  <c r="O284" i="1"/>
  <c r="C284" i="7" s="1"/>
  <c r="O283" i="1"/>
  <c r="C283" i="7" s="1"/>
  <c r="O282" i="1"/>
  <c r="C282" i="7" s="1"/>
  <c r="O281" i="1"/>
  <c r="C281" i="7" s="1"/>
  <c r="O280" i="1"/>
  <c r="C280" i="7" s="1"/>
  <c r="O272" i="1"/>
  <c r="C272" i="7" s="1"/>
  <c r="O271" i="1"/>
  <c r="C271" i="7" s="1"/>
  <c r="O270" i="1"/>
  <c r="C270" i="7" s="1"/>
  <c r="O268" i="1"/>
  <c r="C268" i="7" s="1"/>
  <c r="O267" i="1"/>
  <c r="C267" i="7" s="1"/>
  <c r="O266" i="1"/>
  <c r="C266" i="7" s="1"/>
  <c r="O265" i="1"/>
  <c r="C265" i="7" s="1"/>
  <c r="O264" i="1"/>
  <c r="C264" i="7" s="1"/>
  <c r="O263" i="1"/>
  <c r="C263" i="7" s="1"/>
  <c r="O262" i="1"/>
  <c r="C262" i="7" s="1"/>
  <c r="O261" i="1"/>
  <c r="C261" i="7" s="1"/>
  <c r="O260" i="1"/>
  <c r="C260" i="7" s="1"/>
  <c r="O258" i="1"/>
  <c r="C258" i="7" s="1"/>
  <c r="O257" i="1"/>
  <c r="C257" i="7" s="1"/>
  <c r="O256" i="1"/>
  <c r="C256" i="7" s="1"/>
  <c r="O250" i="1"/>
  <c r="C250" i="7" s="1"/>
  <c r="O249" i="1"/>
  <c r="C249" i="7" s="1"/>
  <c r="O248" i="1"/>
  <c r="C248" i="7" s="1"/>
  <c r="O246" i="1"/>
  <c r="C246" i="7" s="1"/>
  <c r="O245" i="1"/>
  <c r="C245" i="7" s="1"/>
  <c r="O244" i="1"/>
  <c r="C244" i="7" s="1"/>
  <c r="O243" i="1"/>
  <c r="C243" i="7" s="1"/>
  <c r="C242" i="7"/>
  <c r="O241" i="1"/>
  <c r="C241" i="7" s="1"/>
  <c r="O240" i="1"/>
  <c r="C240" i="7" s="1"/>
  <c r="O229" i="1"/>
  <c r="C229" i="7" s="1"/>
  <c r="O226" i="1"/>
  <c r="C226" i="7" s="1"/>
  <c r="O225" i="1"/>
  <c r="C225" i="7" s="1"/>
  <c r="O224" i="1"/>
  <c r="C224" i="7" s="1"/>
  <c r="O222" i="1"/>
  <c r="C222" i="7" s="1"/>
  <c r="O221" i="1"/>
  <c r="C221" i="7" s="1"/>
  <c r="O220" i="1"/>
  <c r="C220" i="7" s="1"/>
  <c r="O219" i="1"/>
  <c r="C219" i="7" s="1"/>
  <c r="O218" i="1"/>
  <c r="C218" i="7" s="1"/>
  <c r="O217" i="1"/>
  <c r="C217" i="7" s="1"/>
  <c r="O216" i="1"/>
  <c r="C216" i="7" s="1"/>
  <c r="O215" i="1"/>
  <c r="C215" i="7" s="1"/>
  <c r="O212" i="1"/>
  <c r="C212" i="7" s="1"/>
  <c r="O207" i="1"/>
  <c r="C207" i="7" s="1"/>
  <c r="O206" i="1"/>
  <c r="C206" i="7" s="1"/>
  <c r="O205" i="1"/>
  <c r="C205" i="7" s="1"/>
  <c r="O204" i="1"/>
  <c r="C204" i="7" s="1"/>
  <c r="O203" i="1"/>
  <c r="C203" i="7" s="1"/>
  <c r="O201" i="1"/>
  <c r="C201" i="7" s="1"/>
  <c r="O200" i="1"/>
  <c r="C200" i="7" s="1"/>
  <c r="O198" i="1"/>
  <c r="C198" i="7" s="1"/>
  <c r="O186" i="1"/>
  <c r="C186" i="7" s="1"/>
  <c r="O185" i="1"/>
  <c r="C185" i="7" s="1"/>
  <c r="O184" i="1"/>
  <c r="C184" i="7" s="1"/>
  <c r="O183" i="1"/>
  <c r="C183" i="7" s="1"/>
  <c r="O182" i="1"/>
  <c r="C182" i="7" s="1"/>
  <c r="O181" i="1"/>
  <c r="C181" i="7" s="1"/>
  <c r="O180" i="1"/>
  <c r="C180" i="7" s="1"/>
  <c r="O179" i="1"/>
  <c r="C179" i="7" s="1"/>
  <c r="O178" i="1"/>
  <c r="C178" i="7" s="1"/>
  <c r="O176" i="1"/>
  <c r="C176" i="7" s="1"/>
  <c r="O174" i="1"/>
  <c r="C174" i="7" s="1"/>
  <c r="O173" i="1"/>
  <c r="C173" i="7" s="1"/>
  <c r="O172" i="1"/>
  <c r="C172" i="7" s="1"/>
  <c r="O170" i="1"/>
  <c r="C170" i="7" s="1"/>
  <c r="O169" i="1"/>
  <c r="C169" i="7" s="1"/>
  <c r="O168" i="1"/>
  <c r="C168" i="7" s="1"/>
  <c r="O166" i="1"/>
  <c r="C166" i="7" s="1"/>
  <c r="O165" i="1"/>
  <c r="C165" i="7" s="1"/>
  <c r="O164" i="1"/>
  <c r="C164" i="7" s="1"/>
  <c r="O163" i="1"/>
  <c r="C163" i="7" s="1"/>
  <c r="O162" i="1"/>
  <c r="C162" i="7" s="1"/>
  <c r="O161" i="1"/>
  <c r="C161" i="7" s="1"/>
  <c r="O160" i="1"/>
  <c r="C160" i="7" s="1"/>
  <c r="O157" i="1"/>
  <c r="C157" i="7" s="1"/>
  <c r="O156" i="1"/>
  <c r="C156" i="7" s="1"/>
  <c r="O155" i="1"/>
  <c r="C155" i="7" s="1"/>
  <c r="O154" i="1"/>
  <c r="C154" i="7" s="1"/>
  <c r="O153" i="1"/>
  <c r="C153" i="7" s="1"/>
  <c r="O152" i="1"/>
  <c r="C152" i="7" s="1"/>
  <c r="O151" i="1"/>
  <c r="C151" i="7" s="1"/>
  <c r="O150" i="1"/>
  <c r="C150" i="7" s="1"/>
  <c r="O149" i="1"/>
  <c r="C149" i="7" s="1"/>
  <c r="O143" i="1"/>
  <c r="C143" i="7" s="1"/>
  <c r="O141" i="1"/>
  <c r="C141" i="7" s="1"/>
  <c r="O139" i="1"/>
  <c r="C139" i="7" s="1"/>
  <c r="O137" i="1"/>
  <c r="C137" i="7" s="1"/>
  <c r="O136" i="1"/>
  <c r="C136" i="7" s="1"/>
  <c r="O135" i="1"/>
  <c r="C135" i="7" s="1"/>
  <c r="O134" i="1"/>
  <c r="C134" i="7" s="1"/>
  <c r="O133" i="1"/>
  <c r="C133" i="7" s="1"/>
  <c r="O132" i="1"/>
  <c r="C132" i="7" s="1"/>
  <c r="O131" i="1"/>
  <c r="C131" i="7" s="1"/>
  <c r="O130" i="1"/>
  <c r="C130" i="7" s="1"/>
  <c r="O128" i="1"/>
  <c r="C128" i="7" s="1"/>
  <c r="O126" i="1"/>
  <c r="C126" i="7" s="1"/>
  <c r="O125" i="1"/>
  <c r="C125" i="7" s="1"/>
  <c r="O124" i="1"/>
  <c r="C124" i="7" s="1"/>
  <c r="O123" i="1"/>
  <c r="C123" i="7" s="1"/>
  <c r="O122" i="1"/>
  <c r="C122" i="7" s="1"/>
  <c r="O121" i="1"/>
  <c r="C121" i="7" s="1"/>
  <c r="O120" i="1"/>
  <c r="C120" i="7" s="1"/>
  <c r="O119" i="1"/>
  <c r="C119" i="7" s="1"/>
  <c r="O118" i="1"/>
  <c r="C118" i="7" s="1"/>
  <c r="O117" i="1"/>
  <c r="C117" i="7" s="1"/>
  <c r="O115" i="1"/>
  <c r="C115" i="7" s="1"/>
  <c r="O114" i="1"/>
  <c r="C114" i="7" s="1"/>
  <c r="O113" i="1"/>
  <c r="C113" i="7" s="1"/>
  <c r="O112" i="1"/>
  <c r="C112" i="7" s="1"/>
  <c r="O111" i="1"/>
  <c r="C111" i="7" s="1"/>
  <c r="O110" i="1"/>
  <c r="C110" i="7" s="1"/>
  <c r="O109" i="1"/>
  <c r="C109" i="7" s="1"/>
  <c r="O108" i="1"/>
  <c r="C108" i="7" s="1"/>
  <c r="O107" i="1"/>
  <c r="C107" i="7" s="1"/>
  <c r="O106" i="1"/>
  <c r="C106" i="7" s="1"/>
  <c r="O105" i="1"/>
  <c r="C105" i="7" s="1"/>
  <c r="O101" i="1"/>
  <c r="C101" i="7" s="1"/>
  <c r="O100" i="1"/>
  <c r="C100" i="7" s="1"/>
  <c r="O99" i="1"/>
  <c r="C99" i="7" s="1"/>
  <c r="O98" i="1"/>
  <c r="C98" i="7" s="1"/>
  <c r="O97" i="1"/>
  <c r="C97" i="7" s="1"/>
  <c r="O96" i="1"/>
  <c r="C96" i="7" s="1"/>
  <c r="O95" i="1"/>
  <c r="C95" i="7" s="1"/>
  <c r="O94" i="1"/>
  <c r="C94" i="7" s="1"/>
  <c r="O93" i="1"/>
  <c r="C93" i="7" s="1"/>
  <c r="O92" i="1"/>
  <c r="C92" i="7" s="1"/>
  <c r="O91" i="1"/>
  <c r="C91" i="7" s="1"/>
  <c r="O90" i="1"/>
  <c r="C90" i="7" s="1"/>
  <c r="O89" i="1"/>
  <c r="C89" i="7" s="1"/>
  <c r="O88" i="1"/>
  <c r="C88" i="7" s="1"/>
  <c r="O87" i="1"/>
  <c r="C87" i="7" s="1"/>
  <c r="O86" i="1"/>
  <c r="C86" i="7" s="1"/>
  <c r="O84" i="1"/>
  <c r="C84" i="7" s="1"/>
  <c r="O83" i="1"/>
  <c r="C83" i="7" s="1"/>
  <c r="O82" i="1"/>
  <c r="C82" i="7" s="1"/>
  <c r="O81" i="1"/>
  <c r="C81" i="7" s="1"/>
  <c r="O80" i="1"/>
  <c r="C80" i="7" s="1"/>
  <c r="O79" i="1"/>
  <c r="C79" i="7" s="1"/>
  <c r="O78" i="1"/>
  <c r="C78" i="7" s="1"/>
  <c r="O77" i="1"/>
  <c r="C77" i="7" s="1"/>
  <c r="O76" i="1"/>
  <c r="C76" i="7" s="1"/>
  <c r="O75" i="1"/>
  <c r="C75" i="7" s="1"/>
  <c r="O74" i="1"/>
  <c r="C74" i="7" s="1"/>
  <c r="O73" i="1"/>
  <c r="C73" i="7" s="1"/>
  <c r="O72" i="1"/>
  <c r="C72" i="7" s="1"/>
  <c r="O71" i="1"/>
  <c r="C71" i="7" s="1"/>
  <c r="O70" i="1"/>
  <c r="C70" i="7" s="1"/>
  <c r="O69" i="1"/>
  <c r="C69" i="7" s="1"/>
  <c r="O68" i="1"/>
  <c r="C68" i="7" s="1"/>
  <c r="O67" i="1"/>
  <c r="C67" i="7" s="1"/>
  <c r="O66" i="1"/>
  <c r="C66" i="7" s="1"/>
  <c r="O65" i="1"/>
  <c r="C65" i="7" s="1"/>
  <c r="O64" i="1"/>
  <c r="C64" i="7" s="1"/>
  <c r="O63" i="1"/>
  <c r="C63" i="7" s="1"/>
  <c r="O62" i="1"/>
  <c r="C62" i="7" s="1"/>
  <c r="O61" i="1"/>
  <c r="C61" i="7" s="1"/>
  <c r="O60" i="1"/>
  <c r="C60" i="7" s="1"/>
  <c r="O59" i="1"/>
  <c r="C59" i="7" s="1"/>
  <c r="O58" i="1"/>
  <c r="C58" i="7" s="1"/>
  <c r="O57" i="1"/>
  <c r="C57" i="7" s="1"/>
  <c r="O56" i="1"/>
  <c r="C56" i="7" s="1"/>
  <c r="O39" i="1"/>
  <c r="C39" i="7" s="1"/>
  <c r="L39" i="1"/>
  <c r="O38" i="1"/>
  <c r="C38" i="7" s="1"/>
  <c r="L38" i="1"/>
  <c r="O37" i="1"/>
  <c r="C37" i="7" s="1"/>
  <c r="L37" i="1"/>
  <c r="O36" i="1"/>
  <c r="C36" i="7" s="1"/>
  <c r="L36" i="1"/>
  <c r="O35" i="1"/>
  <c r="C35" i="7" s="1"/>
  <c r="L35" i="1"/>
  <c r="O34" i="1"/>
  <c r="C34" i="7" s="1"/>
  <c r="L34" i="1"/>
  <c r="O33" i="1"/>
  <c r="C33" i="7" s="1"/>
  <c r="L33" i="1"/>
  <c r="O32" i="1"/>
  <c r="C32" i="7" s="1"/>
  <c r="L32" i="1"/>
  <c r="O31" i="1"/>
  <c r="C31" i="7" s="1"/>
  <c r="L31" i="1"/>
  <c r="O30" i="1"/>
  <c r="C30" i="7" s="1"/>
  <c r="L30" i="1"/>
  <c r="L29" i="1"/>
  <c r="O28" i="1"/>
  <c r="C28" i="7" s="1"/>
  <c r="L28" i="1"/>
  <c r="O27" i="1"/>
  <c r="C27" i="7" s="1"/>
  <c r="L27" i="1"/>
  <c r="O26" i="1"/>
  <c r="C26" i="7" s="1"/>
  <c r="L26" i="1"/>
  <c r="O25" i="1"/>
  <c r="C25" i="7" s="1"/>
  <c r="L25" i="1"/>
  <c r="O24" i="1"/>
  <c r="C24" i="7" s="1"/>
  <c r="L24" i="1"/>
  <c r="L23" i="1"/>
  <c r="L22" i="1"/>
  <c r="O21" i="1"/>
  <c r="C21" i="7" s="1"/>
  <c r="L21" i="1"/>
  <c r="L20" i="1"/>
  <c r="O19" i="1"/>
  <c r="C19" i="7" s="1"/>
  <c r="L19" i="1"/>
  <c r="O18" i="1"/>
  <c r="C18" i="7" s="1"/>
  <c r="L18" i="1"/>
  <c r="O17" i="1"/>
  <c r="C17" i="7" s="1"/>
  <c r="L17" i="1"/>
  <c r="O16" i="1"/>
  <c r="C16" i="7" s="1"/>
  <c r="L16" i="1"/>
  <c r="O15" i="1"/>
  <c r="C15" i="7" s="1"/>
  <c r="L15" i="1"/>
  <c r="O14" i="1"/>
  <c r="C14" i="7" s="1"/>
  <c r="L14" i="1"/>
  <c r="O13" i="1"/>
  <c r="C13" i="7" s="1"/>
  <c r="L13" i="1"/>
  <c r="O9" i="1"/>
  <c r="C9" i="7" s="1"/>
  <c r="O8" i="1"/>
  <c r="C8" i="7" s="1"/>
  <c r="O7" i="1"/>
  <c r="C7" i="7" s="1"/>
  <c r="O6" i="1"/>
  <c r="C6" i="7" s="1"/>
  <c r="O5" i="1"/>
  <c r="C5" i="7" s="1"/>
  <c r="O4" i="1"/>
  <c r="C4" i="7" s="1"/>
  <c r="O3" i="1"/>
  <c r="C3" i="7" s="1"/>
  <c r="O3" i="3"/>
  <c r="D3" i="7" s="1"/>
  <c r="O596" i="3" l="1"/>
  <c r="Z3" i="3"/>
  <c r="H3" i="7" s="1"/>
  <c r="P78" i="3"/>
  <c r="Z78" i="3" s="1"/>
  <c r="P34" i="3"/>
  <c r="Z34" i="3" s="1"/>
  <c r="P13" i="3"/>
  <c r="Z13" i="3" s="1"/>
  <c r="R29" i="6"/>
  <c r="AC29" i="6" s="1"/>
  <c r="R14" i="6"/>
  <c r="AC14" i="6" s="1"/>
  <c r="R122" i="6"/>
  <c r="AC122" i="6" s="1"/>
  <c r="P170" i="3"/>
  <c r="Z170" i="3" s="1"/>
  <c r="Y529" i="1"/>
  <c r="G533" i="7" s="1"/>
  <c r="C533" i="7"/>
  <c r="Y533" i="1"/>
  <c r="G537" i="7" s="1"/>
  <c r="C537" i="7"/>
  <c r="Y537" i="1"/>
  <c r="G541" i="7" s="1"/>
  <c r="C541" i="7"/>
  <c r="Y541" i="1"/>
  <c r="G545" i="7" s="1"/>
  <c r="C545" i="7"/>
  <c r="Y545" i="1"/>
  <c r="G549" i="7" s="1"/>
  <c r="C549" i="7"/>
  <c r="Y550" i="1"/>
  <c r="G554" i="7" s="1"/>
  <c r="C554" i="7"/>
  <c r="Y555" i="1"/>
  <c r="G559" i="7" s="1"/>
  <c r="C559" i="7"/>
  <c r="Y559" i="1"/>
  <c r="G563" i="7" s="1"/>
  <c r="C563" i="7"/>
  <c r="Y567" i="1"/>
  <c r="G571" i="7" s="1"/>
  <c r="C571" i="7"/>
  <c r="Y572" i="1"/>
  <c r="G576" i="7" s="1"/>
  <c r="C576" i="7"/>
  <c r="Y530" i="1"/>
  <c r="G534" i="7" s="1"/>
  <c r="C534" i="7"/>
  <c r="Y534" i="1"/>
  <c r="G538" i="7" s="1"/>
  <c r="C538" i="7"/>
  <c r="Y538" i="1"/>
  <c r="G542" i="7" s="1"/>
  <c r="C542" i="7"/>
  <c r="Y542" i="1"/>
  <c r="G546" i="7" s="1"/>
  <c r="C546" i="7"/>
  <c r="Y546" i="1"/>
  <c r="G550" i="7" s="1"/>
  <c r="C550" i="7"/>
  <c r="Y551" i="1"/>
  <c r="G555" i="7" s="1"/>
  <c r="C555" i="7"/>
  <c r="Y556" i="1"/>
  <c r="G560" i="7" s="1"/>
  <c r="C560" i="7"/>
  <c r="Y560" i="1"/>
  <c r="G564" i="7" s="1"/>
  <c r="C564" i="7"/>
  <c r="Y569" i="1"/>
  <c r="G573" i="7" s="1"/>
  <c r="C573" i="7"/>
  <c r="Y575" i="1"/>
  <c r="G579" i="7" s="1"/>
  <c r="C579" i="7"/>
  <c r="AA589" i="3"/>
  <c r="H593" i="7"/>
  <c r="Y531" i="1"/>
  <c r="G535" i="7" s="1"/>
  <c r="C535" i="7"/>
  <c r="Y535" i="1"/>
  <c r="G539" i="7" s="1"/>
  <c r="C539" i="7"/>
  <c r="Y539" i="1"/>
  <c r="G543" i="7" s="1"/>
  <c r="C543" i="7"/>
  <c r="Y543" i="1"/>
  <c r="G547" i="7" s="1"/>
  <c r="C547" i="7"/>
  <c r="Y547" i="1"/>
  <c r="G551" i="7" s="1"/>
  <c r="C551" i="7"/>
  <c r="Y553" i="1"/>
  <c r="G557" i="7" s="1"/>
  <c r="C557" i="7"/>
  <c r="Y557" i="1"/>
  <c r="G561" i="7" s="1"/>
  <c r="C561" i="7"/>
  <c r="Y561" i="1"/>
  <c r="G565" i="7" s="1"/>
  <c r="C565" i="7"/>
  <c r="Y570" i="1"/>
  <c r="G574" i="7" s="1"/>
  <c r="C574" i="7"/>
  <c r="Y532" i="1"/>
  <c r="G536" i="7" s="1"/>
  <c r="C536" i="7"/>
  <c r="Y536" i="1"/>
  <c r="G540" i="7" s="1"/>
  <c r="C540" i="7"/>
  <c r="Y540" i="1"/>
  <c r="G544" i="7" s="1"/>
  <c r="C544" i="7"/>
  <c r="Y544" i="1"/>
  <c r="G548" i="7" s="1"/>
  <c r="C548" i="7"/>
  <c r="Y549" i="1"/>
  <c r="G553" i="7" s="1"/>
  <c r="C553" i="7"/>
  <c r="Y554" i="1"/>
  <c r="G558" i="7" s="1"/>
  <c r="C558" i="7"/>
  <c r="Y558" i="1"/>
  <c r="G562" i="7" s="1"/>
  <c r="C562" i="7"/>
  <c r="Y564" i="1"/>
  <c r="G568" i="7" s="1"/>
  <c r="C568" i="7"/>
  <c r="Y571" i="1"/>
  <c r="G575" i="7" s="1"/>
  <c r="C575" i="7"/>
  <c r="AA587" i="3"/>
  <c r="H591" i="7"/>
  <c r="AA29" i="3"/>
  <c r="H29" i="7"/>
  <c r="AA230" i="3"/>
  <c r="H230" i="7"/>
  <c r="AA580" i="3"/>
  <c r="H584" i="7"/>
  <c r="AA578" i="3"/>
  <c r="H582" i="7"/>
  <c r="AA22" i="3"/>
  <c r="H22" i="7"/>
  <c r="AA182" i="3"/>
  <c r="H182" i="7"/>
  <c r="AA138" i="3"/>
  <c r="H138" i="7"/>
  <c r="AC24" i="6"/>
  <c r="AC19" i="6"/>
  <c r="AC35" i="6"/>
  <c r="AC10" i="6"/>
  <c r="AC25" i="6"/>
  <c r="AC90" i="6"/>
  <c r="AC221" i="6"/>
  <c r="AC32" i="6"/>
  <c r="AC23" i="6"/>
  <c r="AC26" i="6"/>
  <c r="AC13" i="6"/>
  <c r="AC34" i="6"/>
  <c r="AC11" i="6"/>
  <c r="AC43" i="6"/>
  <c r="AC17" i="6"/>
  <c r="AC33" i="6"/>
  <c r="AC46" i="6"/>
  <c r="AC16" i="6"/>
  <c r="AC8" i="6"/>
  <c r="AC330" i="6"/>
  <c r="AC15" i="6"/>
  <c r="AC47" i="6"/>
  <c r="AC21" i="6"/>
  <c r="AC37" i="6"/>
  <c r="AC133" i="6"/>
  <c r="AC288" i="6"/>
  <c r="AC114" i="6"/>
  <c r="AC158" i="6"/>
  <c r="AC215" i="6"/>
  <c r="AC194" i="6"/>
  <c r="AD230" i="6"/>
  <c r="I230" i="7"/>
  <c r="J230" i="7" s="1"/>
  <c r="R56" i="6"/>
  <c r="AC56" i="6" s="1"/>
  <c r="R184" i="6"/>
  <c r="R565" i="6"/>
  <c r="R516" i="6"/>
  <c r="R219" i="6"/>
  <c r="AC219" i="6" s="1"/>
  <c r="R182" i="6"/>
  <c r="AC182" i="6" s="1"/>
  <c r="P67" i="3"/>
  <c r="Z67" i="3" s="1"/>
  <c r="R83" i="6"/>
  <c r="AC83" i="6" s="1"/>
  <c r="R99" i="6"/>
  <c r="AC99" i="6" s="1"/>
  <c r="R115" i="6"/>
  <c r="AC115" i="6" s="1"/>
  <c r="R131" i="6"/>
  <c r="AC131" i="6" s="1"/>
  <c r="R147" i="6"/>
  <c r="AC147" i="6" s="1"/>
  <c r="R163" i="6"/>
  <c r="AC163" i="6" s="1"/>
  <c r="P179" i="3"/>
  <c r="R216" i="6"/>
  <c r="AC216" i="6" s="1"/>
  <c r="R232" i="6"/>
  <c r="P94" i="3"/>
  <c r="Z94" i="3" s="1"/>
  <c r="P553" i="3"/>
  <c r="Z553" i="3" s="1"/>
  <c r="P71" i="3"/>
  <c r="Z71" i="3" s="1"/>
  <c r="R87" i="6"/>
  <c r="AC87" i="6" s="1"/>
  <c r="P103" i="3"/>
  <c r="Z103" i="3" s="1"/>
  <c r="R119" i="6"/>
  <c r="AC119" i="6" s="1"/>
  <c r="P135" i="3"/>
  <c r="Z135" i="3" s="1"/>
  <c r="R151" i="6"/>
  <c r="AC151" i="6" s="1"/>
  <c r="P167" i="3"/>
  <c r="Z167" i="3" s="1"/>
  <c r="P183" i="3"/>
  <c r="Z183" i="3" s="1"/>
  <c r="R204" i="6"/>
  <c r="AC204" i="6" s="1"/>
  <c r="R138" i="6"/>
  <c r="AC138" i="6" s="1"/>
  <c r="R271" i="6"/>
  <c r="AC271" i="6" s="1"/>
  <c r="P287" i="3"/>
  <c r="Z287" i="3" s="1"/>
  <c r="R303" i="6"/>
  <c r="AC303" i="6" s="1"/>
  <c r="R57" i="6"/>
  <c r="AC57" i="6" s="1"/>
  <c r="R73" i="6"/>
  <c r="AC73" i="6" s="1"/>
  <c r="R89" i="6"/>
  <c r="AC89" i="6" s="1"/>
  <c r="P105" i="3"/>
  <c r="Z105" i="3" s="1"/>
  <c r="R121" i="6"/>
  <c r="AC121" i="6" s="1"/>
  <c r="P118" i="3"/>
  <c r="Z118" i="3" s="1"/>
  <c r="P220" i="3"/>
  <c r="Z220" i="3" s="1"/>
  <c r="R236" i="6"/>
  <c r="AC236" i="6" s="1"/>
  <c r="R258" i="6"/>
  <c r="AC258" i="6" s="1"/>
  <c r="P291" i="3"/>
  <c r="Z291" i="3" s="1"/>
  <c r="R61" i="6"/>
  <c r="AC61" i="6" s="1"/>
  <c r="R307" i="6"/>
  <c r="AC307" i="6" s="1"/>
  <c r="P153" i="3"/>
  <c r="Z153" i="3" s="1"/>
  <c r="R77" i="6"/>
  <c r="AC77" i="6" s="1"/>
  <c r="R93" i="6"/>
  <c r="AC93" i="6" s="1"/>
  <c r="R109" i="6"/>
  <c r="AC109" i="6" s="1"/>
  <c r="R125" i="6"/>
  <c r="AC125" i="6" s="1"/>
  <c r="R322" i="6"/>
  <c r="AC322" i="6" s="1"/>
  <c r="R72" i="6"/>
  <c r="AC72" i="6" s="1"/>
  <c r="R112" i="6"/>
  <c r="AC112" i="6" s="1"/>
  <c r="R160" i="6"/>
  <c r="AC160" i="6" s="1"/>
  <c r="R205" i="6"/>
  <c r="AC205" i="6" s="1"/>
  <c r="R296" i="6"/>
  <c r="AC296" i="6" s="1"/>
  <c r="R466" i="6"/>
  <c r="R520" i="6"/>
  <c r="R58" i="6"/>
  <c r="AC58" i="6" s="1"/>
  <c r="R106" i="6"/>
  <c r="AC106" i="6" s="1"/>
  <c r="R78" i="6"/>
  <c r="AC78" i="6" s="1"/>
  <c r="R102" i="6"/>
  <c r="AC102" i="6" s="1"/>
  <c r="P126" i="3"/>
  <c r="Z126" i="3" s="1"/>
  <c r="P150" i="3"/>
  <c r="Z150" i="3" s="1"/>
  <c r="R174" i="6"/>
  <c r="AC174" i="6" s="1"/>
  <c r="R203" i="6"/>
  <c r="AC203" i="6" s="1"/>
  <c r="R27" i="6"/>
  <c r="AC27" i="6" s="1"/>
  <c r="P483" i="3"/>
  <c r="Z483" i="3" s="1"/>
  <c r="R559" i="6"/>
  <c r="P141" i="3"/>
  <c r="Z141" i="3" s="1"/>
  <c r="R157" i="6"/>
  <c r="AC157" i="6" s="1"/>
  <c r="R499" i="6"/>
  <c r="P537" i="3"/>
  <c r="Z537" i="3" s="1"/>
  <c r="R267" i="6"/>
  <c r="AC267" i="6" s="1"/>
  <c r="R129" i="6"/>
  <c r="AC129" i="6" s="1"/>
  <c r="R223" i="6"/>
  <c r="AC223" i="6" s="1"/>
  <c r="R82" i="6"/>
  <c r="AC82" i="6" s="1"/>
  <c r="P162" i="3"/>
  <c r="Z162" i="3" s="1"/>
  <c r="S283" i="6"/>
  <c r="S140" i="6"/>
  <c r="S176" i="6"/>
  <c r="S208" i="6"/>
  <c r="S306" i="6"/>
  <c r="S141" i="6"/>
  <c r="S209" i="6"/>
  <c r="S177" i="6"/>
  <c r="S232" i="6"/>
  <c r="S178" i="6"/>
  <c r="S206" i="6"/>
  <c r="S171" i="6"/>
  <c r="S175" i="6"/>
  <c r="S207" i="6"/>
  <c r="R354" i="6"/>
  <c r="R80" i="6"/>
  <c r="AC80" i="6" s="1"/>
  <c r="R128" i="6"/>
  <c r="AC128" i="6" s="1"/>
  <c r="P168" i="3"/>
  <c r="Z168" i="3" s="1"/>
  <c r="P213" i="3"/>
  <c r="Z213" i="3" s="1"/>
  <c r="R264" i="6"/>
  <c r="AC264" i="6" s="1"/>
  <c r="P304" i="3"/>
  <c r="Z304" i="3" s="1"/>
  <c r="R346" i="6"/>
  <c r="P394" i="3"/>
  <c r="Z394" i="3" s="1"/>
  <c r="R426" i="6"/>
  <c r="R533" i="6"/>
  <c r="R543" i="6"/>
  <c r="R526" i="6"/>
  <c r="R59" i="6"/>
  <c r="AC59" i="6" s="1"/>
  <c r="P75" i="3"/>
  <c r="Z75" i="3" s="1"/>
  <c r="R91" i="6"/>
  <c r="AC91" i="6" s="1"/>
  <c r="P107" i="3"/>
  <c r="Z107" i="3" s="1"/>
  <c r="P123" i="3"/>
  <c r="Z123" i="3" s="1"/>
  <c r="P139" i="3"/>
  <c r="Z139" i="3" s="1"/>
  <c r="P155" i="3"/>
  <c r="Z155" i="3" s="1"/>
  <c r="P171" i="3"/>
  <c r="Z171" i="3" s="1"/>
  <c r="P190" i="3"/>
  <c r="Z190" i="3" s="1"/>
  <c r="P208" i="3"/>
  <c r="Z208" i="3" s="1"/>
  <c r="P241" i="3"/>
  <c r="Z241" i="3" s="1"/>
  <c r="R279" i="6"/>
  <c r="AC279" i="6" s="1"/>
  <c r="R345" i="6"/>
  <c r="R441" i="6"/>
  <c r="P490" i="3"/>
  <c r="Z490" i="3" s="1"/>
  <c r="R540" i="6"/>
  <c r="R385" i="6"/>
  <c r="R409" i="6"/>
  <c r="P433" i="3"/>
  <c r="Z433" i="3" s="1"/>
  <c r="P457" i="3"/>
  <c r="Z457" i="3" s="1"/>
  <c r="R482" i="6"/>
  <c r="P506" i="3"/>
  <c r="Z506" i="3" s="1"/>
  <c r="R532" i="6"/>
  <c r="P556" i="3"/>
  <c r="Z556" i="3" s="1"/>
  <c r="R65" i="6"/>
  <c r="AC65" i="6" s="1"/>
  <c r="P81" i="3"/>
  <c r="Z81" i="3" s="1"/>
  <c r="R113" i="6"/>
  <c r="AC113" i="6" s="1"/>
  <c r="R62" i="6"/>
  <c r="AC62" i="6" s="1"/>
  <c r="R86" i="6"/>
  <c r="AC86" i="6" s="1"/>
  <c r="P110" i="3"/>
  <c r="Z110" i="3" s="1"/>
  <c r="P130" i="3"/>
  <c r="Z130" i="3" s="1"/>
  <c r="R154" i="6"/>
  <c r="AC154" i="6" s="1"/>
  <c r="R207" i="6"/>
  <c r="R386" i="6"/>
  <c r="P120" i="3"/>
  <c r="Z120" i="3" s="1"/>
  <c r="R255" i="6"/>
  <c r="AC255" i="6" s="1"/>
  <c r="P136" i="3"/>
  <c r="Z136" i="3" s="1"/>
  <c r="P176" i="3"/>
  <c r="Z176" i="3" s="1"/>
  <c r="R229" i="6"/>
  <c r="AC229" i="6" s="1"/>
  <c r="R272" i="6"/>
  <c r="AC272" i="6" s="1"/>
  <c r="P362" i="3"/>
  <c r="Z362" i="3" s="1"/>
  <c r="P402" i="3"/>
  <c r="Z402" i="3" s="1"/>
  <c r="P434" i="3"/>
  <c r="Z434" i="3" s="1"/>
  <c r="P555" i="3"/>
  <c r="Z555" i="3" s="1"/>
  <c r="R539" i="6"/>
  <c r="R63" i="6"/>
  <c r="AC63" i="6" s="1"/>
  <c r="R95" i="6"/>
  <c r="AC95" i="6" s="1"/>
  <c r="R127" i="6"/>
  <c r="AC127" i="6" s="1"/>
  <c r="R159" i="6"/>
  <c r="AC159" i="6" s="1"/>
  <c r="R250" i="6"/>
  <c r="AC250" i="6" s="1"/>
  <c r="R283" i="6"/>
  <c r="P299" i="3"/>
  <c r="Z299" i="3" s="1"/>
  <c r="R315" i="6"/>
  <c r="AC315" i="6" s="1"/>
  <c r="P333" i="3"/>
  <c r="Z333" i="3" s="1"/>
  <c r="R349" i="6"/>
  <c r="R405" i="6"/>
  <c r="R453" i="6"/>
  <c r="P502" i="3"/>
  <c r="Z502" i="3" s="1"/>
  <c r="R552" i="6"/>
  <c r="R145" i="6"/>
  <c r="P365" i="3"/>
  <c r="Z365" i="3" s="1"/>
  <c r="P389" i="3"/>
  <c r="Z389" i="3" s="1"/>
  <c r="P413" i="3"/>
  <c r="Z413" i="3" s="1"/>
  <c r="P437" i="3"/>
  <c r="Z437" i="3" s="1"/>
  <c r="P461" i="3"/>
  <c r="Z461" i="3" s="1"/>
  <c r="P486" i="3"/>
  <c r="Z486" i="3" s="1"/>
  <c r="P511" i="3"/>
  <c r="Z511" i="3" s="1"/>
  <c r="P536" i="3"/>
  <c r="Z536" i="3" s="1"/>
  <c r="R560" i="6"/>
  <c r="P134" i="3"/>
  <c r="Z134" i="3" s="1"/>
  <c r="R69" i="6"/>
  <c r="AC69" i="6" s="1"/>
  <c r="P85" i="3"/>
  <c r="Z85" i="3" s="1"/>
  <c r="R101" i="6"/>
  <c r="AC101" i="6" s="1"/>
  <c r="R117" i="6"/>
  <c r="AC117" i="6" s="1"/>
  <c r="R66" i="6"/>
  <c r="AC66" i="6" s="1"/>
  <c r="P90" i="3"/>
  <c r="Z90" i="3" s="1"/>
  <c r="P114" i="3"/>
  <c r="Z114" i="3" s="1"/>
  <c r="R189" i="6"/>
  <c r="AC189" i="6" s="1"/>
  <c r="R64" i="6"/>
  <c r="AC64" i="6" s="1"/>
  <c r="R104" i="6"/>
  <c r="AC104" i="6" s="1"/>
  <c r="R144" i="6"/>
  <c r="AC144" i="6" s="1"/>
  <c r="R280" i="6"/>
  <c r="AC280" i="6" s="1"/>
  <c r="R410" i="6"/>
  <c r="P456" i="3"/>
  <c r="Z456" i="3" s="1"/>
  <c r="P321" i="3"/>
  <c r="Z321" i="3" s="1"/>
  <c r="R337" i="6"/>
  <c r="P353" i="3"/>
  <c r="Z353" i="3" s="1"/>
  <c r="P369" i="3"/>
  <c r="Z369" i="3" s="1"/>
  <c r="R417" i="6"/>
  <c r="P465" i="3"/>
  <c r="Z465" i="3" s="1"/>
  <c r="P515" i="3"/>
  <c r="R564" i="6"/>
  <c r="R298" i="6"/>
  <c r="AC298" i="6" s="1"/>
  <c r="R149" i="6"/>
  <c r="AC149" i="6" s="1"/>
  <c r="R227" i="6"/>
  <c r="AC227" i="6" s="1"/>
  <c r="R397" i="6"/>
  <c r="R421" i="6"/>
  <c r="P494" i="3"/>
  <c r="Z494" i="3" s="1"/>
  <c r="R519" i="6"/>
  <c r="P142" i="3"/>
  <c r="Z142" i="3" s="1"/>
  <c r="P146" i="3"/>
  <c r="Z146" i="3" s="1"/>
  <c r="R166" i="6"/>
  <c r="AC166" i="6" s="1"/>
  <c r="R193" i="6"/>
  <c r="AC193" i="6" s="1"/>
  <c r="R247" i="6"/>
  <c r="AC247" i="6" s="1"/>
  <c r="R338" i="6"/>
  <c r="R378" i="6"/>
  <c r="R418" i="6"/>
  <c r="R505" i="6"/>
  <c r="R522" i="6"/>
  <c r="R489" i="6"/>
  <c r="P325" i="3"/>
  <c r="R341" i="6"/>
  <c r="P357" i="3"/>
  <c r="Z357" i="3" s="1"/>
  <c r="R381" i="6"/>
  <c r="P429" i="3"/>
  <c r="Z429" i="3" s="1"/>
  <c r="R477" i="6"/>
  <c r="R527" i="6"/>
  <c r="P377" i="3"/>
  <c r="Z377" i="3" s="1"/>
  <c r="P401" i="3"/>
  <c r="Z401" i="3" s="1"/>
  <c r="P425" i="3"/>
  <c r="Z425" i="3" s="1"/>
  <c r="R449" i="6"/>
  <c r="R473" i="6"/>
  <c r="R523" i="6"/>
  <c r="R548" i="6"/>
  <c r="R361" i="6"/>
  <c r="R185" i="6"/>
  <c r="AC185" i="6" s="1"/>
  <c r="P185" i="3"/>
  <c r="Z185" i="3" s="1"/>
  <c r="R573" i="6"/>
  <c r="P573" i="3"/>
  <c r="Z573" i="3" s="1"/>
  <c r="P572" i="3"/>
  <c r="Z572" i="3" s="1"/>
  <c r="R572" i="6"/>
  <c r="R246" i="6"/>
  <c r="AC246" i="6" s="1"/>
  <c r="P246" i="3"/>
  <c r="Z246" i="3" s="1"/>
  <c r="P312" i="3"/>
  <c r="Z312" i="3" s="1"/>
  <c r="R320" i="6"/>
  <c r="AC320" i="6" s="1"/>
  <c r="P320" i="3"/>
  <c r="Z320" i="3" s="1"/>
  <c r="P569" i="3"/>
  <c r="Z569" i="3" s="1"/>
  <c r="P579" i="3"/>
  <c r="Z579" i="3" s="1"/>
  <c r="R571" i="6"/>
  <c r="P581" i="3"/>
  <c r="Z581" i="3" s="1"/>
  <c r="R311" i="6"/>
  <c r="AC311" i="6" s="1"/>
  <c r="R319" i="6"/>
  <c r="AC319" i="6" s="1"/>
  <c r="P319" i="3"/>
  <c r="Z319" i="3" s="1"/>
  <c r="P498" i="3"/>
  <c r="Z498" i="3" s="1"/>
  <c r="R508" i="6"/>
  <c r="P508" i="3"/>
  <c r="Z508" i="3" s="1"/>
  <c r="R574" i="6"/>
  <c r="P586" i="3"/>
  <c r="Z586" i="3" s="1"/>
  <c r="P178" i="3"/>
  <c r="Z178" i="3" s="1"/>
  <c r="P186" i="3"/>
  <c r="Z186" i="3" s="1"/>
  <c r="R186" i="6"/>
  <c r="P131" i="3"/>
  <c r="Z131" i="3" s="1"/>
  <c r="P133" i="3"/>
  <c r="Z133" i="3" s="1"/>
  <c r="P163" i="3"/>
  <c r="Z163" i="3" s="1"/>
  <c r="P33" i="3"/>
  <c r="Z33" i="3" s="1"/>
  <c r="P298" i="3"/>
  <c r="Z298" i="3" s="1"/>
  <c r="P83" i="3"/>
  <c r="Z83" i="3" s="1"/>
  <c r="R22" i="6"/>
  <c r="AC22" i="6" s="1"/>
  <c r="P473" i="3"/>
  <c r="Z473" i="3" s="1"/>
  <c r="P574" i="3"/>
  <c r="Z574" i="3" s="1"/>
  <c r="P37" i="3"/>
  <c r="Z37" i="3" s="1"/>
  <c r="P174" i="3"/>
  <c r="Z174" i="3" s="1"/>
  <c r="R126" i="6"/>
  <c r="AC126" i="6" s="1"/>
  <c r="P58" i="3"/>
  <c r="Z58" i="3" s="1"/>
  <c r="P102" i="3"/>
  <c r="Z102" i="3" s="1"/>
  <c r="P203" i="3"/>
  <c r="Z203" i="3" s="1"/>
  <c r="P548" i="3"/>
  <c r="Z548" i="3" s="1"/>
  <c r="P361" i="3"/>
  <c r="Z361" i="3" s="1"/>
  <c r="R401" i="6"/>
  <c r="P21" i="3"/>
  <c r="Z21" i="3" s="1"/>
  <c r="P93" i="3"/>
  <c r="Z93" i="3" s="1"/>
  <c r="R67" i="6"/>
  <c r="AC67" i="6" s="1"/>
  <c r="P198" i="3"/>
  <c r="Z198" i="3" s="1"/>
  <c r="P115" i="3"/>
  <c r="Z115" i="3" s="1"/>
  <c r="R179" i="6"/>
  <c r="P149" i="3"/>
  <c r="Z149" i="3" s="1"/>
  <c r="R231" i="6"/>
  <c r="AC231" i="6" s="1"/>
  <c r="P215" i="3"/>
  <c r="Z215" i="3" s="1"/>
  <c r="R389" i="6"/>
  <c r="R299" i="6"/>
  <c r="AC299" i="6" s="1"/>
  <c r="R162" i="6"/>
  <c r="AC162" i="6" s="1"/>
  <c r="R45" i="6"/>
  <c r="AC45" i="6" s="1"/>
  <c r="R85" i="6"/>
  <c r="AC85" i="6" s="1"/>
  <c r="R536" i="6"/>
  <c r="P250" i="3"/>
  <c r="Z250" i="3" s="1"/>
  <c r="R333" i="6"/>
  <c r="AC333" i="6" s="1"/>
  <c r="P26" i="3"/>
  <c r="Z26" i="3" s="1"/>
  <c r="P101" i="3"/>
  <c r="Z101" i="3" s="1"/>
  <c r="P189" i="3"/>
  <c r="Z189" i="3" s="1"/>
  <c r="R437" i="6"/>
  <c r="P267" i="3"/>
  <c r="Z267" i="3" s="1"/>
  <c r="P349" i="3"/>
  <c r="Z349" i="3" s="1"/>
  <c r="R134" i="6"/>
  <c r="AC134" i="6" s="1"/>
  <c r="R502" i="6"/>
  <c r="P35" i="3"/>
  <c r="Z35" i="3" s="1"/>
  <c r="R75" i="6"/>
  <c r="AC75" i="6" s="1"/>
  <c r="R155" i="6"/>
  <c r="AC155" i="6" s="1"/>
  <c r="R490" i="6"/>
  <c r="P157" i="3"/>
  <c r="Z157" i="3" s="1"/>
  <c r="P59" i="3"/>
  <c r="Z59" i="3" s="1"/>
  <c r="P19" i="3"/>
  <c r="Z19" i="3" s="1"/>
  <c r="P194" i="3"/>
  <c r="Z194" i="3" s="1"/>
  <c r="P441" i="3"/>
  <c r="Z441" i="3" s="1"/>
  <c r="R18" i="6"/>
  <c r="AC18" i="6" s="1"/>
  <c r="P345" i="3"/>
  <c r="Z345" i="3" s="1"/>
  <c r="R105" i="6"/>
  <c r="AC105" i="6" s="1"/>
  <c r="R211" i="6"/>
  <c r="AC211" i="6" s="1"/>
  <c r="R97" i="6"/>
  <c r="AC97" i="6" s="1"/>
  <c r="P96" i="3"/>
  <c r="Z96" i="3" s="1"/>
  <c r="P247" i="3"/>
  <c r="Z247" i="3" s="1"/>
  <c r="R553" i="6"/>
  <c r="R170" i="6"/>
  <c r="AC170" i="6" s="1"/>
  <c r="P184" i="3"/>
  <c r="Z184" i="3" s="1"/>
  <c r="P338" i="3"/>
  <c r="Z338" i="3" s="1"/>
  <c r="R537" i="6"/>
  <c r="R425" i="6"/>
  <c r="P43" i="3"/>
  <c r="Z43" i="3" s="1"/>
  <c r="P99" i="3"/>
  <c r="Z99" i="3" s="1"/>
  <c r="R198" i="6"/>
  <c r="AC198" i="6" s="1"/>
  <c r="P232" i="3"/>
  <c r="Z232" i="3" s="1"/>
  <c r="P315" i="3"/>
  <c r="Z315" i="3" s="1"/>
  <c r="P523" i="3"/>
  <c r="Z523" i="3" s="1"/>
  <c r="P77" i="3"/>
  <c r="Z77" i="3" s="1"/>
  <c r="P322" i="3"/>
  <c r="Z322" i="3" s="1"/>
  <c r="P72" i="3"/>
  <c r="Z72" i="3" s="1"/>
  <c r="P418" i="3"/>
  <c r="Z418" i="3" s="1"/>
  <c r="R150" i="6"/>
  <c r="AC150" i="6" s="1"/>
  <c r="P11" i="3"/>
  <c r="Z11" i="3" s="1"/>
  <c r="P147" i="3"/>
  <c r="Z147" i="3" s="1"/>
  <c r="P283" i="3"/>
  <c r="Z283" i="3" s="1"/>
  <c r="P106" i="3"/>
  <c r="Z106" i="3" s="1"/>
  <c r="P449" i="3"/>
  <c r="Z449" i="3" s="1"/>
  <c r="P61" i="3"/>
  <c r="Z61" i="3" s="1"/>
  <c r="P125" i="3"/>
  <c r="Z125" i="3" s="1"/>
  <c r="R141" i="6"/>
  <c r="P505" i="3"/>
  <c r="Z505" i="3" s="1"/>
  <c r="P160" i="3"/>
  <c r="Z160" i="3" s="1"/>
  <c r="P520" i="3"/>
  <c r="Z520" i="3" s="1"/>
  <c r="P453" i="3"/>
  <c r="Z453" i="3" s="1"/>
  <c r="P405" i="3"/>
  <c r="Z405" i="3" s="1"/>
  <c r="P552" i="3"/>
  <c r="Z552" i="3" s="1"/>
  <c r="P489" i="3"/>
  <c r="Z489" i="3" s="1"/>
  <c r="P522" i="3"/>
  <c r="Z522" i="3" s="1"/>
  <c r="P56" i="3"/>
  <c r="Z56" i="3" s="1"/>
  <c r="P24" i="3"/>
  <c r="Z24" i="3" s="1"/>
  <c r="P112" i="3"/>
  <c r="Z112" i="3" s="1"/>
  <c r="P205" i="3"/>
  <c r="Z205" i="3" s="1"/>
  <c r="P296" i="3"/>
  <c r="Z296" i="3" s="1"/>
  <c r="P378" i="3"/>
  <c r="Z378" i="3" s="1"/>
  <c r="P466" i="3"/>
  <c r="Z466" i="3" s="1"/>
  <c r="P95" i="3"/>
  <c r="Z95" i="3" s="1"/>
  <c r="P258" i="3"/>
  <c r="Z258" i="3" s="1"/>
  <c r="P307" i="3"/>
  <c r="Z307" i="3" s="1"/>
  <c r="P113" i="3"/>
  <c r="Z113" i="3" s="1"/>
  <c r="R357" i="6"/>
  <c r="P63" i="3"/>
  <c r="Z63" i="3" s="1"/>
  <c r="R123" i="6"/>
  <c r="AC123" i="6" s="1"/>
  <c r="R312" i="6"/>
  <c r="AC312" i="6" s="1"/>
  <c r="P227" i="3"/>
  <c r="Z227" i="3" s="1"/>
  <c r="R171" i="6"/>
  <c r="P341" i="3"/>
  <c r="Z341" i="3" s="1"/>
  <c r="R486" i="6"/>
  <c r="R511" i="6"/>
  <c r="R220" i="6"/>
  <c r="AC220" i="6" s="1"/>
  <c r="R241" i="6"/>
  <c r="AC241" i="6" s="1"/>
  <c r="P571" i="3"/>
  <c r="Z571" i="3" s="1"/>
  <c r="P527" i="3"/>
  <c r="Z527" i="3" s="1"/>
  <c r="R107" i="6"/>
  <c r="AC107" i="6" s="1"/>
  <c r="R208" i="6"/>
  <c r="R3" i="6"/>
  <c r="AC3" i="6" s="1"/>
  <c r="R190" i="6"/>
  <c r="AC190" i="6" s="1"/>
  <c r="R291" i="6"/>
  <c r="AC291" i="6" s="1"/>
  <c r="P499" i="3"/>
  <c r="Z499" i="3" s="1"/>
  <c r="P25" i="3"/>
  <c r="Z25" i="3" s="1"/>
  <c r="R71" i="6"/>
  <c r="AC71" i="6" s="1"/>
  <c r="P62" i="3"/>
  <c r="Z62" i="3" s="1"/>
  <c r="R178" i="6"/>
  <c r="R41" i="6"/>
  <c r="AC41" i="6" s="1"/>
  <c r="R130" i="6"/>
  <c r="AC130" i="6" s="1"/>
  <c r="P385" i="3"/>
  <c r="Z385" i="3" s="1"/>
  <c r="R6" i="6"/>
  <c r="R81" i="6"/>
  <c r="AC81" i="6" s="1"/>
  <c r="P122" i="3"/>
  <c r="Z122" i="3" s="1"/>
  <c r="P91" i="3"/>
  <c r="Z91" i="3" s="1"/>
  <c r="P539" i="3"/>
  <c r="Z539" i="3" s="1"/>
  <c r="P477" i="3"/>
  <c r="Z477" i="3" s="1"/>
  <c r="P386" i="3"/>
  <c r="Z386" i="3" s="1"/>
  <c r="R555" i="6"/>
  <c r="R9" i="6"/>
  <c r="AC9" i="6" s="1"/>
  <c r="R224" i="6"/>
  <c r="AC224" i="6" s="1"/>
  <c r="R31" i="6"/>
  <c r="AC31" i="6" s="1"/>
  <c r="R183" i="6"/>
  <c r="AC183" i="6" s="1"/>
  <c r="R353" i="6"/>
  <c r="P417" i="3"/>
  <c r="Z417" i="3" s="1"/>
  <c r="R30" i="6"/>
  <c r="AC30" i="6" s="1"/>
  <c r="R70" i="6"/>
  <c r="AC70" i="6" s="1"/>
  <c r="R110" i="6"/>
  <c r="AC110" i="6" s="1"/>
  <c r="R139" i="6"/>
  <c r="AC139" i="6" s="1"/>
  <c r="R325" i="6"/>
  <c r="P288" i="3"/>
  <c r="Z288" i="3" s="1"/>
  <c r="P560" i="3"/>
  <c r="Z560" i="3" s="1"/>
  <c r="R136" i="6"/>
  <c r="AC136" i="6" s="1"/>
  <c r="P10" i="3"/>
  <c r="Z10" i="3" s="1"/>
  <c r="P86" i="3"/>
  <c r="Z86" i="3" s="1"/>
  <c r="P207" i="3"/>
  <c r="Z207" i="3" s="1"/>
  <c r="P65" i="3"/>
  <c r="Z65" i="3" s="1"/>
  <c r="P97" i="3"/>
  <c r="Z97" i="3" s="1"/>
  <c r="P154" i="3"/>
  <c r="Z154" i="3" s="1"/>
  <c r="P224" i="3"/>
  <c r="Z224" i="3" s="1"/>
  <c r="R103" i="6"/>
  <c r="AC103" i="6" s="1"/>
  <c r="R287" i="6"/>
  <c r="AC287" i="6" s="1"/>
  <c r="R556" i="6"/>
  <c r="P409" i="3"/>
  <c r="Z409" i="3" s="1"/>
  <c r="R457" i="6"/>
  <c r="P129" i="3"/>
  <c r="Z129" i="3" s="1"/>
  <c r="P199" i="3"/>
  <c r="Z199" i="3" s="1"/>
  <c r="R321" i="6"/>
  <c r="AC321" i="6" s="1"/>
  <c r="P482" i="3"/>
  <c r="Z482" i="3" s="1"/>
  <c r="R176" i="6"/>
  <c r="R135" i="6"/>
  <c r="AC135" i="6" s="1"/>
  <c r="R254" i="6"/>
  <c r="AC254" i="6" s="1"/>
  <c r="R120" i="6"/>
  <c r="AC120" i="6" s="1"/>
  <c r="R461" i="6"/>
  <c r="R40" i="6"/>
  <c r="AC40" i="6" s="1"/>
  <c r="P229" i="3"/>
  <c r="Z229" i="3" s="1"/>
  <c r="R362" i="6"/>
  <c r="R402" i="6"/>
  <c r="P543" i="3"/>
  <c r="Z543" i="3" s="1"/>
  <c r="P255" i="3"/>
  <c r="Z255" i="3" s="1"/>
  <c r="R96" i="6"/>
  <c r="AC96" i="6" s="1"/>
  <c r="R434" i="6"/>
  <c r="R152" i="6"/>
  <c r="AC152" i="6" s="1"/>
  <c r="P152" i="3"/>
  <c r="Z152" i="3" s="1"/>
  <c r="R370" i="6"/>
  <c r="P370" i="3"/>
  <c r="Z370" i="3" s="1"/>
  <c r="R472" i="6"/>
  <c r="P472" i="3"/>
  <c r="Z472" i="3" s="1"/>
  <c r="P111" i="3"/>
  <c r="Z111" i="3" s="1"/>
  <c r="R111" i="6"/>
  <c r="AC111" i="6" s="1"/>
  <c r="P175" i="3"/>
  <c r="Z175" i="3" s="1"/>
  <c r="R175" i="6"/>
  <c r="P263" i="3"/>
  <c r="Z263" i="3" s="1"/>
  <c r="R263" i="6"/>
  <c r="AC263" i="6" s="1"/>
  <c r="R74" i="6"/>
  <c r="AC74" i="6" s="1"/>
  <c r="P74" i="3"/>
  <c r="Z74" i="3" s="1"/>
  <c r="P98" i="3"/>
  <c r="Z98" i="3" s="1"/>
  <c r="R98" i="6"/>
  <c r="AC98" i="6" s="1"/>
  <c r="P193" i="3"/>
  <c r="Z193" i="3" s="1"/>
  <c r="P279" i="3"/>
  <c r="Z279" i="3" s="1"/>
  <c r="P73" i="3"/>
  <c r="Z73" i="3" s="1"/>
  <c r="R118" i="6"/>
  <c r="AC118" i="6" s="1"/>
  <c r="P166" i="3"/>
  <c r="Z166" i="3" s="1"/>
  <c r="P311" i="3"/>
  <c r="Z311" i="3" s="1"/>
  <c r="P397" i="3"/>
  <c r="Z397" i="3" s="1"/>
  <c r="P57" i="3"/>
  <c r="Z57" i="3" s="1"/>
  <c r="P121" i="3"/>
  <c r="Z121" i="3" s="1"/>
  <c r="R42" i="6"/>
  <c r="AC42" i="6" s="1"/>
  <c r="P23" i="3"/>
  <c r="Z23" i="3" s="1"/>
  <c r="P519" i="3"/>
  <c r="Z519" i="3" s="1"/>
  <c r="R450" i="6"/>
  <c r="P450" i="3"/>
  <c r="Z450" i="3" s="1"/>
  <c r="R549" i="6"/>
  <c r="P549" i="3"/>
  <c r="Z549" i="3" s="1"/>
  <c r="R440" i="6"/>
  <c r="P440" i="3"/>
  <c r="Z440" i="3" s="1"/>
  <c r="P7" i="3"/>
  <c r="Z7" i="3" s="1"/>
  <c r="R7" i="6"/>
  <c r="AC7" i="6" s="1"/>
  <c r="P39" i="3"/>
  <c r="Z39" i="3" s="1"/>
  <c r="R39" i="6"/>
  <c r="AC39" i="6" s="1"/>
  <c r="P79" i="3"/>
  <c r="Z79" i="3" s="1"/>
  <c r="R79" i="6"/>
  <c r="AC79" i="6" s="1"/>
  <c r="P212" i="3"/>
  <c r="Z212" i="3" s="1"/>
  <c r="R212" i="6"/>
  <c r="AC212" i="6" s="1"/>
  <c r="R228" i="6"/>
  <c r="AC228" i="6" s="1"/>
  <c r="P228" i="3"/>
  <c r="Z228" i="3" s="1"/>
  <c r="P329" i="3"/>
  <c r="Z329" i="3" s="1"/>
  <c r="R329" i="6"/>
  <c r="AC329" i="6" s="1"/>
  <c r="R235" i="6"/>
  <c r="AC235" i="6" s="1"/>
  <c r="P235" i="3"/>
  <c r="Z235" i="3" s="1"/>
  <c r="R544" i="6"/>
  <c r="P544" i="3"/>
  <c r="Z544" i="3" s="1"/>
  <c r="P568" i="3"/>
  <c r="Z568" i="3" s="1"/>
  <c r="R568" i="6"/>
  <c r="R38" i="6"/>
  <c r="AC38" i="6" s="1"/>
  <c r="P38" i="3"/>
  <c r="Z38" i="3" s="1"/>
  <c r="P219" i="3"/>
  <c r="Z219" i="3" s="1"/>
  <c r="P127" i="3"/>
  <c r="Z127" i="3" s="1"/>
  <c r="P17" i="3"/>
  <c r="Z17" i="3" s="1"/>
  <c r="P89" i="3"/>
  <c r="Z89" i="3" s="1"/>
  <c r="R153" i="6"/>
  <c r="AC153" i="6" s="1"/>
  <c r="R142" i="6"/>
  <c r="AC142" i="6" s="1"/>
  <c r="R146" i="6"/>
  <c r="AC146" i="6" s="1"/>
  <c r="P159" i="3"/>
  <c r="Z159" i="3" s="1"/>
  <c r="R456" i="6"/>
  <c r="P16" i="3"/>
  <c r="Z16" i="3" s="1"/>
  <c r="R195" i="6"/>
  <c r="AC195" i="6" s="1"/>
  <c r="P195" i="3"/>
  <c r="Z195" i="3" s="1"/>
  <c r="R237" i="6"/>
  <c r="AC237" i="6" s="1"/>
  <c r="P237" i="3"/>
  <c r="Z237" i="3" s="1"/>
  <c r="P143" i="3"/>
  <c r="Z143" i="3" s="1"/>
  <c r="R143" i="6"/>
  <c r="AC143" i="6" s="1"/>
  <c r="R295" i="6"/>
  <c r="AC295" i="6" s="1"/>
  <c r="P295" i="3"/>
  <c r="Z295" i="3" s="1"/>
  <c r="R393" i="6"/>
  <c r="P393" i="3"/>
  <c r="Z393" i="3" s="1"/>
  <c r="R137" i="6"/>
  <c r="AC137" i="6" s="1"/>
  <c r="P137" i="3"/>
  <c r="Z137" i="3" s="1"/>
  <c r="P373" i="3"/>
  <c r="Z373" i="3" s="1"/>
  <c r="R373" i="6"/>
  <c r="R445" i="6"/>
  <c r="P445" i="3"/>
  <c r="Z445" i="3" s="1"/>
  <c r="P469" i="3"/>
  <c r="Z469" i="3" s="1"/>
  <c r="R469" i="6"/>
  <c r="P540" i="3"/>
  <c r="Z540" i="3" s="1"/>
  <c r="R94" i="6"/>
  <c r="AC94" i="6" s="1"/>
  <c r="P421" i="3"/>
  <c r="Z421" i="3" s="1"/>
  <c r="R494" i="6"/>
  <c r="P559" i="3"/>
  <c r="Z559" i="3" s="1"/>
  <c r="P526" i="3"/>
  <c r="Z526" i="3" s="1"/>
  <c r="R515" i="6"/>
  <c r="P15" i="3"/>
  <c r="Z15" i="3" s="1"/>
  <c r="P47" i="3"/>
  <c r="Z47" i="3" s="1"/>
  <c r="P87" i="3"/>
  <c r="Z87" i="3" s="1"/>
  <c r="P119" i="3"/>
  <c r="Z119" i="3" s="1"/>
  <c r="P151" i="3"/>
  <c r="Z151" i="3" s="1"/>
  <c r="R167" i="6"/>
  <c r="AC167" i="6" s="1"/>
  <c r="P204" i="3"/>
  <c r="Z204" i="3" s="1"/>
  <c r="P236" i="3"/>
  <c r="Z236" i="3" s="1"/>
  <c r="P271" i="3"/>
  <c r="Z271" i="3" s="1"/>
  <c r="P303" i="3"/>
  <c r="Z303" i="3" s="1"/>
  <c r="P337" i="3"/>
  <c r="Z337" i="3" s="1"/>
  <c r="R369" i="6"/>
  <c r="R433" i="6"/>
  <c r="R465" i="6"/>
  <c r="P354" i="3"/>
  <c r="Z354" i="3" s="1"/>
  <c r="P264" i="3"/>
  <c r="Z264" i="3" s="1"/>
  <c r="P145" i="3"/>
  <c r="Z145" i="3" s="1"/>
  <c r="P223" i="3"/>
  <c r="Z223" i="3" s="1"/>
  <c r="R199" i="6"/>
  <c r="AC199" i="6" s="1"/>
  <c r="P532" i="3"/>
  <c r="Z532" i="3" s="1"/>
  <c r="P564" i="3"/>
  <c r="Z564" i="3" s="1"/>
  <c r="P272" i="3"/>
  <c r="Z272" i="3" s="1"/>
  <c r="R304" i="6"/>
  <c r="AC304" i="6" s="1"/>
  <c r="R506" i="6"/>
  <c r="R88" i="6"/>
  <c r="AC88" i="6" s="1"/>
  <c r="P280" i="3"/>
  <c r="Z280" i="3" s="1"/>
  <c r="P80" i="3"/>
  <c r="Z80" i="3" s="1"/>
  <c r="R394" i="6"/>
  <c r="P200" i="3"/>
  <c r="Z200" i="3" s="1"/>
  <c r="R483" i="6"/>
  <c r="P221" i="3"/>
  <c r="Z221" i="3" s="1"/>
  <c r="P32" i="3"/>
  <c r="Z32" i="3" s="1"/>
  <c r="P128" i="3"/>
  <c r="Z128" i="3" s="1"/>
  <c r="R200" i="6"/>
  <c r="AC200" i="6" s="1"/>
  <c r="R213" i="6"/>
  <c r="AC213" i="6" s="1"/>
  <c r="P346" i="3"/>
  <c r="Z346" i="3" s="1"/>
  <c r="P426" i="3"/>
  <c r="Z426" i="3" s="1"/>
  <c r="P533" i="3"/>
  <c r="Z533" i="3" s="1"/>
  <c r="R168" i="6"/>
  <c r="AC168" i="6" s="1"/>
  <c r="P330" i="3"/>
  <c r="Z330" i="3" s="1"/>
  <c r="P410" i="3"/>
  <c r="Z410" i="3" s="1"/>
  <c r="P516" i="3"/>
  <c r="Z516" i="3" s="1"/>
  <c r="P565" i="3"/>
  <c r="Z565" i="3" s="1"/>
  <c r="P8" i="3"/>
  <c r="Z8" i="3" s="1"/>
  <c r="P64" i="3"/>
  <c r="Z64" i="3" s="1"/>
  <c r="P104" i="3"/>
  <c r="Z104" i="3" s="1"/>
  <c r="P144" i="3"/>
  <c r="Z144" i="3" s="1"/>
  <c r="R286" i="6"/>
  <c r="AC286" i="6" s="1"/>
  <c r="P286" i="3"/>
  <c r="Z286" i="3" s="1"/>
  <c r="R332" i="6"/>
  <c r="AC332" i="6" s="1"/>
  <c r="P332" i="3"/>
  <c r="Z332" i="3" s="1"/>
  <c r="R376" i="6"/>
  <c r="P376" i="3"/>
  <c r="Z376" i="3" s="1"/>
  <c r="R424" i="6"/>
  <c r="P424" i="3"/>
  <c r="Z424" i="3" s="1"/>
  <c r="R481" i="6"/>
  <c r="P481" i="3"/>
  <c r="Z481" i="3" s="1"/>
  <c r="R567" i="6"/>
  <c r="P567" i="3"/>
  <c r="R4" i="6"/>
  <c r="AC4" i="6" s="1"/>
  <c r="P4" i="3"/>
  <c r="Z4" i="3" s="1"/>
  <c r="R36" i="6"/>
  <c r="AC36" i="6" s="1"/>
  <c r="P36" i="3"/>
  <c r="Z36" i="3" s="1"/>
  <c r="R76" i="6"/>
  <c r="AC76" i="6" s="1"/>
  <c r="P76" i="3"/>
  <c r="Z76" i="3" s="1"/>
  <c r="R108" i="6"/>
  <c r="AC108" i="6" s="1"/>
  <c r="P108" i="3"/>
  <c r="Z108" i="3" s="1"/>
  <c r="R140" i="6"/>
  <c r="P140" i="3"/>
  <c r="Z140" i="3" s="1"/>
  <c r="R172" i="6"/>
  <c r="AC172" i="6" s="1"/>
  <c r="P172" i="3"/>
  <c r="Z172" i="3" s="1"/>
  <c r="R209" i="6"/>
  <c r="P209" i="3"/>
  <c r="Z209" i="3" s="1"/>
  <c r="R242" i="6"/>
  <c r="AC242" i="6" s="1"/>
  <c r="P242" i="3"/>
  <c r="Z242" i="3" s="1"/>
  <c r="R276" i="6"/>
  <c r="AC276" i="6" s="1"/>
  <c r="P276" i="3"/>
  <c r="Z276" i="3" s="1"/>
  <c r="R308" i="6"/>
  <c r="AC308" i="6" s="1"/>
  <c r="P308" i="3"/>
  <c r="Z308" i="3" s="1"/>
  <c r="R342" i="6"/>
  <c r="P342" i="3"/>
  <c r="Z342" i="3" s="1"/>
  <c r="R374" i="6"/>
  <c r="P374" i="3"/>
  <c r="Z374" i="3" s="1"/>
  <c r="R406" i="6"/>
  <c r="P406" i="3"/>
  <c r="Z406" i="3" s="1"/>
  <c r="R438" i="6"/>
  <c r="P438" i="3"/>
  <c r="Z438" i="3" s="1"/>
  <c r="R458" i="6"/>
  <c r="P458" i="3"/>
  <c r="Z458" i="3" s="1"/>
  <c r="R478" i="6"/>
  <c r="P478" i="3"/>
  <c r="Z478" i="3" s="1"/>
  <c r="R503" i="6"/>
  <c r="P503" i="3"/>
  <c r="Z503" i="3" s="1"/>
  <c r="R529" i="6"/>
  <c r="P529" i="3"/>
  <c r="Z529" i="3" s="1"/>
  <c r="R561" i="6"/>
  <c r="P561" i="3"/>
  <c r="Z561" i="3" s="1"/>
  <c r="R161" i="6"/>
  <c r="AC161" i="6" s="1"/>
  <c r="P161" i="3"/>
  <c r="Z161" i="3" s="1"/>
  <c r="R265" i="6"/>
  <c r="AC265" i="6" s="1"/>
  <c r="P265" i="3"/>
  <c r="Z265" i="3" s="1"/>
  <c r="R297" i="6"/>
  <c r="AC297" i="6" s="1"/>
  <c r="P297" i="3"/>
  <c r="Z297" i="3" s="1"/>
  <c r="R331" i="6"/>
  <c r="AC331" i="6" s="1"/>
  <c r="P331" i="3"/>
  <c r="Z331" i="3" s="1"/>
  <c r="R363" i="6"/>
  <c r="P363" i="3"/>
  <c r="Z363" i="3" s="1"/>
  <c r="R395" i="6"/>
  <c r="P395" i="3"/>
  <c r="Z395" i="3" s="1"/>
  <c r="R427" i="6"/>
  <c r="P427" i="3"/>
  <c r="Z427" i="3" s="1"/>
  <c r="R459" i="6"/>
  <c r="P459" i="3"/>
  <c r="Z459" i="3" s="1"/>
  <c r="R492" i="6"/>
  <c r="P492" i="3"/>
  <c r="Z492" i="3" s="1"/>
  <c r="R525" i="6"/>
  <c r="P525" i="3"/>
  <c r="R558" i="6"/>
  <c r="P558" i="3"/>
  <c r="Z558" i="3" s="1"/>
  <c r="R249" i="6"/>
  <c r="AC249" i="6" s="1"/>
  <c r="P249" i="3"/>
  <c r="Z249" i="3" s="1"/>
  <c r="R290" i="6"/>
  <c r="AC290" i="6" s="1"/>
  <c r="P290" i="3"/>
  <c r="Z290" i="3" s="1"/>
  <c r="R356" i="6"/>
  <c r="P356" i="3"/>
  <c r="Z356" i="3" s="1"/>
  <c r="R404" i="6"/>
  <c r="P404" i="3"/>
  <c r="Z404" i="3" s="1"/>
  <c r="R464" i="6"/>
  <c r="P464" i="3"/>
  <c r="Z464" i="3" s="1"/>
  <c r="R551" i="6"/>
  <c r="P551" i="3"/>
  <c r="Z551" i="3" s="1"/>
  <c r="R173" i="6"/>
  <c r="AC173" i="6" s="1"/>
  <c r="P173" i="3"/>
  <c r="Z173" i="3" s="1"/>
  <c r="R210" i="6"/>
  <c r="AC210" i="6" s="1"/>
  <c r="P210" i="3"/>
  <c r="Z210" i="3" s="1"/>
  <c r="R243" i="6"/>
  <c r="AC243" i="6" s="1"/>
  <c r="P243" i="3"/>
  <c r="Z243" i="3" s="1"/>
  <c r="P277" i="3"/>
  <c r="Z277" i="3" s="1"/>
  <c r="R277" i="6"/>
  <c r="AC277" i="6" s="1"/>
  <c r="R309" i="6"/>
  <c r="AC309" i="6" s="1"/>
  <c r="P309" i="3"/>
  <c r="Z309" i="3" s="1"/>
  <c r="R343" i="6"/>
  <c r="P343" i="3"/>
  <c r="Z343" i="3" s="1"/>
  <c r="R375" i="6"/>
  <c r="P375" i="3"/>
  <c r="Z375" i="3" s="1"/>
  <c r="R407" i="6"/>
  <c r="P407" i="3"/>
  <c r="Z407" i="3" s="1"/>
  <c r="R439" i="6"/>
  <c r="P439" i="3"/>
  <c r="Z439" i="3" s="1"/>
  <c r="R471" i="6"/>
  <c r="P471" i="3"/>
  <c r="Z471" i="3" s="1"/>
  <c r="R504" i="6"/>
  <c r="P504" i="3"/>
  <c r="Z504" i="3" s="1"/>
  <c r="R538" i="6"/>
  <c r="P538" i="3"/>
  <c r="Z538" i="3" s="1"/>
  <c r="R570" i="6"/>
  <c r="P570" i="3"/>
  <c r="Z570" i="3" s="1"/>
  <c r="R266" i="6"/>
  <c r="AC266" i="6" s="1"/>
  <c r="P266" i="3"/>
  <c r="Z266" i="3" s="1"/>
  <c r="R318" i="6"/>
  <c r="P318" i="3"/>
  <c r="R360" i="6"/>
  <c r="P360" i="3"/>
  <c r="Z360" i="3" s="1"/>
  <c r="R408" i="6"/>
  <c r="P408" i="3"/>
  <c r="Z408" i="3" s="1"/>
  <c r="R468" i="6"/>
  <c r="P468" i="3"/>
  <c r="Z468" i="3" s="1"/>
  <c r="R535" i="6"/>
  <c r="P535" i="3"/>
  <c r="Z535" i="3" s="1"/>
  <c r="R577" i="6"/>
  <c r="P577" i="3"/>
  <c r="R294" i="6"/>
  <c r="AC294" i="6" s="1"/>
  <c r="P294" i="3"/>
  <c r="Z294" i="3" s="1"/>
  <c r="R340" i="6"/>
  <c r="P340" i="3"/>
  <c r="Z340" i="3" s="1"/>
  <c r="R384" i="6"/>
  <c r="P384" i="3"/>
  <c r="Z384" i="3" s="1"/>
  <c r="R432" i="6"/>
  <c r="P432" i="3"/>
  <c r="Z432" i="3" s="1"/>
  <c r="R493" i="6"/>
  <c r="P493" i="3"/>
  <c r="Z493" i="3" s="1"/>
  <c r="R12" i="6"/>
  <c r="AC12" i="6" s="1"/>
  <c r="P12" i="3"/>
  <c r="Z12" i="3" s="1"/>
  <c r="R44" i="6"/>
  <c r="AC44" i="6" s="1"/>
  <c r="P44" i="3"/>
  <c r="Z44" i="3" s="1"/>
  <c r="R84" i="6"/>
  <c r="AC84" i="6" s="1"/>
  <c r="P84" i="3"/>
  <c r="Z84" i="3" s="1"/>
  <c r="R116" i="6"/>
  <c r="AC116" i="6" s="1"/>
  <c r="P116" i="3"/>
  <c r="Z116" i="3" s="1"/>
  <c r="R148" i="6"/>
  <c r="AC148" i="6" s="1"/>
  <c r="P148" i="3"/>
  <c r="Z148" i="3" s="1"/>
  <c r="R180" i="6"/>
  <c r="AC180" i="6" s="1"/>
  <c r="P180" i="3"/>
  <c r="Z180" i="3" s="1"/>
  <c r="R217" i="6"/>
  <c r="AC217" i="6" s="1"/>
  <c r="P217" i="3"/>
  <c r="Z217" i="3" s="1"/>
  <c r="R251" i="6"/>
  <c r="AC251" i="6" s="1"/>
  <c r="P251" i="3"/>
  <c r="Z251" i="3" s="1"/>
  <c r="R284" i="6"/>
  <c r="AC284" i="6" s="1"/>
  <c r="P284" i="3"/>
  <c r="Z284" i="3" s="1"/>
  <c r="R316" i="6"/>
  <c r="AC316" i="6" s="1"/>
  <c r="P316" i="3"/>
  <c r="Z316" i="3" s="1"/>
  <c r="R350" i="6"/>
  <c r="P350" i="3"/>
  <c r="Z350" i="3" s="1"/>
  <c r="R382" i="6"/>
  <c r="P382" i="3"/>
  <c r="Z382" i="3" s="1"/>
  <c r="R414" i="6"/>
  <c r="P414" i="3"/>
  <c r="Z414" i="3" s="1"/>
  <c r="R442" i="6"/>
  <c r="P442" i="3"/>
  <c r="Z442" i="3" s="1"/>
  <c r="R462" i="6"/>
  <c r="P462" i="3"/>
  <c r="Z462" i="3" s="1"/>
  <c r="R487" i="6"/>
  <c r="P487" i="3"/>
  <c r="Z487" i="3" s="1"/>
  <c r="R507" i="6"/>
  <c r="P507" i="3"/>
  <c r="Z507" i="3" s="1"/>
  <c r="R541" i="6"/>
  <c r="P541" i="3"/>
  <c r="Z541" i="3" s="1"/>
  <c r="R575" i="6"/>
  <c r="P575" i="3"/>
  <c r="Z575" i="3" s="1"/>
  <c r="R201" i="6"/>
  <c r="AC201" i="6" s="1"/>
  <c r="P201" i="3"/>
  <c r="Z201" i="3" s="1"/>
  <c r="R169" i="6"/>
  <c r="AC169" i="6" s="1"/>
  <c r="P169" i="3"/>
  <c r="Z169" i="3" s="1"/>
  <c r="R206" i="6"/>
  <c r="P206" i="3"/>
  <c r="Z206" i="3" s="1"/>
  <c r="R273" i="6"/>
  <c r="AC273" i="6" s="1"/>
  <c r="P273" i="3"/>
  <c r="Z273" i="3" s="1"/>
  <c r="R305" i="6"/>
  <c r="AC305" i="6" s="1"/>
  <c r="P305" i="3"/>
  <c r="Z305" i="3" s="1"/>
  <c r="P339" i="3"/>
  <c r="Z339" i="3" s="1"/>
  <c r="R339" i="6"/>
  <c r="R371" i="6"/>
  <c r="P371" i="3"/>
  <c r="Z371" i="3" s="1"/>
  <c r="R403" i="6"/>
  <c r="P403" i="3"/>
  <c r="Z403" i="3" s="1"/>
  <c r="R435" i="6"/>
  <c r="P435" i="3"/>
  <c r="Z435" i="3" s="1"/>
  <c r="R467" i="6"/>
  <c r="P467" i="3"/>
  <c r="Z467" i="3" s="1"/>
  <c r="R500" i="6"/>
  <c r="P500" i="3"/>
  <c r="Z500" i="3" s="1"/>
  <c r="R534" i="6"/>
  <c r="P534" i="3"/>
  <c r="Z534" i="3" s="1"/>
  <c r="R566" i="6"/>
  <c r="P566" i="3"/>
  <c r="R262" i="6"/>
  <c r="AC262" i="6" s="1"/>
  <c r="P262" i="3"/>
  <c r="Z262" i="3" s="1"/>
  <c r="R302" i="6"/>
  <c r="AC302" i="6" s="1"/>
  <c r="P302" i="3"/>
  <c r="Z302" i="3" s="1"/>
  <c r="R368" i="6"/>
  <c r="P368" i="3"/>
  <c r="Z368" i="3" s="1"/>
  <c r="R416" i="6"/>
  <c r="P416" i="3"/>
  <c r="Z416" i="3" s="1"/>
  <c r="R476" i="6"/>
  <c r="P476" i="3"/>
  <c r="Z476" i="3" s="1"/>
  <c r="R563" i="6"/>
  <c r="P563" i="3"/>
  <c r="Z563" i="3" s="1"/>
  <c r="R181" i="6"/>
  <c r="AC181" i="6" s="1"/>
  <c r="P181" i="3"/>
  <c r="Z181" i="3" s="1"/>
  <c r="R218" i="6"/>
  <c r="AC218" i="6" s="1"/>
  <c r="P218" i="3"/>
  <c r="Z218" i="3" s="1"/>
  <c r="R285" i="6"/>
  <c r="AC285" i="6" s="1"/>
  <c r="P285" i="3"/>
  <c r="Z285" i="3" s="1"/>
  <c r="R317" i="6"/>
  <c r="P317" i="3"/>
  <c r="R351" i="6"/>
  <c r="P351" i="3"/>
  <c r="Z351" i="3" s="1"/>
  <c r="R383" i="6"/>
  <c r="P383" i="3"/>
  <c r="Z383" i="3" s="1"/>
  <c r="R415" i="6"/>
  <c r="P415" i="3"/>
  <c r="Z415" i="3" s="1"/>
  <c r="R447" i="6"/>
  <c r="P447" i="3"/>
  <c r="Z447" i="3" s="1"/>
  <c r="R479" i="6"/>
  <c r="P479" i="3"/>
  <c r="Z479" i="3" s="1"/>
  <c r="R513" i="6"/>
  <c r="P513" i="3"/>
  <c r="Z513" i="3" s="1"/>
  <c r="P546" i="3"/>
  <c r="Z546" i="3" s="1"/>
  <c r="R546" i="6"/>
  <c r="R282" i="6"/>
  <c r="AC282" i="6" s="1"/>
  <c r="P282" i="3"/>
  <c r="Z282" i="3" s="1"/>
  <c r="R328" i="6"/>
  <c r="AC328" i="6" s="1"/>
  <c r="P328" i="3"/>
  <c r="Z328" i="3" s="1"/>
  <c r="R372" i="6"/>
  <c r="P372" i="3"/>
  <c r="Z372" i="3" s="1"/>
  <c r="R420" i="6"/>
  <c r="P420" i="3"/>
  <c r="Z420" i="3" s="1"/>
  <c r="R485" i="6"/>
  <c r="P485" i="3"/>
  <c r="Z485" i="3" s="1"/>
  <c r="R547" i="6"/>
  <c r="P547" i="3"/>
  <c r="Z547" i="3" s="1"/>
  <c r="R257" i="6"/>
  <c r="AC257" i="6" s="1"/>
  <c r="P257" i="3"/>
  <c r="Z257" i="3" s="1"/>
  <c r="R310" i="6"/>
  <c r="AC310" i="6" s="1"/>
  <c r="P310" i="3"/>
  <c r="Z310" i="3" s="1"/>
  <c r="R352" i="6"/>
  <c r="P352" i="3"/>
  <c r="Z352" i="3" s="1"/>
  <c r="R396" i="6"/>
  <c r="P396" i="3"/>
  <c r="Z396" i="3" s="1"/>
  <c r="R444" i="6"/>
  <c r="P444" i="3"/>
  <c r="Z444" i="3" s="1"/>
  <c r="R518" i="6"/>
  <c r="P518" i="3"/>
  <c r="Z518" i="3" s="1"/>
  <c r="R20" i="6"/>
  <c r="AC20" i="6" s="1"/>
  <c r="P20" i="3"/>
  <c r="Z20" i="3" s="1"/>
  <c r="R60" i="6"/>
  <c r="AC60" i="6" s="1"/>
  <c r="P60" i="3"/>
  <c r="Z60" i="3" s="1"/>
  <c r="R92" i="6"/>
  <c r="AC92" i="6" s="1"/>
  <c r="P92" i="3"/>
  <c r="Z92" i="3" s="1"/>
  <c r="R124" i="6"/>
  <c r="AC124" i="6" s="1"/>
  <c r="P124" i="3"/>
  <c r="Z124" i="3" s="1"/>
  <c r="R156" i="6"/>
  <c r="AC156" i="6" s="1"/>
  <c r="P156" i="3"/>
  <c r="Z156" i="3" s="1"/>
  <c r="R191" i="6"/>
  <c r="AC191" i="6" s="1"/>
  <c r="P191" i="3"/>
  <c r="Z191" i="3" s="1"/>
  <c r="R225" i="6"/>
  <c r="AC225" i="6" s="1"/>
  <c r="P225" i="3"/>
  <c r="Z225" i="3" s="1"/>
  <c r="R260" i="6"/>
  <c r="AC260" i="6" s="1"/>
  <c r="P260" i="3"/>
  <c r="Z260" i="3" s="1"/>
  <c r="R292" i="6"/>
  <c r="AC292" i="6" s="1"/>
  <c r="P292" i="3"/>
  <c r="Z292" i="3" s="1"/>
  <c r="R326" i="6"/>
  <c r="P326" i="3"/>
  <c r="R358" i="6"/>
  <c r="P358" i="3"/>
  <c r="Z358" i="3" s="1"/>
  <c r="R390" i="6"/>
  <c r="P390" i="3"/>
  <c r="Z390" i="3" s="1"/>
  <c r="R422" i="6"/>
  <c r="P422" i="3"/>
  <c r="Z422" i="3" s="1"/>
  <c r="R446" i="6"/>
  <c r="P446" i="3"/>
  <c r="Z446" i="3" s="1"/>
  <c r="R470" i="6"/>
  <c r="P470" i="3"/>
  <c r="Z470" i="3" s="1"/>
  <c r="R491" i="6"/>
  <c r="P491" i="3"/>
  <c r="Z491" i="3" s="1"/>
  <c r="R512" i="6"/>
  <c r="P512" i="3"/>
  <c r="Z512" i="3" s="1"/>
  <c r="R545" i="6"/>
  <c r="P545" i="3"/>
  <c r="Z545" i="3" s="1"/>
  <c r="R177" i="6"/>
  <c r="P177" i="3"/>
  <c r="Z177" i="3" s="1"/>
  <c r="R214" i="6"/>
  <c r="AC214" i="6" s="1"/>
  <c r="P214" i="3"/>
  <c r="Z214" i="3" s="1"/>
  <c r="R281" i="6"/>
  <c r="AC281" i="6" s="1"/>
  <c r="P281" i="3"/>
  <c r="Z281" i="3" s="1"/>
  <c r="R313" i="6"/>
  <c r="AC313" i="6" s="1"/>
  <c r="P313" i="3"/>
  <c r="Z313" i="3" s="1"/>
  <c r="R347" i="6"/>
  <c r="P347" i="3"/>
  <c r="Z347" i="3" s="1"/>
  <c r="R379" i="6"/>
  <c r="P379" i="3"/>
  <c r="Z379" i="3" s="1"/>
  <c r="R411" i="6"/>
  <c r="P411" i="3"/>
  <c r="Z411" i="3" s="1"/>
  <c r="R443" i="6"/>
  <c r="P443" i="3"/>
  <c r="Z443" i="3" s="1"/>
  <c r="R475" i="6"/>
  <c r="P475" i="3"/>
  <c r="Z475" i="3" s="1"/>
  <c r="R509" i="6"/>
  <c r="P509" i="3"/>
  <c r="Z509" i="3" s="1"/>
  <c r="R542" i="6"/>
  <c r="P542" i="3"/>
  <c r="Z542" i="3" s="1"/>
  <c r="P576" i="3"/>
  <c r="R576" i="6"/>
  <c r="R274" i="6"/>
  <c r="AC274" i="6" s="1"/>
  <c r="P274" i="3"/>
  <c r="Z274" i="3" s="1"/>
  <c r="R314" i="6"/>
  <c r="AC314" i="6" s="1"/>
  <c r="P314" i="3"/>
  <c r="Z314" i="3" s="1"/>
  <c r="R380" i="6"/>
  <c r="P380" i="3"/>
  <c r="Z380" i="3" s="1"/>
  <c r="R428" i="6"/>
  <c r="P428" i="3"/>
  <c r="Z428" i="3" s="1"/>
  <c r="R501" i="6"/>
  <c r="P501" i="3"/>
  <c r="Z501" i="3" s="1"/>
  <c r="R192" i="6"/>
  <c r="AC192" i="6" s="1"/>
  <c r="P192" i="3"/>
  <c r="Z192" i="3" s="1"/>
  <c r="R226" i="6"/>
  <c r="AC226" i="6" s="1"/>
  <c r="P226" i="3"/>
  <c r="Z226" i="3" s="1"/>
  <c r="R261" i="6"/>
  <c r="AC261" i="6" s="1"/>
  <c r="P261" i="3"/>
  <c r="Z261" i="3" s="1"/>
  <c r="R293" i="6"/>
  <c r="AC293" i="6" s="1"/>
  <c r="P293" i="3"/>
  <c r="Z293" i="3" s="1"/>
  <c r="R327" i="6"/>
  <c r="AC327" i="6" s="1"/>
  <c r="P327" i="3"/>
  <c r="Z327" i="3" s="1"/>
  <c r="R359" i="6"/>
  <c r="P359" i="3"/>
  <c r="Z359" i="3" s="1"/>
  <c r="R391" i="6"/>
  <c r="P391" i="3"/>
  <c r="Z391" i="3" s="1"/>
  <c r="R423" i="6"/>
  <c r="P423" i="3"/>
  <c r="Z423" i="3" s="1"/>
  <c r="R455" i="6"/>
  <c r="P455" i="3"/>
  <c r="Z455" i="3" s="1"/>
  <c r="R488" i="6"/>
  <c r="P488" i="3"/>
  <c r="Z488" i="3" s="1"/>
  <c r="R521" i="6"/>
  <c r="P521" i="3"/>
  <c r="Z521" i="3" s="1"/>
  <c r="R554" i="6"/>
  <c r="P554" i="3"/>
  <c r="Z554" i="3" s="1"/>
  <c r="R336" i="6"/>
  <c r="P336" i="3"/>
  <c r="Z336" i="3" s="1"/>
  <c r="R388" i="6"/>
  <c r="P388" i="3"/>
  <c r="Z388" i="3" s="1"/>
  <c r="R436" i="6"/>
  <c r="P436" i="3"/>
  <c r="Z436" i="3" s="1"/>
  <c r="R497" i="6"/>
  <c r="P497" i="3"/>
  <c r="Z497" i="3" s="1"/>
  <c r="R270" i="6"/>
  <c r="AC270" i="6" s="1"/>
  <c r="P270" i="3"/>
  <c r="Z270" i="3" s="1"/>
  <c r="R324" i="6"/>
  <c r="AC324" i="6" s="1"/>
  <c r="P324" i="3"/>
  <c r="Z324" i="3" s="1"/>
  <c r="R364" i="6"/>
  <c r="P364" i="3"/>
  <c r="Z364" i="3" s="1"/>
  <c r="R412" i="6"/>
  <c r="P412" i="3"/>
  <c r="Z412" i="3" s="1"/>
  <c r="R460" i="6"/>
  <c r="P460" i="3"/>
  <c r="Z460" i="3" s="1"/>
  <c r="R531" i="6"/>
  <c r="P531" i="3"/>
  <c r="Z531" i="3" s="1"/>
  <c r="R28" i="6"/>
  <c r="AC28" i="6" s="1"/>
  <c r="P28" i="3"/>
  <c r="Z28" i="3" s="1"/>
  <c r="R68" i="6"/>
  <c r="AC68" i="6" s="1"/>
  <c r="P68" i="3"/>
  <c r="Z68" i="3" s="1"/>
  <c r="R100" i="6"/>
  <c r="AC100" i="6" s="1"/>
  <c r="P100" i="3"/>
  <c r="Z100" i="3" s="1"/>
  <c r="R132" i="6"/>
  <c r="AC132" i="6" s="1"/>
  <c r="R275" i="6"/>
  <c r="AC275" i="6" s="1"/>
  <c r="P275" i="3"/>
  <c r="Z275" i="3" s="1"/>
  <c r="P132" i="3"/>
  <c r="Z132" i="3" s="1"/>
  <c r="R164" i="6"/>
  <c r="AC164" i="6" s="1"/>
  <c r="P164" i="3"/>
  <c r="Z164" i="3" s="1"/>
  <c r="R233" i="6"/>
  <c r="AC233" i="6" s="1"/>
  <c r="P233" i="3"/>
  <c r="Z233" i="3" s="1"/>
  <c r="R268" i="6"/>
  <c r="AC268" i="6" s="1"/>
  <c r="P268" i="3"/>
  <c r="Z268" i="3" s="1"/>
  <c r="R300" i="6"/>
  <c r="AC300" i="6" s="1"/>
  <c r="P300" i="3"/>
  <c r="Z300" i="3" s="1"/>
  <c r="R334" i="6"/>
  <c r="P334" i="3"/>
  <c r="Z334" i="3" s="1"/>
  <c r="R366" i="6"/>
  <c r="P366" i="3"/>
  <c r="Z366" i="3" s="1"/>
  <c r="R398" i="6"/>
  <c r="P398" i="3"/>
  <c r="Z398" i="3" s="1"/>
  <c r="R430" i="6"/>
  <c r="P430" i="3"/>
  <c r="Z430" i="3" s="1"/>
  <c r="R454" i="6"/>
  <c r="P454" i="3"/>
  <c r="Z454" i="3" s="1"/>
  <c r="R474" i="6"/>
  <c r="P474" i="3"/>
  <c r="Z474" i="3" s="1"/>
  <c r="R495" i="6"/>
  <c r="P495" i="3"/>
  <c r="Z495" i="3" s="1"/>
  <c r="R524" i="6"/>
  <c r="P524" i="3"/>
  <c r="Z524" i="3" s="1"/>
  <c r="R557" i="6"/>
  <c r="P557" i="3"/>
  <c r="Z557" i="3" s="1"/>
  <c r="R188" i="6"/>
  <c r="P188" i="3"/>
  <c r="R222" i="6"/>
  <c r="AC222" i="6" s="1"/>
  <c r="P222" i="3"/>
  <c r="Z222" i="3" s="1"/>
  <c r="R256" i="6"/>
  <c r="AC256" i="6" s="1"/>
  <c r="P256" i="3"/>
  <c r="Z256" i="3" s="1"/>
  <c r="R289" i="6"/>
  <c r="AC289" i="6" s="1"/>
  <c r="P289" i="3"/>
  <c r="Z289" i="3" s="1"/>
  <c r="R323" i="6"/>
  <c r="AC323" i="6" s="1"/>
  <c r="P323" i="3"/>
  <c r="Z323" i="3" s="1"/>
  <c r="R355" i="6"/>
  <c r="P355" i="3"/>
  <c r="Z355" i="3" s="1"/>
  <c r="R387" i="6"/>
  <c r="P387" i="3"/>
  <c r="Z387" i="3" s="1"/>
  <c r="R419" i="6"/>
  <c r="P419" i="3"/>
  <c r="Z419" i="3" s="1"/>
  <c r="R451" i="6"/>
  <c r="P451" i="3"/>
  <c r="Z451" i="3" s="1"/>
  <c r="R484" i="6"/>
  <c r="P484" i="3"/>
  <c r="Z484" i="3" s="1"/>
  <c r="R517" i="6"/>
  <c r="P517" i="3"/>
  <c r="Z517" i="3" s="1"/>
  <c r="R550" i="6"/>
  <c r="P550" i="3"/>
  <c r="Z550" i="3" s="1"/>
  <c r="R278" i="6"/>
  <c r="AC278" i="6" s="1"/>
  <c r="P278" i="3"/>
  <c r="Z278" i="3" s="1"/>
  <c r="R344" i="6"/>
  <c r="P344" i="3"/>
  <c r="Z344" i="3" s="1"/>
  <c r="R392" i="6"/>
  <c r="P392" i="3"/>
  <c r="Z392" i="3" s="1"/>
  <c r="R452" i="6"/>
  <c r="P452" i="3"/>
  <c r="Z452" i="3" s="1"/>
  <c r="R514" i="6"/>
  <c r="P514" i="3"/>
  <c r="Z514" i="3" s="1"/>
  <c r="R165" i="6"/>
  <c r="AC165" i="6" s="1"/>
  <c r="P165" i="3"/>
  <c r="Z165" i="3" s="1"/>
  <c r="R202" i="6"/>
  <c r="AC202" i="6" s="1"/>
  <c r="P202" i="3"/>
  <c r="Z202" i="3" s="1"/>
  <c r="R234" i="6"/>
  <c r="AC234" i="6" s="1"/>
  <c r="P234" i="3"/>
  <c r="Z234" i="3" s="1"/>
  <c r="P269" i="3"/>
  <c r="Z269" i="3" s="1"/>
  <c r="R269" i="6"/>
  <c r="AC269" i="6" s="1"/>
  <c r="R301" i="6"/>
  <c r="AC301" i="6" s="1"/>
  <c r="P301" i="3"/>
  <c r="Z301" i="3" s="1"/>
  <c r="R335" i="6"/>
  <c r="P335" i="3"/>
  <c r="Z335" i="3" s="1"/>
  <c r="R367" i="6"/>
  <c r="P367" i="3"/>
  <c r="Z367" i="3" s="1"/>
  <c r="R399" i="6"/>
  <c r="P399" i="3"/>
  <c r="Z399" i="3" s="1"/>
  <c r="R431" i="6"/>
  <c r="P431" i="3"/>
  <c r="Z431" i="3" s="1"/>
  <c r="R463" i="6"/>
  <c r="P463" i="3"/>
  <c r="Z463" i="3" s="1"/>
  <c r="R496" i="6"/>
  <c r="P496" i="3"/>
  <c r="Z496" i="3" s="1"/>
  <c r="P530" i="3"/>
  <c r="Z530" i="3" s="1"/>
  <c r="R530" i="6"/>
  <c r="P562" i="3"/>
  <c r="Z562" i="3" s="1"/>
  <c r="R562" i="6"/>
  <c r="R306" i="6"/>
  <c r="P306" i="3"/>
  <c r="Z306" i="3" s="1"/>
  <c r="R348" i="6"/>
  <c r="P348" i="3"/>
  <c r="Z348" i="3" s="1"/>
  <c r="R400" i="6"/>
  <c r="P400" i="3"/>
  <c r="Z400" i="3" s="1"/>
  <c r="R448" i="6"/>
  <c r="P448" i="3"/>
  <c r="Z448" i="3" s="1"/>
  <c r="R510" i="6"/>
  <c r="P510" i="3"/>
  <c r="Z510" i="3" s="1"/>
  <c r="F38" i="4"/>
  <c r="F39" i="4"/>
  <c r="F40" i="4"/>
  <c r="F41" i="4"/>
  <c r="F24" i="4"/>
  <c r="F25" i="4"/>
  <c r="F26" i="4"/>
  <c r="F27" i="4"/>
  <c r="F9" i="4"/>
  <c r="F10" i="4"/>
  <c r="F11" i="4"/>
  <c r="F12" i="4"/>
  <c r="AC186" i="6" l="1"/>
  <c r="AD186" i="6" s="1"/>
  <c r="AC6" i="6"/>
  <c r="AC145" i="6"/>
  <c r="S588" i="3"/>
  <c r="S515" i="3"/>
  <c r="Z515" i="3" s="1"/>
  <c r="S525" i="3"/>
  <c r="Z525" i="3" s="1"/>
  <c r="AC206" i="6"/>
  <c r="AC209" i="6"/>
  <c r="AC176" i="6"/>
  <c r="AC306" i="6"/>
  <c r="AC175" i="6"/>
  <c r="AC141" i="6"/>
  <c r="AC283" i="6"/>
  <c r="AA400" i="3"/>
  <c r="H404" i="7"/>
  <c r="AA335" i="3"/>
  <c r="H339" i="7"/>
  <c r="AA514" i="3"/>
  <c r="H518" i="7"/>
  <c r="AA278" i="3"/>
  <c r="H278" i="7"/>
  <c r="AA451" i="3"/>
  <c r="H455" i="7"/>
  <c r="AA323" i="3"/>
  <c r="H323" i="7"/>
  <c r="AA474" i="3"/>
  <c r="H478" i="7"/>
  <c r="AA430" i="3"/>
  <c r="H434" i="7"/>
  <c r="AA300" i="3"/>
  <c r="H300" i="7"/>
  <c r="AA233" i="3"/>
  <c r="H233" i="7"/>
  <c r="AA132" i="3"/>
  <c r="H132" i="7"/>
  <c r="AA100" i="3"/>
  <c r="H100" i="7"/>
  <c r="AA28" i="3"/>
  <c r="H28" i="7"/>
  <c r="AA460" i="3"/>
  <c r="H464" i="7"/>
  <c r="AA364" i="3"/>
  <c r="H368" i="7"/>
  <c r="AA270" i="3"/>
  <c r="H270" i="7"/>
  <c r="AA436" i="3"/>
  <c r="H440" i="7"/>
  <c r="AA336" i="3"/>
  <c r="H340" i="7"/>
  <c r="AA521" i="3"/>
  <c r="H525" i="7"/>
  <c r="AA455" i="3"/>
  <c r="H459" i="7"/>
  <c r="AA391" i="3"/>
  <c r="H395" i="7"/>
  <c r="AA327" i="3"/>
  <c r="H327" i="7"/>
  <c r="AA261" i="3"/>
  <c r="H261" i="7"/>
  <c r="AA192" i="3"/>
  <c r="H192" i="7"/>
  <c r="AA428" i="3"/>
  <c r="H432" i="7"/>
  <c r="AA314" i="3"/>
  <c r="H314" i="7"/>
  <c r="AA509" i="3"/>
  <c r="H513" i="7"/>
  <c r="AA443" i="3"/>
  <c r="H447" i="7"/>
  <c r="AA379" i="3"/>
  <c r="H383" i="7"/>
  <c r="AA313" i="3"/>
  <c r="H313" i="7"/>
  <c r="AA214" i="3"/>
  <c r="H214" i="7"/>
  <c r="AA545" i="3"/>
  <c r="H549" i="7"/>
  <c r="AA491" i="3"/>
  <c r="H495" i="7"/>
  <c r="AA446" i="3"/>
  <c r="H450" i="7"/>
  <c r="AA390" i="3"/>
  <c r="H394" i="7"/>
  <c r="AA260" i="3"/>
  <c r="H260" i="7"/>
  <c r="AA191" i="3"/>
  <c r="H191" i="7"/>
  <c r="AA124" i="3"/>
  <c r="H124" i="7"/>
  <c r="AA60" i="3"/>
  <c r="H60" i="7"/>
  <c r="AA518" i="3"/>
  <c r="H522" i="7"/>
  <c r="AA396" i="3"/>
  <c r="H400" i="7"/>
  <c r="AA310" i="3"/>
  <c r="H310" i="7"/>
  <c r="AA547" i="3"/>
  <c r="H551" i="7"/>
  <c r="AA420" i="3"/>
  <c r="H424" i="7"/>
  <c r="AA328" i="3"/>
  <c r="H328" i="7"/>
  <c r="AA479" i="3"/>
  <c r="H483" i="7"/>
  <c r="AA415" i="3"/>
  <c r="H419" i="7"/>
  <c r="AA351" i="3"/>
  <c r="H355" i="7"/>
  <c r="AA285" i="3"/>
  <c r="H285" i="7"/>
  <c r="AA181" i="3"/>
  <c r="H181" i="7"/>
  <c r="AA476" i="3"/>
  <c r="H480" i="7"/>
  <c r="AA368" i="3"/>
  <c r="H372" i="7"/>
  <c r="AA262" i="3"/>
  <c r="H262" i="7"/>
  <c r="AA534" i="3"/>
  <c r="H538" i="7"/>
  <c r="AA467" i="3"/>
  <c r="H471" i="7"/>
  <c r="AA403" i="3"/>
  <c r="H407" i="7"/>
  <c r="AA273" i="3"/>
  <c r="H273" i="7"/>
  <c r="AA8" i="3"/>
  <c r="H8" i="7"/>
  <c r="AA123" i="3"/>
  <c r="H123" i="7"/>
  <c r="AA410" i="3"/>
  <c r="H414" i="7"/>
  <c r="AA40" i="3"/>
  <c r="H40" i="7"/>
  <c r="AA18" i="3"/>
  <c r="H18" i="7"/>
  <c r="AA346" i="3"/>
  <c r="H350" i="7"/>
  <c r="AA32" i="3"/>
  <c r="H32" i="7"/>
  <c r="AA200" i="3"/>
  <c r="H200" i="7"/>
  <c r="AA216" i="3"/>
  <c r="H216" i="7"/>
  <c r="AA78" i="3"/>
  <c r="H78" i="7"/>
  <c r="AA178" i="3"/>
  <c r="H178" i="7"/>
  <c r="AA103" i="3"/>
  <c r="H103" i="7"/>
  <c r="AA532" i="3"/>
  <c r="H536" i="7"/>
  <c r="AA31" i="3"/>
  <c r="H31" i="7"/>
  <c r="AA303" i="3"/>
  <c r="H303" i="7"/>
  <c r="AA47" i="3"/>
  <c r="H47" i="7"/>
  <c r="AA46" i="3"/>
  <c r="H46" i="7"/>
  <c r="AA540" i="3"/>
  <c r="H544" i="7"/>
  <c r="AA219" i="3"/>
  <c r="H219" i="7"/>
  <c r="AA568" i="3"/>
  <c r="H572" i="7"/>
  <c r="AA79" i="3"/>
  <c r="H79" i="7"/>
  <c r="AA7" i="3"/>
  <c r="H7" i="7"/>
  <c r="AA23" i="3"/>
  <c r="H23" i="7"/>
  <c r="AA397" i="3"/>
  <c r="H401" i="7"/>
  <c r="AA370" i="3"/>
  <c r="H374" i="7"/>
  <c r="AA129" i="3"/>
  <c r="H129" i="7"/>
  <c r="AA97" i="3"/>
  <c r="H97" i="7"/>
  <c r="AA10" i="3"/>
  <c r="H10" i="7"/>
  <c r="AA82" i="3"/>
  <c r="H82" i="7"/>
  <c r="AA386" i="3"/>
  <c r="H390" i="7"/>
  <c r="AA122" i="3"/>
  <c r="H122" i="7"/>
  <c r="AA527" i="3"/>
  <c r="H531" i="7"/>
  <c r="AA227" i="3"/>
  <c r="H227" i="7"/>
  <c r="AA158" i="3"/>
  <c r="H158" i="7"/>
  <c r="AA466" i="3"/>
  <c r="H470" i="7"/>
  <c r="AA112" i="3"/>
  <c r="H112" i="7"/>
  <c r="AA489" i="3"/>
  <c r="H493" i="7"/>
  <c r="AA520" i="3"/>
  <c r="H524" i="7"/>
  <c r="AA125" i="3"/>
  <c r="H125" i="7"/>
  <c r="AA283" i="3"/>
  <c r="H283" i="7"/>
  <c r="AA418" i="3"/>
  <c r="H422" i="7"/>
  <c r="AA523" i="3"/>
  <c r="H527" i="7"/>
  <c r="AA99" i="3"/>
  <c r="H99" i="7"/>
  <c r="AA338" i="3"/>
  <c r="H342" i="7"/>
  <c r="AA45" i="3"/>
  <c r="H45" i="7"/>
  <c r="AA19" i="3"/>
  <c r="H19" i="7"/>
  <c r="AA35" i="3"/>
  <c r="H35" i="7"/>
  <c r="AA349" i="3"/>
  <c r="H353" i="7"/>
  <c r="AA162" i="3"/>
  <c r="H162" i="7"/>
  <c r="AA215" i="3"/>
  <c r="H215" i="7"/>
  <c r="AA115" i="3"/>
  <c r="H115" i="7"/>
  <c r="AA21" i="3"/>
  <c r="H21" i="7"/>
  <c r="AA203" i="3"/>
  <c r="H203" i="7"/>
  <c r="AA174" i="3"/>
  <c r="H174" i="7"/>
  <c r="AA163" i="3"/>
  <c r="H163" i="7"/>
  <c r="AA186" i="3"/>
  <c r="H186" i="7"/>
  <c r="AA508" i="3"/>
  <c r="H512" i="7"/>
  <c r="AA579" i="3"/>
  <c r="H583" i="7"/>
  <c r="AA312" i="3"/>
  <c r="H312" i="7"/>
  <c r="AA572" i="3"/>
  <c r="H576" i="7"/>
  <c r="AA377" i="3"/>
  <c r="H381" i="7"/>
  <c r="AA494" i="3"/>
  <c r="H498" i="7"/>
  <c r="AA465" i="3"/>
  <c r="H469" i="7"/>
  <c r="AA134" i="3"/>
  <c r="H134" i="7"/>
  <c r="AA486" i="3"/>
  <c r="H490" i="7"/>
  <c r="AA389" i="3"/>
  <c r="H393" i="7"/>
  <c r="AA502" i="3"/>
  <c r="H506" i="7"/>
  <c r="AA333" i="3"/>
  <c r="H333" i="7"/>
  <c r="AA402" i="3"/>
  <c r="H406" i="7"/>
  <c r="AA176" i="3"/>
  <c r="H176" i="7"/>
  <c r="AA110" i="3"/>
  <c r="H110" i="7"/>
  <c r="AA81" i="3"/>
  <c r="H81" i="7"/>
  <c r="AA506" i="3"/>
  <c r="H510" i="7"/>
  <c r="AA208" i="3"/>
  <c r="H208" i="7"/>
  <c r="AA139" i="3"/>
  <c r="H139" i="7"/>
  <c r="AA75" i="3"/>
  <c r="H75" i="7"/>
  <c r="AA304" i="3"/>
  <c r="H304" i="7"/>
  <c r="AA291" i="3"/>
  <c r="H291" i="7"/>
  <c r="AA94" i="3"/>
  <c r="H94" i="7"/>
  <c r="AA510" i="3"/>
  <c r="H514" i="7"/>
  <c r="AA306" i="3"/>
  <c r="H306" i="7"/>
  <c r="AA399" i="3"/>
  <c r="H403" i="7"/>
  <c r="AA202" i="3"/>
  <c r="H202" i="7"/>
  <c r="AA392" i="3"/>
  <c r="H396" i="7"/>
  <c r="AA517" i="3"/>
  <c r="H521" i="7"/>
  <c r="AA387" i="3"/>
  <c r="H391" i="7"/>
  <c r="AA256" i="3"/>
  <c r="H256" i="7"/>
  <c r="AA524" i="3"/>
  <c r="H528" i="7"/>
  <c r="AA366" i="3"/>
  <c r="H370" i="7"/>
  <c r="AA490" i="3"/>
  <c r="H494" i="7"/>
  <c r="AA27" i="3"/>
  <c r="H27" i="7"/>
  <c r="AA530" i="3"/>
  <c r="H534" i="7"/>
  <c r="AA269" i="3"/>
  <c r="H269" i="7"/>
  <c r="AA275" i="3"/>
  <c r="H275" i="7"/>
  <c r="AA546" i="3"/>
  <c r="H550" i="7"/>
  <c r="AA339" i="3"/>
  <c r="H343" i="7"/>
  <c r="AA169" i="3"/>
  <c r="H169" i="7"/>
  <c r="AA575" i="3"/>
  <c r="H579" i="7"/>
  <c r="AA507" i="3"/>
  <c r="H511" i="7"/>
  <c r="AA462" i="3"/>
  <c r="H466" i="7"/>
  <c r="AA414" i="3"/>
  <c r="H418" i="7"/>
  <c r="AA350" i="3"/>
  <c r="H354" i="7"/>
  <c r="AA284" i="3"/>
  <c r="H284" i="7"/>
  <c r="AA217" i="3"/>
  <c r="H217" i="7"/>
  <c r="AA148" i="3"/>
  <c r="H148" i="7"/>
  <c r="AA84" i="3"/>
  <c r="H84" i="7"/>
  <c r="AA12" i="3"/>
  <c r="H12" i="7"/>
  <c r="AA432" i="3"/>
  <c r="H436" i="7"/>
  <c r="AA340" i="3"/>
  <c r="H344" i="7"/>
  <c r="AA468" i="3"/>
  <c r="H472" i="7"/>
  <c r="AA360" i="3"/>
  <c r="H364" i="7"/>
  <c r="AA266" i="3"/>
  <c r="H266" i="7"/>
  <c r="AA538" i="3"/>
  <c r="H542" i="7"/>
  <c r="AA471" i="3"/>
  <c r="H475" i="7"/>
  <c r="AA407" i="3"/>
  <c r="H411" i="7"/>
  <c r="AA343" i="3"/>
  <c r="H347" i="7"/>
  <c r="AA210" i="3"/>
  <c r="H210" i="7"/>
  <c r="AA551" i="3"/>
  <c r="H555" i="7"/>
  <c r="AA404" i="3"/>
  <c r="H408" i="7"/>
  <c r="AA290" i="3"/>
  <c r="H290" i="7"/>
  <c r="AA558" i="3"/>
  <c r="H562" i="7"/>
  <c r="AA492" i="3"/>
  <c r="H496" i="7"/>
  <c r="AA427" i="3"/>
  <c r="H431" i="7"/>
  <c r="AA363" i="3"/>
  <c r="H367" i="7"/>
  <c r="AA297" i="3"/>
  <c r="H297" i="7"/>
  <c r="AA161" i="3"/>
  <c r="H161" i="7"/>
  <c r="AA529" i="3"/>
  <c r="H533" i="7"/>
  <c r="AA478" i="3"/>
  <c r="H482" i="7"/>
  <c r="AA438" i="3"/>
  <c r="H442" i="7"/>
  <c r="AA374" i="3"/>
  <c r="H378" i="7"/>
  <c r="AA308" i="3"/>
  <c r="H308" i="7"/>
  <c r="AA242" i="3"/>
  <c r="H242" i="7"/>
  <c r="AA172" i="3"/>
  <c r="H172" i="7"/>
  <c r="AA108" i="3"/>
  <c r="H108" i="7"/>
  <c r="AA36" i="3"/>
  <c r="H36" i="7"/>
  <c r="AA424" i="3"/>
  <c r="H428" i="7"/>
  <c r="AA332" i="3"/>
  <c r="H332" i="7"/>
  <c r="AA144" i="3"/>
  <c r="H144" i="7"/>
  <c r="AA461" i="3"/>
  <c r="H465" i="7"/>
  <c r="AA565" i="3"/>
  <c r="H569" i="7"/>
  <c r="AA330" i="3"/>
  <c r="H330" i="7"/>
  <c r="AA126" i="3"/>
  <c r="H126" i="7"/>
  <c r="AA136" i="3"/>
  <c r="H136" i="7"/>
  <c r="AA221" i="3"/>
  <c r="H221" i="7"/>
  <c r="AA118" i="3"/>
  <c r="H118" i="7"/>
  <c r="AA365" i="3"/>
  <c r="H369" i="7"/>
  <c r="AA146" i="3"/>
  <c r="H146" i="7"/>
  <c r="AA271" i="3"/>
  <c r="H271" i="7"/>
  <c r="AA151" i="3"/>
  <c r="H151" i="7"/>
  <c r="AA15" i="3"/>
  <c r="H15" i="7"/>
  <c r="AA526" i="3"/>
  <c r="H530" i="7"/>
  <c r="AA393" i="3"/>
  <c r="H397" i="7"/>
  <c r="AA195" i="3"/>
  <c r="H195" i="7"/>
  <c r="AA159" i="3"/>
  <c r="H159" i="7"/>
  <c r="AA89" i="3"/>
  <c r="H89" i="7"/>
  <c r="AA38" i="3"/>
  <c r="H38" i="7"/>
  <c r="AA544" i="3"/>
  <c r="H548" i="7"/>
  <c r="AA440" i="3"/>
  <c r="H444" i="7"/>
  <c r="AA450" i="3"/>
  <c r="H454" i="7"/>
  <c r="AA311" i="3"/>
  <c r="H311" i="7"/>
  <c r="AA73" i="3"/>
  <c r="H73" i="7"/>
  <c r="AA98" i="3"/>
  <c r="H98" i="7"/>
  <c r="AA263" i="3"/>
  <c r="H263" i="7"/>
  <c r="AA111" i="3"/>
  <c r="H111" i="7"/>
  <c r="AA482" i="3"/>
  <c r="H486" i="7"/>
  <c r="AA65" i="3"/>
  <c r="H65" i="7"/>
  <c r="AA417" i="3"/>
  <c r="H421" i="7"/>
  <c r="AA30" i="3"/>
  <c r="H30" i="7"/>
  <c r="AA477" i="3"/>
  <c r="H481" i="7"/>
  <c r="AA25" i="3"/>
  <c r="H25" i="7"/>
  <c r="AA571" i="3"/>
  <c r="H575" i="7"/>
  <c r="AA113" i="3"/>
  <c r="H113" i="7"/>
  <c r="AA258" i="3"/>
  <c r="H258" i="7"/>
  <c r="AA378" i="3"/>
  <c r="H382" i="7"/>
  <c r="AA24" i="3"/>
  <c r="H24" i="7"/>
  <c r="AA552" i="3"/>
  <c r="H556" i="7"/>
  <c r="AA160" i="3"/>
  <c r="H160" i="7"/>
  <c r="AA61" i="3"/>
  <c r="H61" i="7"/>
  <c r="AA147" i="3"/>
  <c r="H147" i="7"/>
  <c r="AA72" i="3"/>
  <c r="H72" i="7"/>
  <c r="AA315" i="3"/>
  <c r="H315" i="7"/>
  <c r="AA43" i="3"/>
  <c r="H43" i="7"/>
  <c r="AA184" i="3"/>
  <c r="H184" i="7"/>
  <c r="AA247" i="3"/>
  <c r="H247" i="7"/>
  <c r="AA441" i="3"/>
  <c r="H445" i="7"/>
  <c r="AA59" i="3"/>
  <c r="H59" i="7"/>
  <c r="AA117" i="3"/>
  <c r="H117" i="7"/>
  <c r="AA267" i="3"/>
  <c r="H267" i="7"/>
  <c r="AA26" i="3"/>
  <c r="H26" i="7"/>
  <c r="AA85" i="3"/>
  <c r="H85" i="7"/>
  <c r="AA198" i="3"/>
  <c r="H198" i="7"/>
  <c r="AA102" i="3"/>
  <c r="H102" i="7"/>
  <c r="AA37" i="3"/>
  <c r="H37" i="7"/>
  <c r="AA133" i="3"/>
  <c r="H133" i="7"/>
  <c r="AA569" i="3"/>
  <c r="H573" i="7"/>
  <c r="AA246" i="3"/>
  <c r="H246" i="7"/>
  <c r="AA573" i="3"/>
  <c r="H577" i="7"/>
  <c r="AA321" i="3"/>
  <c r="H321" i="7"/>
  <c r="AA167" i="3"/>
  <c r="H167" i="7"/>
  <c r="AA463" i="3"/>
  <c r="H467" i="7"/>
  <c r="AA448" i="3"/>
  <c r="H452" i="7"/>
  <c r="AA496" i="3"/>
  <c r="H500" i="7"/>
  <c r="AA367" i="3"/>
  <c r="H371" i="7"/>
  <c r="AA234" i="3"/>
  <c r="H234" i="7"/>
  <c r="AA165" i="3"/>
  <c r="H165" i="7"/>
  <c r="AA550" i="3"/>
  <c r="H554" i="7"/>
  <c r="AA419" i="3"/>
  <c r="H423" i="7"/>
  <c r="AA289" i="3"/>
  <c r="H289" i="7"/>
  <c r="AA222" i="3"/>
  <c r="H222" i="7"/>
  <c r="AA495" i="3"/>
  <c r="H499" i="7"/>
  <c r="AA398" i="3"/>
  <c r="H402" i="7"/>
  <c r="AA268" i="3"/>
  <c r="H268" i="7"/>
  <c r="AA531" i="3"/>
  <c r="H535" i="7"/>
  <c r="AA324" i="3"/>
  <c r="H324" i="7"/>
  <c r="AA388" i="3"/>
  <c r="H392" i="7"/>
  <c r="AA488" i="3"/>
  <c r="H492" i="7"/>
  <c r="AA359" i="3"/>
  <c r="H363" i="7"/>
  <c r="AA293" i="3"/>
  <c r="H293" i="7"/>
  <c r="AA226" i="3"/>
  <c r="H226" i="7"/>
  <c r="AA501" i="3"/>
  <c r="H505" i="7"/>
  <c r="AA380" i="3"/>
  <c r="H384" i="7"/>
  <c r="AA274" i="3"/>
  <c r="H274" i="7"/>
  <c r="AA542" i="3"/>
  <c r="H546" i="7"/>
  <c r="AA475" i="3"/>
  <c r="H479" i="7"/>
  <c r="AA411" i="3"/>
  <c r="H415" i="7"/>
  <c r="AA347" i="3"/>
  <c r="H351" i="7"/>
  <c r="AA281" i="3"/>
  <c r="H281" i="7"/>
  <c r="AA177" i="3"/>
  <c r="H177" i="7"/>
  <c r="AA512" i="3"/>
  <c r="H516" i="7"/>
  <c r="AA470" i="3"/>
  <c r="H474" i="7"/>
  <c r="AA422" i="3"/>
  <c r="H426" i="7"/>
  <c r="AA358" i="3"/>
  <c r="H362" i="7"/>
  <c r="AA292" i="3"/>
  <c r="H292" i="7"/>
  <c r="AA225" i="3"/>
  <c r="H225" i="7"/>
  <c r="AA156" i="3"/>
  <c r="H156" i="7"/>
  <c r="AA92" i="3"/>
  <c r="H92" i="7"/>
  <c r="AA20" i="3"/>
  <c r="H20" i="7"/>
  <c r="AA444" i="3"/>
  <c r="H448" i="7"/>
  <c r="AA352" i="3"/>
  <c r="H356" i="7"/>
  <c r="AA257" i="3"/>
  <c r="H257" i="7"/>
  <c r="AA485" i="3"/>
  <c r="H489" i="7"/>
  <c r="AA372" i="3"/>
  <c r="H376" i="7"/>
  <c r="AA282" i="3"/>
  <c r="H282" i="7"/>
  <c r="AA513" i="3"/>
  <c r="H517" i="7"/>
  <c r="AA447" i="3"/>
  <c r="H451" i="7"/>
  <c r="AA383" i="3"/>
  <c r="H387" i="7"/>
  <c r="AA218" i="3"/>
  <c r="H218" i="7"/>
  <c r="AA563" i="3"/>
  <c r="H567" i="7"/>
  <c r="AA416" i="3"/>
  <c r="H420" i="7"/>
  <c r="AA302" i="3"/>
  <c r="H302" i="7"/>
  <c r="AA500" i="3"/>
  <c r="H504" i="7"/>
  <c r="AA435" i="3"/>
  <c r="H439" i="7"/>
  <c r="AA371" i="3"/>
  <c r="H375" i="7"/>
  <c r="AA305" i="3"/>
  <c r="H305" i="7"/>
  <c r="AA238" i="3"/>
  <c r="H238" i="7"/>
  <c r="AA277" i="3"/>
  <c r="H277" i="7"/>
  <c r="AA104" i="3"/>
  <c r="H104" i="7"/>
  <c r="AA357" i="3"/>
  <c r="H361" i="7"/>
  <c r="AA231" i="3"/>
  <c r="H231" i="7"/>
  <c r="AA109" i="3"/>
  <c r="H109" i="7"/>
  <c r="AA533" i="3"/>
  <c r="H537" i="7"/>
  <c r="AA34" i="3"/>
  <c r="H34" i="7"/>
  <c r="AA80" i="3"/>
  <c r="H80" i="7"/>
  <c r="AA41" i="3"/>
  <c r="H41" i="7"/>
  <c r="AA14" i="3"/>
  <c r="H14" i="7"/>
  <c r="AA272" i="3"/>
  <c r="H272" i="7"/>
  <c r="AA223" i="3"/>
  <c r="H223" i="7"/>
  <c r="AA264" i="3"/>
  <c r="H264" i="7"/>
  <c r="AA236" i="3"/>
  <c r="H236" i="7"/>
  <c r="AA119" i="3"/>
  <c r="H119" i="7"/>
  <c r="AA362" i="3"/>
  <c r="H366" i="7"/>
  <c r="AA559" i="3"/>
  <c r="H563" i="7"/>
  <c r="AA421" i="3"/>
  <c r="H425" i="7"/>
  <c r="AA469" i="3"/>
  <c r="H473" i="7"/>
  <c r="AA373" i="3"/>
  <c r="H377" i="7"/>
  <c r="AA143" i="3"/>
  <c r="H143" i="7"/>
  <c r="AA17" i="3"/>
  <c r="H17" i="7"/>
  <c r="AA329" i="3"/>
  <c r="H329" i="7"/>
  <c r="AA212" i="3"/>
  <c r="H212" i="7"/>
  <c r="AA39" i="3"/>
  <c r="H39" i="7"/>
  <c r="AA121" i="3"/>
  <c r="H121" i="7"/>
  <c r="AA166" i="3"/>
  <c r="H166" i="7"/>
  <c r="AA279" i="3"/>
  <c r="H279" i="7"/>
  <c r="AA74" i="3"/>
  <c r="H74" i="7"/>
  <c r="AA472" i="3"/>
  <c r="H476" i="7"/>
  <c r="AA152" i="3"/>
  <c r="H152" i="7"/>
  <c r="AA255" i="3"/>
  <c r="H255" i="7"/>
  <c r="AA229" i="3"/>
  <c r="H229" i="7"/>
  <c r="AA409" i="3"/>
  <c r="H413" i="7"/>
  <c r="AA224" i="3"/>
  <c r="H224" i="7"/>
  <c r="AA207" i="3"/>
  <c r="H207" i="7"/>
  <c r="AA560" i="3"/>
  <c r="H564" i="7"/>
  <c r="AA170" i="3"/>
  <c r="H170" i="7"/>
  <c r="AA539" i="3"/>
  <c r="H543" i="7"/>
  <c r="AA499" i="3"/>
  <c r="H503" i="7"/>
  <c r="AA341" i="3"/>
  <c r="H345" i="7"/>
  <c r="AA307" i="3"/>
  <c r="H307" i="7"/>
  <c r="AA95" i="3"/>
  <c r="H95" i="7"/>
  <c r="AA296" i="3"/>
  <c r="H296" i="7"/>
  <c r="AA56" i="3"/>
  <c r="H56" i="7"/>
  <c r="AA405" i="3"/>
  <c r="H409" i="7"/>
  <c r="AA505" i="3"/>
  <c r="H509" i="7"/>
  <c r="AA449" i="3"/>
  <c r="H453" i="7"/>
  <c r="AA11" i="3"/>
  <c r="H11" i="7"/>
  <c r="AA322" i="3"/>
  <c r="H322" i="7"/>
  <c r="AA232" i="3"/>
  <c r="H232" i="7"/>
  <c r="AA96" i="3"/>
  <c r="H96" i="7"/>
  <c r="AA83" i="3"/>
  <c r="H83" i="7"/>
  <c r="AA194" i="3"/>
  <c r="H194" i="7"/>
  <c r="AA157" i="3"/>
  <c r="H157" i="7"/>
  <c r="AA69" i="3"/>
  <c r="H69" i="7"/>
  <c r="AA149" i="3"/>
  <c r="H149" i="7"/>
  <c r="AA361" i="3"/>
  <c r="H365" i="7"/>
  <c r="AA58" i="3"/>
  <c r="H58" i="7"/>
  <c r="AA574" i="3"/>
  <c r="H578" i="7"/>
  <c r="AA298" i="3"/>
  <c r="H298" i="7"/>
  <c r="AA131" i="3"/>
  <c r="H131" i="7"/>
  <c r="AA586" i="3"/>
  <c r="H590" i="7"/>
  <c r="AA498" i="3"/>
  <c r="H502" i="7"/>
  <c r="AA581" i="3"/>
  <c r="H585" i="7"/>
  <c r="AA320" i="3"/>
  <c r="H320" i="7"/>
  <c r="AA425" i="3"/>
  <c r="H429" i="7"/>
  <c r="AA142" i="3"/>
  <c r="H142" i="7"/>
  <c r="AA369" i="3"/>
  <c r="H373" i="7"/>
  <c r="AA456" i="3"/>
  <c r="H460" i="7"/>
  <c r="AA90" i="3"/>
  <c r="H90" i="7"/>
  <c r="AA536" i="3"/>
  <c r="H540" i="7"/>
  <c r="AA437" i="3"/>
  <c r="H441" i="7"/>
  <c r="AA299" i="3"/>
  <c r="H299" i="7"/>
  <c r="AA555" i="3"/>
  <c r="H559" i="7"/>
  <c r="AA556" i="3"/>
  <c r="H560" i="7"/>
  <c r="AA457" i="3"/>
  <c r="H461" i="7"/>
  <c r="AA171" i="3"/>
  <c r="H171" i="7"/>
  <c r="AA107" i="3"/>
  <c r="H107" i="7"/>
  <c r="AA394" i="3"/>
  <c r="H398" i="7"/>
  <c r="AA213" i="3"/>
  <c r="H213" i="7"/>
  <c r="AA537" i="3"/>
  <c r="H541" i="7"/>
  <c r="AA105" i="3"/>
  <c r="H105" i="7"/>
  <c r="AA135" i="3"/>
  <c r="H135" i="7"/>
  <c r="AA71" i="3"/>
  <c r="H71" i="7"/>
  <c r="AA67" i="3"/>
  <c r="H67" i="7"/>
  <c r="AA101" i="3"/>
  <c r="H101" i="7"/>
  <c r="AA9" i="3"/>
  <c r="H9" i="7"/>
  <c r="AA348" i="3"/>
  <c r="H352" i="7"/>
  <c r="AA431" i="3"/>
  <c r="H435" i="7"/>
  <c r="AA301" i="3"/>
  <c r="H301" i="7"/>
  <c r="AA452" i="3"/>
  <c r="H456" i="7"/>
  <c r="AA344" i="3"/>
  <c r="H348" i="7"/>
  <c r="AA484" i="3"/>
  <c r="H488" i="7"/>
  <c r="AA355" i="3"/>
  <c r="H359" i="7"/>
  <c r="AA557" i="3"/>
  <c r="H561" i="7"/>
  <c r="AA454" i="3"/>
  <c r="H458" i="7"/>
  <c r="AA334" i="3"/>
  <c r="H334" i="7"/>
  <c r="AA164" i="3"/>
  <c r="H164" i="7"/>
  <c r="AA68" i="3"/>
  <c r="H68" i="7"/>
  <c r="AA412" i="3"/>
  <c r="H416" i="7"/>
  <c r="AA497" i="3"/>
  <c r="H501" i="7"/>
  <c r="AA554" i="3"/>
  <c r="H558" i="7"/>
  <c r="AA423" i="3"/>
  <c r="H427" i="7"/>
  <c r="AA241" i="3"/>
  <c r="H241" i="7"/>
  <c r="AA70" i="3"/>
  <c r="H70" i="7"/>
  <c r="AA562" i="3"/>
  <c r="H566" i="7"/>
  <c r="AA206" i="3"/>
  <c r="H206" i="7"/>
  <c r="AA201" i="3"/>
  <c r="H201" i="7"/>
  <c r="AA541" i="3"/>
  <c r="H545" i="7"/>
  <c r="AA487" i="3"/>
  <c r="H491" i="7"/>
  <c r="AA442" i="3"/>
  <c r="H446" i="7"/>
  <c r="AA382" i="3"/>
  <c r="H386" i="7"/>
  <c r="AA316" i="3"/>
  <c r="H316" i="7"/>
  <c r="AA251" i="3"/>
  <c r="H251" i="7"/>
  <c r="AA180" i="3"/>
  <c r="H180" i="7"/>
  <c r="AA116" i="3"/>
  <c r="H116" i="7"/>
  <c r="AA44" i="3"/>
  <c r="H44" i="7"/>
  <c r="AA493" i="3"/>
  <c r="H497" i="7"/>
  <c r="AA384" i="3"/>
  <c r="H388" i="7"/>
  <c r="AA294" i="3"/>
  <c r="H294" i="7"/>
  <c r="AA535" i="3"/>
  <c r="H539" i="7"/>
  <c r="AA408" i="3"/>
  <c r="H412" i="7"/>
  <c r="AA570" i="3"/>
  <c r="H574" i="7"/>
  <c r="AA504" i="3"/>
  <c r="H508" i="7"/>
  <c r="AA439" i="3"/>
  <c r="H443" i="7"/>
  <c r="AA375" i="3"/>
  <c r="H379" i="7"/>
  <c r="AA309" i="3"/>
  <c r="H309" i="7"/>
  <c r="AA243" i="3"/>
  <c r="H243" i="7"/>
  <c r="AA173" i="3"/>
  <c r="H173" i="7"/>
  <c r="AA464" i="3"/>
  <c r="H468" i="7"/>
  <c r="AA356" i="3"/>
  <c r="H360" i="7"/>
  <c r="AA249" i="3"/>
  <c r="H249" i="7"/>
  <c r="AA459" i="3"/>
  <c r="H463" i="7"/>
  <c r="AA395" i="3"/>
  <c r="H399" i="7"/>
  <c r="AA331" i="3"/>
  <c r="H331" i="7"/>
  <c r="AA265" i="3"/>
  <c r="H265" i="7"/>
  <c r="AA561" i="3"/>
  <c r="H565" i="7"/>
  <c r="AA503" i="3"/>
  <c r="H507" i="7"/>
  <c r="AA458" i="3"/>
  <c r="H462" i="7"/>
  <c r="AA406" i="3"/>
  <c r="H410" i="7"/>
  <c r="AA342" i="3"/>
  <c r="H346" i="7"/>
  <c r="AA276" i="3"/>
  <c r="H276" i="7"/>
  <c r="AA209" i="3"/>
  <c r="H209" i="7"/>
  <c r="AA140" i="3"/>
  <c r="H140" i="7"/>
  <c r="AA76" i="3"/>
  <c r="H76" i="7"/>
  <c r="AA4" i="3"/>
  <c r="H4" i="7"/>
  <c r="AA481" i="3"/>
  <c r="H485" i="7"/>
  <c r="AA376" i="3"/>
  <c r="H380" i="7"/>
  <c r="AA286" i="3"/>
  <c r="H286" i="7"/>
  <c r="AA64" i="3"/>
  <c r="H64" i="7"/>
  <c r="AA190" i="3"/>
  <c r="H190" i="7"/>
  <c r="AA516" i="3"/>
  <c r="H520" i="7"/>
  <c r="AA42" i="3"/>
  <c r="H42" i="7"/>
  <c r="AA88" i="3"/>
  <c r="H88" i="7"/>
  <c r="AA426" i="3"/>
  <c r="H430" i="7"/>
  <c r="AA128" i="3"/>
  <c r="H128" i="7"/>
  <c r="AA280" i="3"/>
  <c r="H280" i="7"/>
  <c r="AA381" i="3"/>
  <c r="H385" i="7"/>
  <c r="AA150" i="3"/>
  <c r="H150" i="7"/>
  <c r="AA564" i="3"/>
  <c r="H568" i="7"/>
  <c r="AA145" i="3"/>
  <c r="H145" i="7"/>
  <c r="AA354" i="3"/>
  <c r="H358" i="7"/>
  <c r="AA337" i="3"/>
  <c r="H341" i="7"/>
  <c r="AA204" i="3"/>
  <c r="H204" i="7"/>
  <c r="AA87" i="3"/>
  <c r="H87" i="7"/>
  <c r="AA254" i="3"/>
  <c r="H254" i="7"/>
  <c r="AA153" i="3"/>
  <c r="H153" i="7"/>
  <c r="AA445" i="3"/>
  <c r="H449" i="7"/>
  <c r="AA137" i="3"/>
  <c r="H137" i="7"/>
  <c r="AA295" i="3"/>
  <c r="H295" i="7"/>
  <c r="AA237" i="3"/>
  <c r="H237" i="7"/>
  <c r="AA16" i="3"/>
  <c r="H16" i="7"/>
  <c r="AA127" i="3"/>
  <c r="H127" i="7"/>
  <c r="AA235" i="3"/>
  <c r="H235" i="7"/>
  <c r="AA228" i="3"/>
  <c r="H228" i="7"/>
  <c r="AA549" i="3"/>
  <c r="H553" i="7"/>
  <c r="AA519" i="3"/>
  <c r="H523" i="7"/>
  <c r="AA57" i="3"/>
  <c r="H57" i="7"/>
  <c r="AA211" i="3"/>
  <c r="H211" i="7"/>
  <c r="AA193" i="3"/>
  <c r="H193" i="7"/>
  <c r="AA175" i="3"/>
  <c r="H175" i="7"/>
  <c r="AA543" i="3"/>
  <c r="H547" i="7"/>
  <c r="AA199" i="3"/>
  <c r="H199" i="7"/>
  <c r="AA154" i="3"/>
  <c r="H154" i="7"/>
  <c r="AA86" i="3"/>
  <c r="H86" i="7"/>
  <c r="AA288" i="3"/>
  <c r="H288" i="7"/>
  <c r="AA6" i="3"/>
  <c r="H6" i="7"/>
  <c r="AA91" i="3"/>
  <c r="H91" i="7"/>
  <c r="AA385" i="3"/>
  <c r="H389" i="7"/>
  <c r="AA62" i="3"/>
  <c r="H62" i="7"/>
  <c r="AA63" i="3"/>
  <c r="H63" i="7"/>
  <c r="AA66" i="3"/>
  <c r="H66" i="7"/>
  <c r="AA141" i="3"/>
  <c r="H141" i="7"/>
  <c r="AA205" i="3"/>
  <c r="H205" i="7"/>
  <c r="AA522" i="3"/>
  <c r="H526" i="7"/>
  <c r="AA453" i="3"/>
  <c r="H457" i="7"/>
  <c r="AA106" i="3"/>
  <c r="H106" i="7"/>
  <c r="AA77" i="3"/>
  <c r="H77" i="7"/>
  <c r="AA345" i="3"/>
  <c r="H349" i="7"/>
  <c r="AA114" i="3"/>
  <c r="H114" i="7"/>
  <c r="AA13" i="3"/>
  <c r="H13" i="7"/>
  <c r="AA189" i="3"/>
  <c r="H189" i="7"/>
  <c r="AA250" i="3"/>
  <c r="H250" i="7"/>
  <c r="AA93" i="3"/>
  <c r="H93" i="7"/>
  <c r="AA548" i="3"/>
  <c r="H552" i="7"/>
  <c r="AA473" i="3"/>
  <c r="H477" i="7"/>
  <c r="AA33" i="3"/>
  <c r="H33" i="7"/>
  <c r="AA319" i="3"/>
  <c r="H319" i="7"/>
  <c r="AA185" i="3"/>
  <c r="H185" i="7"/>
  <c r="AA401" i="3"/>
  <c r="H405" i="7"/>
  <c r="AA429" i="3"/>
  <c r="H433" i="7"/>
  <c r="AA353" i="3"/>
  <c r="H357" i="7"/>
  <c r="AA511" i="3"/>
  <c r="H515" i="7"/>
  <c r="AA413" i="3"/>
  <c r="H417" i="7"/>
  <c r="AA434" i="3"/>
  <c r="H438" i="7"/>
  <c r="AA120" i="3"/>
  <c r="H120" i="7"/>
  <c r="AA130" i="3"/>
  <c r="H130" i="7"/>
  <c r="AA433" i="3"/>
  <c r="H437" i="7"/>
  <c r="AA155" i="3"/>
  <c r="H155" i="7"/>
  <c r="AA168" i="3"/>
  <c r="H168" i="7"/>
  <c r="AA483" i="3"/>
  <c r="H487" i="7"/>
  <c r="AA220" i="3"/>
  <c r="H220" i="7"/>
  <c r="AA287" i="3"/>
  <c r="H287" i="7"/>
  <c r="AA183" i="3"/>
  <c r="H183" i="7"/>
  <c r="AA553" i="3"/>
  <c r="H557" i="7"/>
  <c r="AC140" i="6"/>
  <c r="AD140" i="6" s="1"/>
  <c r="AC178" i="6"/>
  <c r="AC208" i="6"/>
  <c r="AC177" i="6"/>
  <c r="AC171" i="6"/>
  <c r="AC207" i="6"/>
  <c r="AC232" i="6"/>
  <c r="AD163" i="6"/>
  <c r="I163" i="7"/>
  <c r="J163" i="7" s="1"/>
  <c r="AD298" i="6"/>
  <c r="I298" i="7"/>
  <c r="J298" i="7" s="1"/>
  <c r="AD517" i="6"/>
  <c r="I521" i="7"/>
  <c r="J521" i="7" s="1"/>
  <c r="AD256" i="6"/>
  <c r="I256" i="7"/>
  <c r="J256" i="7" s="1"/>
  <c r="AD474" i="6"/>
  <c r="I478" i="7"/>
  <c r="J478" i="7" s="1"/>
  <c r="AD314" i="6"/>
  <c r="I314" i="7"/>
  <c r="J314" i="7" s="1"/>
  <c r="AD313" i="6"/>
  <c r="I313" i="7"/>
  <c r="J313" i="7" s="1"/>
  <c r="AD124" i="6"/>
  <c r="I124" i="7"/>
  <c r="J124" i="7" s="1"/>
  <c r="AD273" i="6"/>
  <c r="I273" i="7"/>
  <c r="J273" i="7" s="1"/>
  <c r="AD8" i="6"/>
  <c r="I8" i="7"/>
  <c r="J8" i="7" s="1"/>
  <c r="AD322" i="6"/>
  <c r="I322" i="7"/>
  <c r="J322" i="7" s="1"/>
  <c r="AD568" i="6"/>
  <c r="I572" i="7"/>
  <c r="J572" i="7" s="1"/>
  <c r="AD183" i="6"/>
  <c r="I183" i="7"/>
  <c r="J183" i="7" s="1"/>
  <c r="AD291" i="6"/>
  <c r="I291" i="7"/>
  <c r="J291" i="7" s="1"/>
  <c r="AD107" i="6"/>
  <c r="I107" i="7"/>
  <c r="J107" i="7" s="1"/>
  <c r="AD537" i="6"/>
  <c r="I541" i="7"/>
  <c r="J541" i="7" s="1"/>
  <c r="AD553" i="6"/>
  <c r="I557" i="7"/>
  <c r="J557" i="7" s="1"/>
  <c r="AD182" i="6"/>
  <c r="I182" i="7"/>
  <c r="J182" i="7" s="1"/>
  <c r="AD502" i="6"/>
  <c r="I506" i="7"/>
  <c r="J506" i="7" s="1"/>
  <c r="AD571" i="6"/>
  <c r="I575" i="7"/>
  <c r="J575" i="7" s="1"/>
  <c r="AD320" i="6"/>
  <c r="I320" i="7"/>
  <c r="J320" i="7" s="1"/>
  <c r="AD572" i="6"/>
  <c r="I576" i="7"/>
  <c r="J576" i="7" s="1"/>
  <c r="AD95" i="6"/>
  <c r="I95" i="7"/>
  <c r="J95" i="7" s="1"/>
  <c r="AD113" i="6"/>
  <c r="I113" i="7"/>
  <c r="J113" i="7" s="1"/>
  <c r="AD133" i="6"/>
  <c r="I133" i="7"/>
  <c r="J133" i="7" s="1"/>
  <c r="AD562" i="6"/>
  <c r="I566" i="7"/>
  <c r="J566" i="7" s="1"/>
  <c r="AD575" i="6"/>
  <c r="I579" i="7"/>
  <c r="J579" i="7" s="1"/>
  <c r="AD507" i="6"/>
  <c r="I511" i="7"/>
  <c r="J511" i="7" s="1"/>
  <c r="AD538" i="6"/>
  <c r="I542" i="7"/>
  <c r="J542" i="7" s="1"/>
  <c r="AD210" i="6"/>
  <c r="I210" i="7"/>
  <c r="J210" i="7" s="1"/>
  <c r="AD290" i="6"/>
  <c r="I290" i="7"/>
  <c r="J290" i="7" s="1"/>
  <c r="AD297" i="6"/>
  <c r="I297" i="7"/>
  <c r="J297" i="7" s="1"/>
  <c r="AD108" i="6"/>
  <c r="I108" i="7"/>
  <c r="J108" i="7" s="1"/>
  <c r="AD565" i="6"/>
  <c r="I569" i="7"/>
  <c r="J569" i="7" s="1"/>
  <c r="AD569" i="6"/>
  <c r="I573" i="7"/>
  <c r="J573" i="7" s="1"/>
  <c r="AD23" i="6"/>
  <c r="I23" i="7"/>
  <c r="J23" i="7" s="1"/>
  <c r="AD137" i="6"/>
  <c r="I137" i="7"/>
  <c r="J137" i="7" s="1"/>
  <c r="AD295" i="6"/>
  <c r="I295" i="7"/>
  <c r="J295" i="7" s="1"/>
  <c r="AD237" i="6"/>
  <c r="I237" i="7"/>
  <c r="J237" i="7" s="1"/>
  <c r="AD319" i="6"/>
  <c r="I319" i="7"/>
  <c r="J319" i="7" s="1"/>
  <c r="AD185" i="6"/>
  <c r="I185" i="7"/>
  <c r="J185" i="7" s="1"/>
  <c r="AD189" i="6"/>
  <c r="I189" i="7"/>
  <c r="J189" i="7" s="1"/>
  <c r="AD128" i="6"/>
  <c r="I128" i="7"/>
  <c r="J128" i="7" s="1"/>
  <c r="AD222" i="6"/>
  <c r="I222" i="7"/>
  <c r="J222" i="7" s="1"/>
  <c r="AD293" i="6"/>
  <c r="I293" i="7"/>
  <c r="J293" i="7" s="1"/>
  <c r="AD20" i="6"/>
  <c r="I20" i="7"/>
  <c r="J20" i="7" s="1"/>
  <c r="AD563" i="6"/>
  <c r="I567" i="7"/>
  <c r="J567" i="7" s="1"/>
  <c r="AD205" i="6"/>
  <c r="I205" i="7"/>
  <c r="J205" i="7" s="1"/>
  <c r="AD473" i="6"/>
  <c r="I477" i="7"/>
  <c r="J477" i="7" s="1"/>
  <c r="AD506" i="6"/>
  <c r="I510" i="7"/>
  <c r="J510" i="7" s="1"/>
  <c r="AD469" i="6"/>
  <c r="I473" i="7"/>
  <c r="J473" i="7" s="1"/>
  <c r="AD139" i="6"/>
  <c r="I139" i="7"/>
  <c r="J139" i="7" s="1"/>
  <c r="AD312" i="6"/>
  <c r="I312" i="7"/>
  <c r="J312" i="7" s="1"/>
  <c r="AD22" i="6"/>
  <c r="I22" i="7"/>
  <c r="J22" i="7" s="1"/>
  <c r="AD99" i="6"/>
  <c r="I99" i="7"/>
  <c r="J99" i="7" s="1"/>
  <c r="AD508" i="6"/>
  <c r="I512" i="7"/>
  <c r="J512" i="7" s="1"/>
  <c r="AD560" i="6"/>
  <c r="I564" i="7"/>
  <c r="J564" i="7" s="1"/>
  <c r="AD315" i="6"/>
  <c r="I315" i="7"/>
  <c r="J315" i="7" s="1"/>
  <c r="AD539" i="6"/>
  <c r="I543" i="7"/>
  <c r="J543" i="7" s="1"/>
  <c r="AD426" i="6"/>
  <c r="I430" i="7"/>
  <c r="J430" i="7" s="1"/>
  <c r="AD138" i="6"/>
  <c r="I138" i="7"/>
  <c r="J138" i="7" s="1"/>
  <c r="AD151" i="6"/>
  <c r="I151" i="7"/>
  <c r="J151" i="7" s="1"/>
  <c r="AD301" i="6"/>
  <c r="I301" i="7"/>
  <c r="J301" i="7" s="1"/>
  <c r="AD530" i="6"/>
  <c r="I534" i="7"/>
  <c r="J534" i="7" s="1"/>
  <c r="AD316" i="6"/>
  <c r="I316" i="7"/>
  <c r="J316" i="7" s="1"/>
  <c r="AD570" i="6"/>
  <c r="I574" i="7"/>
  <c r="J574" i="7" s="1"/>
  <c r="AD561" i="6"/>
  <c r="I565" i="7"/>
  <c r="J565" i="7" s="1"/>
  <c r="AD503" i="6"/>
  <c r="I507" i="7"/>
  <c r="J507" i="7" s="1"/>
  <c r="AD286" i="6"/>
  <c r="I286" i="7"/>
  <c r="J286" i="7" s="1"/>
  <c r="AD311" i="6"/>
  <c r="I311" i="7"/>
  <c r="J311" i="7" s="1"/>
  <c r="AD29" i="6"/>
  <c r="I29" i="7"/>
  <c r="J29" i="7" s="1"/>
  <c r="AD223" i="6"/>
  <c r="I223" i="7"/>
  <c r="J223" i="7" s="1"/>
  <c r="AD321" i="6"/>
  <c r="I321" i="7"/>
  <c r="J321" i="7" s="1"/>
  <c r="AD353" i="6"/>
  <c r="I357" i="7"/>
  <c r="J357" i="7" s="1"/>
  <c r="AD241" i="6"/>
  <c r="I241" i="7"/>
  <c r="J241" i="7" s="1"/>
  <c r="AD564" i="6"/>
  <c r="I568" i="7"/>
  <c r="J568" i="7" s="1"/>
  <c r="AD246" i="6"/>
  <c r="I246" i="7"/>
  <c r="J246" i="7" s="1"/>
  <c r="AD573" i="6"/>
  <c r="I577" i="7"/>
  <c r="J577" i="7" s="1"/>
  <c r="AD247" i="6"/>
  <c r="I247" i="7"/>
  <c r="J247" i="7" s="1"/>
  <c r="AD405" i="6"/>
  <c r="I409" i="7"/>
  <c r="J409" i="7" s="1"/>
  <c r="AD272" i="6"/>
  <c r="I272" i="7"/>
  <c r="J272" i="7" s="1"/>
  <c r="AD112" i="6"/>
  <c r="I112" i="7"/>
  <c r="J112" i="7" s="1"/>
  <c r="AA3" i="3"/>
  <c r="J40" i="5"/>
  <c r="I40" i="5"/>
  <c r="I43" i="5" s="1"/>
  <c r="C42" i="5" s="1"/>
  <c r="J27" i="5"/>
  <c r="J26" i="5"/>
  <c r="I26" i="5"/>
  <c r="I29" i="5" s="1"/>
  <c r="C28" i="5" s="1"/>
  <c r="J12" i="5"/>
  <c r="J11" i="5"/>
  <c r="I11" i="5"/>
  <c r="I14" i="5" s="1"/>
  <c r="C13" i="5" s="1"/>
  <c r="J41" i="4"/>
  <c r="J40" i="4"/>
  <c r="I40" i="4"/>
  <c r="I43" i="4" s="1"/>
  <c r="C42" i="4" s="1"/>
  <c r="F42" i="4" s="1"/>
  <c r="J27" i="4"/>
  <c r="J26" i="4"/>
  <c r="I26" i="4"/>
  <c r="I29" i="4" s="1"/>
  <c r="C28" i="4" s="1"/>
  <c r="J12" i="4"/>
  <c r="J11" i="4"/>
  <c r="I11" i="4"/>
  <c r="I186" i="7" l="1"/>
  <c r="J186" i="7" s="1"/>
  <c r="Y588" i="3"/>
  <c r="S588" i="6" s="1"/>
  <c r="Z588" i="3"/>
  <c r="Y525" i="3"/>
  <c r="S525" i="6" s="1"/>
  <c r="Y515" i="3"/>
  <c r="S515" i="6" s="1"/>
  <c r="J43" i="4"/>
  <c r="C43" i="4" s="1"/>
  <c r="D37" i="4" s="1"/>
  <c r="F37" i="4" s="1"/>
  <c r="J14" i="5"/>
  <c r="D14" i="5" s="1"/>
  <c r="C8" i="5" s="1"/>
  <c r="F8" i="5" s="1"/>
  <c r="V179" i="6"/>
  <c r="V188" i="6"/>
  <c r="I140" i="7"/>
  <c r="J140" i="7" s="1"/>
  <c r="AA515" i="3"/>
  <c r="H519" i="7"/>
  <c r="AD167" i="6"/>
  <c r="I167" i="7"/>
  <c r="J167" i="7" s="1"/>
  <c r="AD383" i="6"/>
  <c r="I387" i="7"/>
  <c r="J387" i="7" s="1"/>
  <c r="AD551" i="6"/>
  <c r="I555" i="7"/>
  <c r="J555" i="7" s="1"/>
  <c r="AD132" i="6"/>
  <c r="I132" i="7"/>
  <c r="J132" i="7" s="1"/>
  <c r="AD169" i="6"/>
  <c r="I169" i="7"/>
  <c r="J169" i="7" s="1"/>
  <c r="AD224" i="6"/>
  <c r="I224" i="7"/>
  <c r="J224" i="7" s="1"/>
  <c r="AD198" i="6"/>
  <c r="I198" i="7"/>
  <c r="J198" i="7" s="1"/>
  <c r="AD344" i="6"/>
  <c r="I348" i="7"/>
  <c r="J348" i="7" s="1"/>
  <c r="AD181" i="6"/>
  <c r="I181" i="7"/>
  <c r="J181" i="7" s="1"/>
  <c r="AD384" i="6"/>
  <c r="I388" i="7"/>
  <c r="J388" i="7" s="1"/>
  <c r="AD488" i="6"/>
  <c r="I492" i="7"/>
  <c r="J492" i="7" s="1"/>
  <c r="AD206" i="6"/>
  <c r="I206" i="7"/>
  <c r="J206" i="7" s="1"/>
  <c r="AD275" i="6"/>
  <c r="I275" i="7"/>
  <c r="J275" i="7" s="1"/>
  <c r="AD200" i="6"/>
  <c r="I200" i="7"/>
  <c r="J200" i="7" s="1"/>
  <c r="AD94" i="6"/>
  <c r="I94" i="7"/>
  <c r="J94" i="7" s="1"/>
  <c r="AD111" i="6"/>
  <c r="I111" i="7"/>
  <c r="J111" i="7" s="1"/>
  <c r="AD100" i="6"/>
  <c r="I100" i="7"/>
  <c r="J100" i="7" s="1"/>
  <c r="AD323" i="6"/>
  <c r="I323" i="7"/>
  <c r="J323" i="7" s="1"/>
  <c r="AD332" i="6"/>
  <c r="I332" i="7"/>
  <c r="J332" i="7" s="1"/>
  <c r="AD207" i="6"/>
  <c r="I207" i="7"/>
  <c r="J207" i="7" s="1"/>
  <c r="AD201" i="6"/>
  <c r="I201" i="7"/>
  <c r="J201" i="7" s="1"/>
  <c r="AD475" i="6"/>
  <c r="I479" i="7"/>
  <c r="J479" i="7" s="1"/>
  <c r="AD355" i="6"/>
  <c r="I359" i="7"/>
  <c r="J359" i="7" s="1"/>
  <c r="AD168" i="6"/>
  <c r="I168" i="7"/>
  <c r="J168" i="7" s="1"/>
  <c r="AD199" i="6"/>
  <c r="I199" i="7"/>
  <c r="J199" i="7" s="1"/>
  <c r="AD170" i="6"/>
  <c r="I170" i="7"/>
  <c r="J170" i="7" s="1"/>
  <c r="AD324" i="6"/>
  <c r="I324" i="7"/>
  <c r="J324" i="7" s="1"/>
  <c r="AD180" i="6"/>
  <c r="I180" i="7"/>
  <c r="J180" i="7" s="1"/>
  <c r="AD364" i="6"/>
  <c r="I368" i="7"/>
  <c r="J368" i="7" s="1"/>
  <c r="AD359" i="6"/>
  <c r="I363" i="7"/>
  <c r="J363" i="7" s="1"/>
  <c r="AD136" i="6"/>
  <c r="I136" i="7"/>
  <c r="J136" i="7" s="1"/>
  <c r="J29" i="5"/>
  <c r="D29" i="5" s="1"/>
  <c r="C23" i="5" s="1"/>
  <c r="F23" i="5" s="1"/>
  <c r="D22" i="4"/>
  <c r="F22" i="4" s="1"/>
  <c r="F28" i="4"/>
  <c r="D36" i="4"/>
  <c r="F36" i="4" s="1"/>
  <c r="F13" i="5"/>
  <c r="V566" i="6" s="1"/>
  <c r="AC566" i="6" s="1"/>
  <c r="D7" i="5"/>
  <c r="F7" i="5" s="1"/>
  <c r="F28" i="5"/>
  <c r="D22" i="5"/>
  <c r="F42" i="5"/>
  <c r="D36" i="5"/>
  <c r="F36" i="5" s="1"/>
  <c r="J14" i="4"/>
  <c r="D14" i="4" s="1"/>
  <c r="J29" i="4"/>
  <c r="C29" i="4" s="1"/>
  <c r="D23" i="4" s="1"/>
  <c r="F23" i="4" s="1"/>
  <c r="I14" i="4"/>
  <c r="C13" i="4" s="1"/>
  <c r="C41" i="5"/>
  <c r="AA525" i="3" l="1"/>
  <c r="H529" i="7"/>
  <c r="S318" i="3"/>
  <c r="AA588" i="3"/>
  <c r="H592" i="7"/>
  <c r="F29" i="5"/>
  <c r="D7" i="4"/>
  <c r="F13" i="4"/>
  <c r="C8" i="4"/>
  <c r="F8" i="4" s="1"/>
  <c r="S326" i="3" s="1"/>
  <c r="F14" i="4"/>
  <c r="F41" i="5"/>
  <c r="J41" i="5"/>
  <c r="J43" i="5" s="1"/>
  <c r="C43" i="5" s="1"/>
  <c r="C30" i="5"/>
  <c r="D20" i="5"/>
  <c r="F20" i="5" s="1"/>
  <c r="V252" i="6" s="1"/>
  <c r="F34" i="5"/>
  <c r="V253" i="6" s="1"/>
  <c r="F27" i="5"/>
  <c r="F26" i="5"/>
  <c r="F25" i="5"/>
  <c r="F24" i="5"/>
  <c r="F21" i="5"/>
  <c r="D6" i="5"/>
  <c r="C44" i="4"/>
  <c r="D35" i="4"/>
  <c r="F35" i="4" s="1"/>
  <c r="D21" i="4"/>
  <c r="F21" i="4" s="1"/>
  <c r="D6" i="4"/>
  <c r="F6" i="4" s="1"/>
  <c r="F34" i="4"/>
  <c r="C30" i="4"/>
  <c r="F29" i="4"/>
  <c r="F20" i="4"/>
  <c r="Y10" i="1"/>
  <c r="G10" i="7" s="1"/>
  <c r="Y11" i="1"/>
  <c r="G11" i="7" s="1"/>
  <c r="Y12" i="1"/>
  <c r="G12" i="7" s="1"/>
  <c r="Y20" i="1"/>
  <c r="G20" i="7" s="1"/>
  <c r="Y22" i="1"/>
  <c r="G22" i="7" s="1"/>
  <c r="Y23" i="1"/>
  <c r="G23" i="7" s="1"/>
  <c r="Y29" i="1"/>
  <c r="G29" i="7" s="1"/>
  <c r="Y85" i="1"/>
  <c r="G85" i="7" s="1"/>
  <c r="Y102" i="1"/>
  <c r="G102" i="7" s="1"/>
  <c r="Y114" i="1"/>
  <c r="G114" i="7" s="1"/>
  <c r="Y125" i="1"/>
  <c r="G125" i="7" s="1"/>
  <c r="Y127" i="1"/>
  <c r="G127" i="7" s="1"/>
  <c r="Y136" i="1"/>
  <c r="G136" i="7" s="1"/>
  <c r="Y138" i="1"/>
  <c r="G138" i="7" s="1"/>
  <c r="Y140" i="1"/>
  <c r="G140" i="7" s="1"/>
  <c r="Y142" i="1"/>
  <c r="G142" i="7" s="1"/>
  <c r="Y152" i="1"/>
  <c r="G152" i="7" s="1"/>
  <c r="Y160" i="1"/>
  <c r="G160" i="7" s="1"/>
  <c r="Y164" i="1"/>
  <c r="G164" i="7" s="1"/>
  <c r="Y168" i="1"/>
  <c r="G168" i="7" s="1"/>
  <c r="Y170" i="1"/>
  <c r="G170" i="7" s="1"/>
  <c r="Y181" i="1"/>
  <c r="G181" i="7" s="1"/>
  <c r="Y190" i="1"/>
  <c r="G190" i="7" s="1"/>
  <c r="Y191" i="1"/>
  <c r="G191" i="7" s="1"/>
  <c r="Y192" i="1"/>
  <c r="G192" i="7" s="1"/>
  <c r="Y193" i="1"/>
  <c r="G193" i="7" s="1"/>
  <c r="Y199" i="1"/>
  <c r="G199" i="7" s="1"/>
  <c r="Y200" i="1"/>
  <c r="G200" i="7" s="1"/>
  <c r="Y209" i="1"/>
  <c r="G209" i="7" s="1"/>
  <c r="Y213" i="1"/>
  <c r="G213" i="7" s="1"/>
  <c r="Y214" i="1"/>
  <c r="G214" i="7" s="1"/>
  <c r="Y216" i="1"/>
  <c r="G216" i="7" s="1"/>
  <c r="Y217" i="1"/>
  <c r="G217" i="7" s="1"/>
  <c r="Y218" i="1"/>
  <c r="G218" i="7" s="1"/>
  <c r="Y219" i="1"/>
  <c r="G219" i="7" s="1"/>
  <c r="Y220" i="1"/>
  <c r="G220" i="7" s="1"/>
  <c r="Y221" i="1"/>
  <c r="G221" i="7" s="1"/>
  <c r="Y222" i="1"/>
  <c r="G222" i="7" s="1"/>
  <c r="Y223" i="1"/>
  <c r="G223" i="7" s="1"/>
  <c r="Y224" i="1"/>
  <c r="G224" i="7" s="1"/>
  <c r="Y232" i="1"/>
  <c r="G232" i="7" s="1"/>
  <c r="Y236" i="1"/>
  <c r="G236" i="7" s="1"/>
  <c r="Y237" i="1"/>
  <c r="G237" i="7" s="1"/>
  <c r="Y238" i="1"/>
  <c r="G238" i="7" s="1"/>
  <c r="Y257" i="1"/>
  <c r="G257" i="7" s="1"/>
  <c r="Y258" i="1"/>
  <c r="G258" i="7" s="1"/>
  <c r="Y260" i="1"/>
  <c r="G260" i="7" s="1"/>
  <c r="Y261" i="1"/>
  <c r="G261" i="7" s="1"/>
  <c r="Y262" i="1"/>
  <c r="G262" i="7" s="1"/>
  <c r="Y263" i="1"/>
  <c r="G263" i="7" s="1"/>
  <c r="Y264" i="1"/>
  <c r="G264" i="7" s="1"/>
  <c r="Y276" i="1"/>
  <c r="G276" i="7" s="1"/>
  <c r="Y277" i="1"/>
  <c r="G277" i="7" s="1"/>
  <c r="Y278" i="1"/>
  <c r="G278" i="7" s="1"/>
  <c r="Y279" i="1"/>
  <c r="G279" i="7" s="1"/>
  <c r="Y280" i="1"/>
  <c r="G280" i="7" s="1"/>
  <c r="Y286" i="1"/>
  <c r="G286" i="7" s="1"/>
  <c r="Y291" i="1"/>
  <c r="G291" i="7" s="1"/>
  <c r="Y297" i="1"/>
  <c r="G297" i="7" s="1"/>
  <c r="Y298" i="1"/>
  <c r="G298" i="7" s="1"/>
  <c r="Y299" i="1"/>
  <c r="G299" i="7" s="1"/>
  <c r="Y300" i="1"/>
  <c r="G300" i="7" s="1"/>
  <c r="Y303" i="1"/>
  <c r="G303" i="7" s="1"/>
  <c r="Y304" i="1"/>
  <c r="G304" i="7" s="1"/>
  <c r="Y305" i="1"/>
  <c r="G305" i="7" s="1"/>
  <c r="Y306" i="1"/>
  <c r="G306" i="7" s="1"/>
  <c r="Y307" i="1"/>
  <c r="G307" i="7" s="1"/>
  <c r="Y308" i="1"/>
  <c r="G308" i="7" s="1"/>
  <c r="Y309" i="1"/>
  <c r="G309" i="7" s="1"/>
  <c r="Y315" i="1"/>
  <c r="G315" i="7" s="1"/>
  <c r="Y336" i="1"/>
  <c r="G340" i="7" s="1"/>
  <c r="Y337" i="1"/>
  <c r="G341" i="7" s="1"/>
  <c r="Y339" i="1"/>
  <c r="G343" i="7" s="1"/>
  <c r="Y344" i="1"/>
  <c r="G348" i="7" s="1"/>
  <c r="Y348" i="1"/>
  <c r="G352" i="7" s="1"/>
  <c r="Y353" i="1"/>
  <c r="G357" i="7" s="1"/>
  <c r="Y370" i="1"/>
  <c r="G374" i="7" s="1"/>
  <c r="Y399" i="1"/>
  <c r="G403" i="7" s="1"/>
  <c r="Y400" i="1"/>
  <c r="G404" i="7" s="1"/>
  <c r="Y401" i="1"/>
  <c r="G405" i="7" s="1"/>
  <c r="Y402" i="1"/>
  <c r="G406" i="7" s="1"/>
  <c r="Y419" i="1"/>
  <c r="G423" i="7" s="1"/>
  <c r="Y420" i="1"/>
  <c r="G424" i="7" s="1"/>
  <c r="Y422" i="1"/>
  <c r="G426" i="7" s="1"/>
  <c r="Y423" i="1"/>
  <c r="G427" i="7" s="1"/>
  <c r="Y433" i="1"/>
  <c r="G437" i="7" s="1"/>
  <c r="Y435" i="1"/>
  <c r="G439" i="7" s="1"/>
  <c r="Y452" i="1"/>
  <c r="G456" i="7" s="1"/>
  <c r="Y459" i="1"/>
  <c r="G463" i="7" s="1"/>
  <c r="Y460" i="1"/>
  <c r="G464" i="7" s="1"/>
  <c r="Y461" i="1"/>
  <c r="G465" i="7" s="1"/>
  <c r="Y462" i="1"/>
  <c r="G466" i="7" s="1"/>
  <c r="Y471" i="1"/>
  <c r="G475" i="7" s="1"/>
  <c r="Y476" i="1"/>
  <c r="G480" i="7" s="1"/>
  <c r="Y485" i="1"/>
  <c r="G489" i="7" s="1"/>
  <c r="Y486" i="1"/>
  <c r="G490" i="7" s="1"/>
  <c r="Y487" i="1"/>
  <c r="G491" i="7" s="1"/>
  <c r="Y488" i="1"/>
  <c r="G492" i="7" s="1"/>
  <c r="Y491" i="1"/>
  <c r="G495" i="7" s="1"/>
  <c r="Y492" i="1"/>
  <c r="G496" i="7" s="1"/>
  <c r="Y502" i="1"/>
  <c r="G506" i="7" s="1"/>
  <c r="Y523" i="1"/>
  <c r="G527" i="7" s="1"/>
  <c r="F7" i="2"/>
  <c r="F6" i="2"/>
  <c r="R5" i="1" s="1"/>
  <c r="F5" i="2"/>
  <c r="R253" i="1" s="1"/>
  <c r="X253" i="1" s="1"/>
  <c r="F4" i="2"/>
  <c r="R252" i="1" s="1"/>
  <c r="X252" i="1" s="1"/>
  <c r="D8" i="2"/>
  <c r="S5" i="3" l="1"/>
  <c r="Y5" i="3" s="1"/>
  <c r="S5" i="6" s="1"/>
  <c r="Y326" i="3"/>
  <c r="S326" i="6" s="1"/>
  <c r="Z326" i="3"/>
  <c r="Y318" i="3"/>
  <c r="S318" i="6" s="1"/>
  <c r="Z318" i="3"/>
  <c r="AA318" i="3" s="1"/>
  <c r="S244" i="3"/>
  <c r="S252" i="3"/>
  <c r="S179" i="3"/>
  <c r="S188" i="3"/>
  <c r="S240" i="3"/>
  <c r="S248" i="3"/>
  <c r="S245" i="3"/>
  <c r="S253" i="3"/>
  <c r="S566" i="3"/>
  <c r="S576" i="3"/>
  <c r="V588" i="6"/>
  <c r="AC588" i="6" s="1"/>
  <c r="AD588" i="6" s="1"/>
  <c r="V515" i="6"/>
  <c r="AC515" i="6" s="1"/>
  <c r="V525" i="6"/>
  <c r="AC525" i="6" s="1"/>
  <c r="P252" i="3"/>
  <c r="R252" i="6"/>
  <c r="R253" i="6"/>
  <c r="P253" i="3"/>
  <c r="V5" i="6"/>
  <c r="V576" i="6"/>
  <c r="AC576" i="6" s="1"/>
  <c r="S567" i="3"/>
  <c r="X5" i="1"/>
  <c r="Y252" i="1"/>
  <c r="G252" i="7" s="1"/>
  <c r="P244" i="3"/>
  <c r="R244" i="6"/>
  <c r="R245" i="6"/>
  <c r="P245" i="3"/>
  <c r="V245" i="6"/>
  <c r="F43" i="5"/>
  <c r="D37" i="5"/>
  <c r="F37" i="5" s="1"/>
  <c r="V244" i="6"/>
  <c r="D15" i="5"/>
  <c r="F6" i="5"/>
  <c r="V248" i="6" s="1"/>
  <c r="D30" i="4"/>
  <c r="F30" i="4" s="1"/>
  <c r="D15" i="4"/>
  <c r="F14" i="5"/>
  <c r="C15" i="5"/>
  <c r="C44" i="5"/>
  <c r="F43" i="4"/>
  <c r="S577" i="3" s="1"/>
  <c r="F3" i="2"/>
  <c r="R248" i="1" s="1"/>
  <c r="X248" i="1" s="1"/>
  <c r="C8" i="2"/>
  <c r="Z253" i="3" l="1"/>
  <c r="AA253" i="3" s="1"/>
  <c r="H318" i="7"/>
  <c r="Z244" i="3"/>
  <c r="AA244" i="3" s="1"/>
  <c r="Y245" i="3"/>
  <c r="S245" i="6" s="1"/>
  <c r="AC245" i="6" s="1"/>
  <c r="Y248" i="3"/>
  <c r="S248" i="6" s="1"/>
  <c r="Y252" i="3"/>
  <c r="S252" i="6" s="1"/>
  <c r="AC252" i="6" s="1"/>
  <c r="Y240" i="3"/>
  <c r="S240" i="6" s="1"/>
  <c r="Y244" i="3"/>
  <c r="S244" i="6" s="1"/>
  <c r="AC244" i="6" s="1"/>
  <c r="Z245" i="3"/>
  <c r="AA245" i="3" s="1"/>
  <c r="Z252" i="3"/>
  <c r="AA252" i="3" s="1"/>
  <c r="Y253" i="3"/>
  <c r="S253" i="6" s="1"/>
  <c r="AC253" i="6" s="1"/>
  <c r="Y567" i="3"/>
  <c r="S567" i="6" s="1"/>
  <c r="Z567" i="3"/>
  <c r="Y179" i="3"/>
  <c r="S179" i="6" s="1"/>
  <c r="AC179" i="6" s="1"/>
  <c r="Z179" i="3"/>
  <c r="AA179" i="3" s="1"/>
  <c r="Y188" i="3"/>
  <c r="S188" i="6" s="1"/>
  <c r="AC188" i="6" s="1"/>
  <c r="Z188" i="3"/>
  <c r="Y576" i="3"/>
  <c r="S576" i="6" s="1"/>
  <c r="Z576" i="3"/>
  <c r="Y577" i="3"/>
  <c r="Z577" i="3"/>
  <c r="Y566" i="3"/>
  <c r="S566" i="6" s="1"/>
  <c r="Z566" i="3"/>
  <c r="S577" i="6"/>
  <c r="AA326" i="3"/>
  <c r="H326" i="7"/>
  <c r="I592" i="7"/>
  <c r="J592" i="7" s="1"/>
  <c r="V577" i="6"/>
  <c r="AC577" i="6" s="1"/>
  <c r="V318" i="6"/>
  <c r="AC318" i="6" s="1"/>
  <c r="V326" i="6"/>
  <c r="AC326" i="6" s="1"/>
  <c r="AD525" i="6"/>
  <c r="I529" i="7"/>
  <c r="J529" i="7" s="1"/>
  <c r="AD576" i="6"/>
  <c r="I580" i="7"/>
  <c r="J580" i="7" s="1"/>
  <c r="AD310" i="6"/>
  <c r="I310" i="7"/>
  <c r="J310" i="7" s="1"/>
  <c r="R248" i="6"/>
  <c r="P248" i="3"/>
  <c r="Z248" i="3" s="1"/>
  <c r="V567" i="6"/>
  <c r="AC567" i="6" s="1"/>
  <c r="R596" i="1"/>
  <c r="R240" i="6"/>
  <c r="P240" i="3"/>
  <c r="Z240" i="3" s="1"/>
  <c r="R5" i="6"/>
  <c r="AC5" i="6" s="1"/>
  <c r="X596" i="1"/>
  <c r="P5" i="3"/>
  <c r="Z5" i="3" s="1"/>
  <c r="F15" i="5"/>
  <c r="V240" i="6"/>
  <c r="F44" i="5"/>
  <c r="D30" i="5"/>
  <c r="F22" i="5"/>
  <c r="V325" i="6" s="1"/>
  <c r="D44" i="5"/>
  <c r="D44" i="4"/>
  <c r="F44" i="4" s="1"/>
  <c r="C15" i="4"/>
  <c r="F15" i="4" s="1"/>
  <c r="F7" i="4"/>
  <c r="H252" i="7" l="1"/>
  <c r="H570" i="7"/>
  <c r="C280" i="5"/>
  <c r="H253" i="7"/>
  <c r="AC248" i="6"/>
  <c r="H245" i="7"/>
  <c r="H179" i="7"/>
  <c r="AA566" i="3"/>
  <c r="H244" i="7"/>
  <c r="H580" i="7"/>
  <c r="AA576" i="3"/>
  <c r="AA188" i="3"/>
  <c r="H188" i="7"/>
  <c r="AA577" i="3"/>
  <c r="H581" i="7"/>
  <c r="S317" i="3"/>
  <c r="S325" i="3"/>
  <c r="I581" i="7"/>
  <c r="J581" i="7" s="1"/>
  <c r="AD577" i="6"/>
  <c r="AA240" i="3"/>
  <c r="H240" i="7"/>
  <c r="AA248" i="3"/>
  <c r="H248" i="7"/>
  <c r="AA567" i="3"/>
  <c r="H571" i="7"/>
  <c r="AC240" i="6"/>
  <c r="AD566" i="6"/>
  <c r="I570" i="7"/>
  <c r="J570" i="7" s="1"/>
  <c r="AD171" i="6"/>
  <c r="I171" i="7"/>
  <c r="J171" i="7" s="1"/>
  <c r="AD179" i="6"/>
  <c r="I179" i="7"/>
  <c r="J179" i="7" s="1"/>
  <c r="AD318" i="6"/>
  <c r="I318" i="7"/>
  <c r="J318" i="7" s="1"/>
  <c r="R596" i="6"/>
  <c r="P596" i="3"/>
  <c r="H5" i="7"/>
  <c r="V317" i="6"/>
  <c r="F30" i="5"/>
  <c r="Y268" i="1"/>
  <c r="G268" i="7" s="1"/>
  <c r="Y189" i="1"/>
  <c r="G189" i="7" s="1"/>
  <c r="Y188" i="1"/>
  <c r="G188" i="7" s="1"/>
  <c r="F280" i="5" l="1"/>
  <c r="S596" i="3"/>
  <c r="Y317" i="3"/>
  <c r="Z317" i="3"/>
  <c r="AA317" i="3" s="1"/>
  <c r="Y325" i="3"/>
  <c r="S325" i="6" s="1"/>
  <c r="AC325" i="6" s="1"/>
  <c r="Z325" i="3"/>
  <c r="S317" i="6"/>
  <c r="AC317" i="6" s="1"/>
  <c r="V596" i="6"/>
  <c r="AD567" i="6"/>
  <c r="I571" i="7"/>
  <c r="J571" i="7" s="1"/>
  <c r="AA5" i="3"/>
  <c r="Y21" i="1"/>
  <c r="G21" i="7" s="1"/>
  <c r="Y24" i="1"/>
  <c r="G24" i="7" s="1"/>
  <c r="Y58" i="1"/>
  <c r="G58" i="7" s="1"/>
  <c r="Y66" i="1"/>
  <c r="G66" i="7" s="1"/>
  <c r="Y70" i="1"/>
  <c r="G70" i="7" s="1"/>
  <c r="Y78" i="1"/>
  <c r="G78" i="7" s="1"/>
  <c r="Y87" i="1"/>
  <c r="G87" i="7" s="1"/>
  <c r="Y91" i="1"/>
  <c r="G91" i="7" s="1"/>
  <c r="Y99" i="1"/>
  <c r="G99" i="7" s="1"/>
  <c r="Y108" i="1"/>
  <c r="G108" i="7" s="1"/>
  <c r="Y121" i="1"/>
  <c r="G121" i="7" s="1"/>
  <c r="Y131" i="1"/>
  <c r="G131" i="7" s="1"/>
  <c r="Y143" i="1"/>
  <c r="G143" i="7" s="1"/>
  <c r="Y147" i="1"/>
  <c r="G147" i="7" s="1"/>
  <c r="Y151" i="1"/>
  <c r="G151" i="7" s="1"/>
  <c r="Y166" i="1"/>
  <c r="G166" i="7" s="1"/>
  <c r="Y172" i="1"/>
  <c r="G172" i="7" s="1"/>
  <c r="Y185" i="1"/>
  <c r="G185" i="7" s="1"/>
  <c r="Y198" i="1"/>
  <c r="G198" i="7" s="1"/>
  <c r="Y215" i="1"/>
  <c r="G215" i="7" s="1"/>
  <c r="Y241" i="1"/>
  <c r="G241" i="7" s="1"/>
  <c r="Y245" i="1"/>
  <c r="G245" i="7" s="1"/>
  <c r="Y267" i="1"/>
  <c r="G267" i="7" s="1"/>
  <c r="Y271" i="1"/>
  <c r="G271" i="7" s="1"/>
  <c r="Y289" i="1"/>
  <c r="G289" i="7" s="1"/>
  <c r="Y313" i="1"/>
  <c r="G313" i="7" s="1"/>
  <c r="Y318" i="1"/>
  <c r="G318" i="7" s="1"/>
  <c r="Y334" i="1"/>
  <c r="G334" i="7" s="1"/>
  <c r="Y351" i="1"/>
  <c r="G355" i="7" s="1"/>
  <c r="Y356" i="1"/>
  <c r="G360" i="7" s="1"/>
  <c r="Y368" i="1"/>
  <c r="G372" i="7" s="1"/>
  <c r="Y373" i="1"/>
  <c r="G377" i="7" s="1"/>
  <c r="Y385" i="1"/>
  <c r="G389" i="7" s="1"/>
  <c r="Y397" i="1"/>
  <c r="G401" i="7" s="1"/>
  <c r="Y405" i="1"/>
  <c r="G409" i="7" s="1"/>
  <c r="Y417" i="1"/>
  <c r="G421" i="7" s="1"/>
  <c r="Y425" i="1"/>
  <c r="G429" i="7" s="1"/>
  <c r="Y439" i="1"/>
  <c r="G443" i="7" s="1"/>
  <c r="Y451" i="1"/>
  <c r="G455" i="7" s="1"/>
  <c r="Y456" i="1"/>
  <c r="G460" i="7" s="1"/>
  <c r="Y473" i="1"/>
  <c r="G477" i="7" s="1"/>
  <c r="Y483" i="1"/>
  <c r="G487" i="7" s="1"/>
  <c r="Y497" i="1"/>
  <c r="G501" i="7" s="1"/>
  <c r="Y510" i="1"/>
  <c r="G514" i="7" s="1"/>
  <c r="Y514" i="1"/>
  <c r="G518" i="7" s="1"/>
  <c r="Y13" i="1"/>
  <c r="G13" i="7" s="1"/>
  <c r="Y19" i="1"/>
  <c r="G19" i="7" s="1"/>
  <c r="Y35" i="1"/>
  <c r="G35" i="7" s="1"/>
  <c r="Y37" i="1"/>
  <c r="G37" i="7" s="1"/>
  <c r="Y39" i="1"/>
  <c r="G39" i="7" s="1"/>
  <c r="Y67" i="1"/>
  <c r="G67" i="7" s="1"/>
  <c r="Y79" i="1"/>
  <c r="G79" i="7" s="1"/>
  <c r="Y109" i="1"/>
  <c r="G109" i="7" s="1"/>
  <c r="Y113" i="1"/>
  <c r="G113" i="7" s="1"/>
  <c r="Y128" i="1"/>
  <c r="G128" i="7" s="1"/>
  <c r="Y137" i="1"/>
  <c r="G137" i="7" s="1"/>
  <c r="Y153" i="1"/>
  <c r="G153" i="7" s="1"/>
  <c r="Y162" i="1"/>
  <c r="G162" i="7" s="1"/>
  <c r="Y173" i="1"/>
  <c r="G173" i="7" s="1"/>
  <c r="Y186" i="1"/>
  <c r="G186" i="7" s="1"/>
  <c r="Y201" i="1"/>
  <c r="G201" i="7" s="1"/>
  <c r="Y225" i="1"/>
  <c r="G225" i="7" s="1"/>
  <c r="Y234" i="1"/>
  <c r="G234" i="7" s="1"/>
  <c r="Y8" i="1"/>
  <c r="G8" i="7" s="1"/>
  <c r="Y27" i="1"/>
  <c r="G27" i="7" s="1"/>
  <c r="Y56" i="1"/>
  <c r="G56" i="7" s="1"/>
  <c r="Y64" i="1"/>
  <c r="G64" i="7" s="1"/>
  <c r="Y68" i="1"/>
  <c r="G68" i="7" s="1"/>
  <c r="Y76" i="1"/>
  <c r="G76" i="7" s="1"/>
  <c r="Y80" i="1"/>
  <c r="G80" i="7" s="1"/>
  <c r="Y84" i="1"/>
  <c r="G84" i="7" s="1"/>
  <c r="Y89" i="1"/>
  <c r="G89" i="7" s="1"/>
  <c r="Y93" i="1"/>
  <c r="G93" i="7" s="1"/>
  <c r="Y97" i="1"/>
  <c r="G97" i="7" s="1"/>
  <c r="Y101" i="1"/>
  <c r="G101" i="7" s="1"/>
  <c r="Y106" i="1"/>
  <c r="G106" i="7" s="1"/>
  <c r="Y115" i="1"/>
  <c r="G115" i="7" s="1"/>
  <c r="Y123" i="1"/>
  <c r="G123" i="7" s="1"/>
  <c r="Y129" i="1"/>
  <c r="G129" i="7" s="1"/>
  <c r="Y139" i="1"/>
  <c r="G139" i="7" s="1"/>
  <c r="Y145" i="1"/>
  <c r="G145" i="7" s="1"/>
  <c r="Y149" i="1"/>
  <c r="G149" i="7" s="1"/>
  <c r="Y158" i="1"/>
  <c r="G158" i="7" s="1"/>
  <c r="Y169" i="1"/>
  <c r="G169" i="7" s="1"/>
  <c r="Y174" i="1"/>
  <c r="G174" i="7" s="1"/>
  <c r="Y183" i="1"/>
  <c r="G183" i="7" s="1"/>
  <c r="Y202" i="1"/>
  <c r="G202" i="7" s="1"/>
  <c r="Y206" i="1"/>
  <c r="G206" i="7" s="1"/>
  <c r="Y226" i="1"/>
  <c r="G226" i="7" s="1"/>
  <c r="Y230" i="1"/>
  <c r="G230" i="7" s="1"/>
  <c r="Y243" i="1"/>
  <c r="G243" i="7" s="1"/>
  <c r="Y247" i="1"/>
  <c r="G247" i="7" s="1"/>
  <c r="Y265" i="1"/>
  <c r="G265" i="7" s="1"/>
  <c r="Y273" i="1"/>
  <c r="G273" i="7" s="1"/>
  <c r="Y282" i="1"/>
  <c r="G282" i="7" s="1"/>
  <c r="Y292" i="1"/>
  <c r="G292" i="7" s="1"/>
  <c r="Y311" i="1"/>
  <c r="G311" i="7" s="1"/>
  <c r="Y316" i="1"/>
  <c r="G316" i="7" s="1"/>
  <c r="Y324" i="1"/>
  <c r="G324" i="7" s="1"/>
  <c r="Y338" i="1"/>
  <c r="G342" i="7" s="1"/>
  <c r="Y5" i="1"/>
  <c r="G5" i="7" s="1"/>
  <c r="Y9" i="1"/>
  <c r="G9" i="7" s="1"/>
  <c r="Y14" i="1"/>
  <c r="G14" i="7" s="1"/>
  <c r="Y16" i="1"/>
  <c r="G16" i="7" s="1"/>
  <c r="Y18" i="1"/>
  <c r="G18" i="7" s="1"/>
  <c r="Y30" i="1"/>
  <c r="G30" i="7" s="1"/>
  <c r="Y32" i="1"/>
  <c r="G32" i="7" s="1"/>
  <c r="Y34" i="1"/>
  <c r="G34" i="7" s="1"/>
  <c r="Y36" i="1"/>
  <c r="G36" i="7" s="1"/>
  <c r="Y38" i="1"/>
  <c r="G38" i="7" s="1"/>
  <c r="Y57" i="1"/>
  <c r="G57" i="7" s="1"/>
  <c r="Y61" i="1"/>
  <c r="G61" i="7" s="1"/>
  <c r="Y65" i="1"/>
  <c r="G65" i="7" s="1"/>
  <c r="Y69" i="1"/>
  <c r="G69" i="7" s="1"/>
  <c r="Y73" i="1"/>
  <c r="G73" i="7" s="1"/>
  <c r="Y77" i="1"/>
  <c r="G77" i="7" s="1"/>
  <c r="Y81" i="1"/>
  <c r="G81" i="7" s="1"/>
  <c r="Y86" i="1"/>
  <c r="G86" i="7" s="1"/>
  <c r="Y90" i="1"/>
  <c r="G90" i="7" s="1"/>
  <c r="Y94" i="1"/>
  <c r="G94" i="7" s="1"/>
  <c r="Y98" i="1"/>
  <c r="G98" i="7" s="1"/>
  <c r="Y103" i="1"/>
  <c r="G103" i="7" s="1"/>
  <c r="Y107" i="1"/>
  <c r="G107" i="7" s="1"/>
  <c r="Y111" i="1"/>
  <c r="G111" i="7" s="1"/>
  <c r="Y116" i="1"/>
  <c r="G116" i="7" s="1"/>
  <c r="Y120" i="1"/>
  <c r="G120" i="7" s="1"/>
  <c r="Y124" i="1"/>
  <c r="G124" i="7" s="1"/>
  <c r="Y130" i="1"/>
  <c r="G130" i="7" s="1"/>
  <c r="Y134" i="1"/>
  <c r="G134" i="7" s="1"/>
  <c r="Y141" i="1"/>
  <c r="G141" i="7" s="1"/>
  <c r="Y146" i="1"/>
  <c r="G146" i="7" s="1"/>
  <c r="Y150" i="1"/>
  <c r="G150" i="7" s="1"/>
  <c r="Y155" i="1"/>
  <c r="G155" i="7" s="1"/>
  <c r="Y159" i="1"/>
  <c r="G159" i="7" s="1"/>
  <c r="Y165" i="1"/>
  <c r="G165" i="7" s="1"/>
  <c r="Y171" i="1"/>
  <c r="G171" i="7" s="1"/>
  <c r="Y175" i="1"/>
  <c r="G175" i="7" s="1"/>
  <c r="Y179" i="1"/>
  <c r="G179" i="7" s="1"/>
  <c r="Y184" i="1"/>
  <c r="G184" i="7" s="1"/>
  <c r="Y203" i="1"/>
  <c r="G203" i="7" s="1"/>
  <c r="Y207" i="1"/>
  <c r="G207" i="7" s="1"/>
  <c r="Y212" i="1"/>
  <c r="G212" i="7" s="1"/>
  <c r="Y227" i="1"/>
  <c r="G227" i="7" s="1"/>
  <c r="Y231" i="1"/>
  <c r="G231" i="7" s="1"/>
  <c r="Y240" i="1"/>
  <c r="G240" i="7" s="1"/>
  <c r="Y244" i="1"/>
  <c r="G244" i="7" s="1"/>
  <c r="Y248" i="1"/>
  <c r="G248" i="7" s="1"/>
  <c r="Y253" i="1"/>
  <c r="G253" i="7" s="1"/>
  <c r="Y266" i="1"/>
  <c r="G266" i="7" s="1"/>
  <c r="Y270" i="1"/>
  <c r="G270" i="7" s="1"/>
  <c r="Y274" i="1"/>
  <c r="G274" i="7" s="1"/>
  <c r="Y283" i="1"/>
  <c r="G283" i="7" s="1"/>
  <c r="Y288" i="1"/>
  <c r="G288" i="7" s="1"/>
  <c r="Y293" i="1"/>
  <c r="G293" i="7" s="1"/>
  <c r="Y301" i="1"/>
  <c r="G301" i="7" s="1"/>
  <c r="Y312" i="1"/>
  <c r="G312" i="7" s="1"/>
  <c r="Y317" i="1"/>
  <c r="G317" i="7" s="1"/>
  <c r="Y321" i="1"/>
  <c r="G321" i="7" s="1"/>
  <c r="Y325" i="1"/>
  <c r="G325" i="7" s="1"/>
  <c r="Y333" i="1"/>
  <c r="G333" i="7" s="1"/>
  <c r="Y340" i="1"/>
  <c r="G344" i="7" s="1"/>
  <c r="Y345" i="1"/>
  <c r="G349" i="7" s="1"/>
  <c r="Y350" i="1"/>
  <c r="G354" i="7" s="1"/>
  <c r="Y355" i="1"/>
  <c r="G359" i="7" s="1"/>
  <c r="Y359" i="1"/>
  <c r="G363" i="7" s="1"/>
  <c r="Y363" i="1"/>
  <c r="G367" i="7" s="1"/>
  <c r="Y367" i="1"/>
  <c r="G371" i="7" s="1"/>
  <c r="Y372" i="1"/>
  <c r="G376" i="7" s="1"/>
  <c r="Y376" i="1"/>
  <c r="G380" i="7" s="1"/>
  <c r="Y380" i="1"/>
  <c r="G384" i="7" s="1"/>
  <c r="Y384" i="1"/>
  <c r="G388" i="7" s="1"/>
  <c r="Y388" i="1"/>
  <c r="G392" i="7" s="1"/>
  <c r="Y392" i="1"/>
  <c r="G396" i="7" s="1"/>
  <c r="Y396" i="1"/>
  <c r="G400" i="7" s="1"/>
  <c r="Y404" i="1"/>
  <c r="G408" i="7" s="1"/>
  <c r="Y408" i="1"/>
  <c r="G412" i="7" s="1"/>
  <c r="Y412" i="1"/>
  <c r="G416" i="7" s="1"/>
  <c r="Y416" i="1"/>
  <c r="G420" i="7" s="1"/>
  <c r="Y424" i="1"/>
  <c r="G428" i="7" s="1"/>
  <c r="Y428" i="1"/>
  <c r="G432" i="7" s="1"/>
  <c r="Y432" i="1"/>
  <c r="G436" i="7" s="1"/>
  <c r="Y438" i="1"/>
  <c r="G442" i="7" s="1"/>
  <c r="Y442" i="1"/>
  <c r="G446" i="7" s="1"/>
  <c r="Y446" i="1"/>
  <c r="G450" i="7" s="1"/>
  <c r="Y450" i="1"/>
  <c r="G454" i="7" s="1"/>
  <c r="Y455" i="1"/>
  <c r="G459" i="7" s="1"/>
  <c r="Y463" i="1"/>
  <c r="G467" i="7" s="1"/>
  <c r="Y467" i="1"/>
  <c r="G471" i="7" s="1"/>
  <c r="Y472" i="1"/>
  <c r="G476" i="7" s="1"/>
  <c r="Y477" i="1"/>
  <c r="G481" i="7" s="1"/>
  <c r="Y482" i="1"/>
  <c r="G486" i="7" s="1"/>
  <c r="Y490" i="1"/>
  <c r="G494" i="7" s="1"/>
  <c r="Y496" i="1"/>
  <c r="G500" i="7" s="1"/>
  <c r="Y500" i="1"/>
  <c r="G504" i="7" s="1"/>
  <c r="Y505" i="1"/>
  <c r="G509" i="7" s="1"/>
  <c r="Y509" i="1"/>
  <c r="G513" i="7" s="1"/>
  <c r="Y513" i="1"/>
  <c r="G517" i="7" s="1"/>
  <c r="Y517" i="1"/>
  <c r="G521" i="7" s="1"/>
  <c r="Y522" i="1"/>
  <c r="G526" i="7" s="1"/>
  <c r="Y26" i="1"/>
  <c r="G26" i="7" s="1"/>
  <c r="Y104" i="1"/>
  <c r="G104" i="7" s="1"/>
  <c r="Y112" i="1"/>
  <c r="G112" i="7" s="1"/>
  <c r="Y126" i="1"/>
  <c r="G126" i="7" s="1"/>
  <c r="Y156" i="1"/>
  <c r="G156" i="7" s="1"/>
  <c r="Y176" i="1"/>
  <c r="G176" i="7" s="1"/>
  <c r="Y204" i="1"/>
  <c r="G204" i="7" s="1"/>
  <c r="Y228" i="1"/>
  <c r="G228" i="7" s="1"/>
  <c r="Y249" i="1"/>
  <c r="G249" i="7" s="1"/>
  <c r="Y275" i="1"/>
  <c r="G275" i="7" s="1"/>
  <c r="Y294" i="1"/>
  <c r="G294" i="7" s="1"/>
  <c r="Y322" i="1"/>
  <c r="G322" i="7" s="1"/>
  <c r="Y341" i="1"/>
  <c r="G345" i="7" s="1"/>
  <c r="Y364" i="1"/>
  <c r="G368" i="7" s="1"/>
  <c r="Y377" i="1"/>
  <c r="G381" i="7" s="1"/>
  <c r="Y393" i="1"/>
  <c r="G397" i="7" s="1"/>
  <c r="Y409" i="1"/>
  <c r="G413" i="7" s="1"/>
  <c r="Y429" i="1"/>
  <c r="G433" i="7" s="1"/>
  <c r="Y443" i="1"/>
  <c r="G447" i="7" s="1"/>
  <c r="Y464" i="1"/>
  <c r="G468" i="7" s="1"/>
  <c r="Y478" i="1"/>
  <c r="G482" i="7" s="1"/>
  <c r="Y501" i="1"/>
  <c r="G505" i="7" s="1"/>
  <c r="Y519" i="1"/>
  <c r="G523" i="7" s="1"/>
  <c r="Y3" i="1"/>
  <c r="G3" i="7" s="1"/>
  <c r="Y17" i="1"/>
  <c r="G17" i="7" s="1"/>
  <c r="Y31" i="1"/>
  <c r="G31" i="7" s="1"/>
  <c r="Y63" i="1"/>
  <c r="G63" i="7" s="1"/>
  <c r="Y75" i="1"/>
  <c r="G75" i="7" s="1"/>
  <c r="Y88" i="1"/>
  <c r="G88" i="7" s="1"/>
  <c r="Y96" i="1"/>
  <c r="G96" i="7" s="1"/>
  <c r="Y105" i="1"/>
  <c r="G105" i="7" s="1"/>
  <c r="Y122" i="1"/>
  <c r="G122" i="7" s="1"/>
  <c r="Y144" i="1"/>
  <c r="G144" i="7" s="1"/>
  <c r="Y148" i="1"/>
  <c r="G148" i="7" s="1"/>
  <c r="Y167" i="1"/>
  <c r="G167" i="7" s="1"/>
  <c r="Y182" i="1"/>
  <c r="G182" i="7" s="1"/>
  <c r="Y210" i="1"/>
  <c r="G210" i="7" s="1"/>
  <c r="Y242" i="1"/>
  <c r="G242" i="7" s="1"/>
  <c r="Y246" i="1"/>
  <c r="G246" i="7" s="1"/>
  <c r="Y250" i="1"/>
  <c r="G250" i="7" s="1"/>
  <c r="Y256" i="1"/>
  <c r="G256" i="7" s="1"/>
  <c r="Y272" i="1"/>
  <c r="G272" i="7" s="1"/>
  <c r="Y281" i="1"/>
  <c r="G281" i="7" s="1"/>
  <c r="Y285" i="1"/>
  <c r="G285" i="7" s="1"/>
  <c r="Y290" i="1"/>
  <c r="G290" i="7" s="1"/>
  <c r="Y295" i="1"/>
  <c r="G295" i="7" s="1"/>
  <c r="Y310" i="1"/>
  <c r="G310" i="7" s="1"/>
  <c r="Y314" i="1"/>
  <c r="G314" i="7" s="1"/>
  <c r="Y319" i="1"/>
  <c r="G319" i="7" s="1"/>
  <c r="Y323" i="1"/>
  <c r="G323" i="7" s="1"/>
  <c r="Y331" i="1"/>
  <c r="G331" i="7" s="1"/>
  <c r="Y335" i="1"/>
  <c r="G339" i="7" s="1"/>
  <c r="Y342" i="1"/>
  <c r="G346" i="7" s="1"/>
  <c r="Y347" i="1"/>
  <c r="G351" i="7" s="1"/>
  <c r="Y352" i="1"/>
  <c r="G356" i="7" s="1"/>
  <c r="Y357" i="1"/>
  <c r="G361" i="7" s="1"/>
  <c r="Y361" i="1"/>
  <c r="G365" i="7" s="1"/>
  <c r="Y365" i="1"/>
  <c r="G369" i="7" s="1"/>
  <c r="Y369" i="1"/>
  <c r="G373" i="7" s="1"/>
  <c r="Y374" i="1"/>
  <c r="G378" i="7" s="1"/>
  <c r="Y378" i="1"/>
  <c r="G382" i="7" s="1"/>
  <c r="Y382" i="1"/>
  <c r="G386" i="7" s="1"/>
  <c r="Y386" i="1"/>
  <c r="G390" i="7" s="1"/>
  <c r="Y390" i="1"/>
  <c r="G394" i="7" s="1"/>
  <c r="Y394" i="1"/>
  <c r="G398" i="7" s="1"/>
  <c r="Y398" i="1"/>
  <c r="G402" i="7" s="1"/>
  <c r="Y406" i="1"/>
  <c r="G410" i="7" s="1"/>
  <c r="Y410" i="1"/>
  <c r="G414" i="7" s="1"/>
  <c r="Y414" i="1"/>
  <c r="G418" i="7" s="1"/>
  <c r="Y418" i="1"/>
  <c r="G422" i="7" s="1"/>
  <c r="Y426" i="1"/>
  <c r="G430" i="7" s="1"/>
  <c r="Y430" i="1"/>
  <c r="G434" i="7" s="1"/>
  <c r="Y436" i="1"/>
  <c r="G440" i="7" s="1"/>
  <c r="Y440" i="1"/>
  <c r="G444" i="7" s="1"/>
  <c r="Y444" i="1"/>
  <c r="G448" i="7" s="1"/>
  <c r="Y448" i="1"/>
  <c r="G452" i="7" s="1"/>
  <c r="Y453" i="1"/>
  <c r="G457" i="7" s="1"/>
  <c r="Y457" i="1"/>
  <c r="G461" i="7" s="1"/>
  <c r="Y465" i="1"/>
  <c r="G469" i="7" s="1"/>
  <c r="Y469" i="1"/>
  <c r="G473" i="7" s="1"/>
  <c r="Y474" i="1"/>
  <c r="G478" i="7" s="1"/>
  <c r="Y479" i="1"/>
  <c r="G483" i="7" s="1"/>
  <c r="Y484" i="1"/>
  <c r="G488" i="7" s="1"/>
  <c r="Y494" i="1"/>
  <c r="G498" i="7" s="1"/>
  <c r="Y498" i="1"/>
  <c r="G502" i="7" s="1"/>
  <c r="Y503" i="1"/>
  <c r="G507" i="7" s="1"/>
  <c r="Y507" i="1"/>
  <c r="G511" i="7" s="1"/>
  <c r="Y511" i="1"/>
  <c r="G515" i="7" s="1"/>
  <c r="Y515" i="1"/>
  <c r="G519" i="7" s="1"/>
  <c r="Y520" i="1"/>
  <c r="G524" i="7" s="1"/>
  <c r="Y525" i="1"/>
  <c r="G529" i="7" s="1"/>
  <c r="Y6" i="1"/>
  <c r="G6" i="7" s="1"/>
  <c r="Y28" i="1"/>
  <c r="G28" i="7" s="1"/>
  <c r="Y62" i="1"/>
  <c r="G62" i="7" s="1"/>
  <c r="Y74" i="1"/>
  <c r="G74" i="7" s="1"/>
  <c r="Y82" i="1"/>
  <c r="G82" i="7" s="1"/>
  <c r="Y95" i="1"/>
  <c r="G95" i="7" s="1"/>
  <c r="Y117" i="1"/>
  <c r="G117" i="7" s="1"/>
  <c r="Y135" i="1"/>
  <c r="G135" i="7" s="1"/>
  <c r="Y161" i="1"/>
  <c r="G161" i="7" s="1"/>
  <c r="Y180" i="1"/>
  <c r="G180" i="7" s="1"/>
  <c r="Y208" i="1"/>
  <c r="G208" i="7" s="1"/>
  <c r="Y233" i="1"/>
  <c r="G233" i="7" s="1"/>
  <c r="Y255" i="1"/>
  <c r="G255" i="7" s="1"/>
  <c r="Y284" i="1"/>
  <c r="G284" i="7" s="1"/>
  <c r="Y302" i="1"/>
  <c r="G302" i="7" s="1"/>
  <c r="Y326" i="1"/>
  <c r="G326" i="7" s="1"/>
  <c r="Y346" i="1"/>
  <c r="G350" i="7" s="1"/>
  <c r="Y360" i="1"/>
  <c r="G364" i="7" s="1"/>
  <c r="Y381" i="1"/>
  <c r="G385" i="7" s="1"/>
  <c r="Y389" i="1"/>
  <c r="G393" i="7" s="1"/>
  <c r="Y413" i="1"/>
  <c r="G417" i="7" s="1"/>
  <c r="Y434" i="1"/>
  <c r="G438" i="7" s="1"/>
  <c r="Y447" i="1"/>
  <c r="G451" i="7" s="1"/>
  <c r="Y468" i="1"/>
  <c r="G472" i="7" s="1"/>
  <c r="Y493" i="1"/>
  <c r="G497" i="7" s="1"/>
  <c r="Y506" i="1"/>
  <c r="G510" i="7" s="1"/>
  <c r="Y524" i="1"/>
  <c r="G528" i="7" s="1"/>
  <c r="Y7" i="1"/>
  <c r="G7" i="7" s="1"/>
  <c r="Y15" i="1"/>
  <c r="G15" i="7" s="1"/>
  <c r="Y33" i="1"/>
  <c r="G33" i="7" s="1"/>
  <c r="Y59" i="1"/>
  <c r="G59" i="7" s="1"/>
  <c r="Y71" i="1"/>
  <c r="G71" i="7" s="1"/>
  <c r="Y83" i="1"/>
  <c r="G83" i="7" s="1"/>
  <c r="Y92" i="1"/>
  <c r="G92" i="7" s="1"/>
  <c r="Y100" i="1"/>
  <c r="G100" i="7" s="1"/>
  <c r="Y118" i="1"/>
  <c r="G118" i="7" s="1"/>
  <c r="Y132" i="1"/>
  <c r="G132" i="7" s="1"/>
  <c r="Y157" i="1"/>
  <c r="G157" i="7" s="1"/>
  <c r="Y177" i="1"/>
  <c r="G177" i="7" s="1"/>
  <c r="Y205" i="1"/>
  <c r="G205" i="7" s="1"/>
  <c r="Y229" i="1"/>
  <c r="G229" i="7" s="1"/>
  <c r="Y4" i="1"/>
  <c r="G4" i="7" s="1"/>
  <c r="Y25" i="1"/>
  <c r="G25" i="7" s="1"/>
  <c r="Y60" i="1"/>
  <c r="G60" i="7" s="1"/>
  <c r="Y72" i="1"/>
  <c r="G72" i="7" s="1"/>
  <c r="Y110" i="1"/>
  <c r="G110" i="7" s="1"/>
  <c r="Y119" i="1"/>
  <c r="G119" i="7" s="1"/>
  <c r="Y133" i="1"/>
  <c r="G133" i="7" s="1"/>
  <c r="Y154" i="1"/>
  <c r="G154" i="7" s="1"/>
  <c r="Y163" i="1"/>
  <c r="G163" i="7" s="1"/>
  <c r="Y178" i="1"/>
  <c r="G178" i="7" s="1"/>
  <c r="Y211" i="1"/>
  <c r="G211" i="7" s="1"/>
  <c r="Y235" i="1"/>
  <c r="G235" i="7" s="1"/>
  <c r="Y251" i="1"/>
  <c r="G251" i="7" s="1"/>
  <c r="Y269" i="1"/>
  <c r="G269" i="7" s="1"/>
  <c r="Y287" i="1"/>
  <c r="G287" i="7" s="1"/>
  <c r="Y296" i="1"/>
  <c r="G296" i="7" s="1"/>
  <c r="Y320" i="1"/>
  <c r="G320" i="7" s="1"/>
  <c r="Y332" i="1"/>
  <c r="G332" i="7" s="1"/>
  <c r="Y343" i="1"/>
  <c r="G347" i="7" s="1"/>
  <c r="Y349" i="1"/>
  <c r="G353" i="7" s="1"/>
  <c r="Y354" i="1"/>
  <c r="G358" i="7" s="1"/>
  <c r="Y358" i="1"/>
  <c r="G362" i="7" s="1"/>
  <c r="Y362" i="1"/>
  <c r="G366" i="7" s="1"/>
  <c r="Y366" i="1"/>
  <c r="G370" i="7" s="1"/>
  <c r="Y371" i="1"/>
  <c r="G375" i="7" s="1"/>
  <c r="Y375" i="1"/>
  <c r="G379" i="7" s="1"/>
  <c r="Y379" i="1"/>
  <c r="G383" i="7" s="1"/>
  <c r="Y383" i="1"/>
  <c r="G387" i="7" s="1"/>
  <c r="Y387" i="1"/>
  <c r="G391" i="7" s="1"/>
  <c r="Y391" i="1"/>
  <c r="G395" i="7" s="1"/>
  <c r="Y395" i="1"/>
  <c r="G399" i="7" s="1"/>
  <c r="Y403" i="1"/>
  <c r="G407" i="7" s="1"/>
  <c r="Y407" i="1"/>
  <c r="G411" i="7" s="1"/>
  <c r="Y411" i="1"/>
  <c r="G415" i="7" s="1"/>
  <c r="Y415" i="1"/>
  <c r="G419" i="7" s="1"/>
  <c r="Y421" i="1"/>
  <c r="G425" i="7" s="1"/>
  <c r="Y427" i="1"/>
  <c r="G431" i="7" s="1"/>
  <c r="Y431" i="1"/>
  <c r="G435" i="7" s="1"/>
  <c r="Y437" i="1"/>
  <c r="G441" i="7" s="1"/>
  <c r="Y441" i="1"/>
  <c r="G445" i="7" s="1"/>
  <c r="Y445" i="1"/>
  <c r="G449" i="7" s="1"/>
  <c r="Y449" i="1"/>
  <c r="G453" i="7" s="1"/>
  <c r="Y454" i="1"/>
  <c r="G458" i="7" s="1"/>
  <c r="Y458" i="1"/>
  <c r="G462" i="7" s="1"/>
  <c r="Y466" i="1"/>
  <c r="G470" i="7" s="1"/>
  <c r="Y470" i="1"/>
  <c r="G474" i="7" s="1"/>
  <c r="Y475" i="1"/>
  <c r="G479" i="7" s="1"/>
  <c r="Y481" i="1"/>
  <c r="G485" i="7" s="1"/>
  <c r="Y489" i="1"/>
  <c r="G493" i="7" s="1"/>
  <c r="Y495" i="1"/>
  <c r="G499" i="7" s="1"/>
  <c r="Y499" i="1"/>
  <c r="G503" i="7" s="1"/>
  <c r="Y504" i="1"/>
  <c r="G508" i="7" s="1"/>
  <c r="Y508" i="1"/>
  <c r="G512" i="7" s="1"/>
  <c r="Y512" i="1"/>
  <c r="G516" i="7" s="1"/>
  <c r="Y516" i="1"/>
  <c r="G520" i="7" s="1"/>
  <c r="Y521" i="1"/>
  <c r="G525" i="7" s="1"/>
  <c r="Z596" i="3" l="1"/>
  <c r="H317" i="7"/>
  <c r="Y596" i="3"/>
  <c r="AA325" i="3"/>
  <c r="AA596" i="3" s="1"/>
  <c r="H325" i="7"/>
  <c r="S596" i="6"/>
  <c r="AD574" i="6"/>
  <c r="I578" i="7"/>
  <c r="J578" i="7" s="1"/>
  <c r="Y596" i="1"/>
  <c r="AD317" i="6" l="1"/>
  <c r="I317" i="7"/>
  <c r="J317" i="7" s="1"/>
  <c r="P596" i="6"/>
  <c r="Q5" i="6"/>
  <c r="Q3" i="6"/>
  <c r="I3" i="7"/>
  <c r="J3" i="7" s="1"/>
  <c r="Q4" i="6"/>
  <c r="Q6" i="6"/>
  <c r="AD219" i="6" l="1"/>
  <c r="I219" i="7"/>
  <c r="J219" i="7" s="1"/>
  <c r="AD160" i="6"/>
  <c r="I160" i="7"/>
  <c r="J160" i="7" s="1"/>
  <c r="AD127" i="6"/>
  <c r="I127" i="7"/>
  <c r="J127" i="7" s="1"/>
  <c r="AD85" i="6"/>
  <c r="I85" i="7"/>
  <c r="J85" i="7" s="1"/>
  <c r="AD45" i="6"/>
  <c r="I45" i="7"/>
  <c r="J45" i="7" s="1"/>
  <c r="AD28" i="6"/>
  <c r="I28" i="7"/>
  <c r="J28" i="7" s="1"/>
  <c r="AD341" i="6"/>
  <c r="I345" i="7"/>
  <c r="J345" i="7" s="1"/>
  <c r="AD282" i="6"/>
  <c r="I282" i="7"/>
  <c r="J282" i="7" s="1"/>
  <c r="AD44" i="6"/>
  <c r="I44" i="7"/>
  <c r="J44" i="7" s="1"/>
  <c r="AD225" i="6"/>
  <c r="I225" i="7"/>
  <c r="J225" i="7" s="1"/>
  <c r="AD215" i="6"/>
  <c r="I215" i="7"/>
  <c r="J215" i="7" s="1"/>
  <c r="AD203" i="6"/>
  <c r="I203" i="7"/>
  <c r="J203" i="7" s="1"/>
  <c r="AD178" i="6"/>
  <c r="I178" i="7"/>
  <c r="J178" i="7" s="1"/>
  <c r="AD165" i="6"/>
  <c r="I165" i="7"/>
  <c r="J165" i="7" s="1"/>
  <c r="AD156" i="6"/>
  <c r="I156" i="7"/>
  <c r="J156" i="7" s="1"/>
  <c r="AD147" i="6"/>
  <c r="I147" i="7"/>
  <c r="J147" i="7" s="1"/>
  <c r="AD134" i="6"/>
  <c r="I134" i="7"/>
  <c r="J134" i="7" s="1"/>
  <c r="AD122" i="6"/>
  <c r="I122" i="7"/>
  <c r="J122" i="7" s="1"/>
  <c r="AD114" i="6"/>
  <c r="I114" i="7"/>
  <c r="J114" i="7" s="1"/>
  <c r="AD101" i="6"/>
  <c r="I101" i="7"/>
  <c r="J101" i="7" s="1"/>
  <c r="AD89" i="6"/>
  <c r="I89" i="7"/>
  <c r="J89" i="7" s="1"/>
  <c r="AD81" i="6"/>
  <c r="I81" i="7"/>
  <c r="J81" i="7" s="1"/>
  <c r="AD73" i="6"/>
  <c r="I73" i="7"/>
  <c r="J73" i="7" s="1"/>
  <c r="AD65" i="6"/>
  <c r="I65" i="7"/>
  <c r="J65" i="7" s="1"/>
  <c r="AD57" i="6"/>
  <c r="I57" i="7"/>
  <c r="J57" i="7" s="1"/>
  <c r="AD41" i="6"/>
  <c r="I41" i="7"/>
  <c r="J41" i="7" s="1"/>
  <c r="AD33" i="6"/>
  <c r="I33" i="7"/>
  <c r="J33" i="7" s="1"/>
  <c r="AD24" i="6"/>
  <c r="I24" i="7"/>
  <c r="J24" i="7" s="1"/>
  <c r="AD13" i="6"/>
  <c r="I13" i="7"/>
  <c r="J13" i="7" s="1"/>
  <c r="AD7" i="6"/>
  <c r="I7" i="7"/>
  <c r="J7" i="7" s="1"/>
  <c r="AD366" i="6"/>
  <c r="I370" i="7"/>
  <c r="J370" i="7" s="1"/>
  <c r="AD350" i="6"/>
  <c r="I354" i="7"/>
  <c r="J354" i="7" s="1"/>
  <c r="AD337" i="6"/>
  <c r="I341" i="7"/>
  <c r="J341" i="7" s="1"/>
  <c r="AD309" i="6"/>
  <c r="I309" i="7"/>
  <c r="J309" i="7" s="1"/>
  <c r="AD294" i="6"/>
  <c r="I294" i="7"/>
  <c r="J294" i="7" s="1"/>
  <c r="AD274" i="6"/>
  <c r="I274" i="7"/>
  <c r="J274" i="7" s="1"/>
  <c r="AD260" i="6"/>
  <c r="I260" i="7"/>
  <c r="J260" i="7" s="1"/>
  <c r="AD244" i="6"/>
  <c r="I244" i="7"/>
  <c r="J244" i="7" s="1"/>
  <c r="AD228" i="6"/>
  <c r="I228" i="7"/>
  <c r="J228" i="7" s="1"/>
  <c r="AD209" i="6"/>
  <c r="I209" i="7"/>
  <c r="J209" i="7" s="1"/>
  <c r="AD173" i="6"/>
  <c r="I173" i="7"/>
  <c r="J173" i="7" s="1"/>
  <c r="AD155" i="6"/>
  <c r="I155" i="7"/>
  <c r="J155" i="7" s="1"/>
  <c r="AD142" i="6"/>
  <c r="I142" i="7"/>
  <c r="J142" i="7" s="1"/>
  <c r="AD121" i="6"/>
  <c r="I121" i="7"/>
  <c r="J121" i="7" s="1"/>
  <c r="AD104" i="6"/>
  <c r="I104" i="7"/>
  <c r="J104" i="7" s="1"/>
  <c r="AD88" i="6"/>
  <c r="I88" i="7"/>
  <c r="J88" i="7" s="1"/>
  <c r="AD80" i="6"/>
  <c r="I80" i="7"/>
  <c r="J80" i="7" s="1"/>
  <c r="AD68" i="6"/>
  <c r="I68" i="7"/>
  <c r="J68" i="7" s="1"/>
  <c r="AD56" i="6"/>
  <c r="I56" i="7"/>
  <c r="J56" i="7" s="1"/>
  <c r="AD36" i="6"/>
  <c r="I36" i="7"/>
  <c r="J36" i="7" s="1"/>
  <c r="AD21" i="6"/>
  <c r="I21" i="7"/>
  <c r="J21" i="7" s="1"/>
  <c r="AD4" i="6"/>
  <c r="I4" i="7"/>
  <c r="J4" i="7" s="1"/>
  <c r="AD559" i="6"/>
  <c r="I563" i="7"/>
  <c r="J563" i="7" s="1"/>
  <c r="AD541" i="6"/>
  <c r="I545" i="7"/>
  <c r="J545" i="7" s="1"/>
  <c r="AD523" i="6"/>
  <c r="I527" i="7"/>
  <c r="J527" i="7" s="1"/>
  <c r="AD510" i="6"/>
  <c r="I514" i="7"/>
  <c r="J514" i="7" s="1"/>
  <c r="AD493" i="6"/>
  <c r="I497" i="7"/>
  <c r="J497" i="7" s="1"/>
  <c r="AD479" i="6"/>
  <c r="I483" i="7"/>
  <c r="J483" i="7" s="1"/>
  <c r="AD461" i="6"/>
  <c r="I465" i="7"/>
  <c r="J465" i="7" s="1"/>
  <c r="AD449" i="6"/>
  <c r="I453" i="7"/>
  <c r="J453" i="7" s="1"/>
  <c r="AD437" i="6"/>
  <c r="I441" i="7"/>
  <c r="J441" i="7" s="1"/>
  <c r="AD424" i="6"/>
  <c r="I428" i="7"/>
  <c r="J428" i="7" s="1"/>
  <c r="AD408" i="6"/>
  <c r="I412" i="7"/>
  <c r="J412" i="7" s="1"/>
  <c r="AD395" i="6"/>
  <c r="I399" i="7"/>
  <c r="J399" i="7" s="1"/>
  <c r="AD381" i="6"/>
  <c r="I385" i="7"/>
  <c r="J385" i="7" s="1"/>
  <c r="AD369" i="6"/>
  <c r="I373" i="7"/>
  <c r="J373" i="7" s="1"/>
  <c r="AD354" i="6"/>
  <c r="I358" i="7"/>
  <c r="J358" i="7" s="1"/>
  <c r="AD340" i="6"/>
  <c r="I344" i="7"/>
  <c r="J344" i="7" s="1"/>
  <c r="AD327" i="6"/>
  <c r="I327" i="7"/>
  <c r="J327" i="7" s="1"/>
  <c r="AD299" i="6"/>
  <c r="I299" i="7"/>
  <c r="J299" i="7" s="1"/>
  <c r="AD281" i="6"/>
  <c r="I281" i="7"/>
  <c r="J281" i="7" s="1"/>
  <c r="AD267" i="6"/>
  <c r="I267" i="7"/>
  <c r="J267" i="7" s="1"/>
  <c r="AD253" i="6"/>
  <c r="I253" i="7"/>
  <c r="J253" i="7" s="1"/>
  <c r="AD236" i="6"/>
  <c r="I236" i="7"/>
  <c r="J236" i="7" s="1"/>
  <c r="AD217" i="6"/>
  <c r="I217" i="7"/>
  <c r="J217" i="7" s="1"/>
  <c r="AD195" i="6"/>
  <c r="I195" i="7"/>
  <c r="J195" i="7" s="1"/>
  <c r="AD172" i="6"/>
  <c r="I172" i="7"/>
  <c r="J172" i="7" s="1"/>
  <c r="AD154" i="6"/>
  <c r="I154" i="7"/>
  <c r="J154" i="7" s="1"/>
  <c r="AD125" i="6"/>
  <c r="I125" i="7"/>
  <c r="J125" i="7" s="1"/>
  <c r="AD109" i="6"/>
  <c r="I109" i="7"/>
  <c r="J109" i="7" s="1"/>
  <c r="AD87" i="6"/>
  <c r="I87" i="7"/>
  <c r="J87" i="7" s="1"/>
  <c r="AD79" i="6"/>
  <c r="I79" i="7"/>
  <c r="J79" i="7" s="1"/>
  <c r="AD67" i="6"/>
  <c r="I67" i="7"/>
  <c r="J67" i="7" s="1"/>
  <c r="AD47" i="6"/>
  <c r="I47" i="7"/>
  <c r="J47" i="7" s="1"/>
  <c r="AD26" i="6"/>
  <c r="I26" i="7"/>
  <c r="J26" i="7" s="1"/>
  <c r="AD5" i="6"/>
  <c r="I5" i="7"/>
  <c r="J5" i="7" s="1"/>
  <c r="AD556" i="6"/>
  <c r="I560" i="7"/>
  <c r="J560" i="7" s="1"/>
  <c r="AD546" i="6"/>
  <c r="I550" i="7"/>
  <c r="J550" i="7" s="1"/>
  <c r="AD535" i="6"/>
  <c r="I539" i="7"/>
  <c r="J539" i="7" s="1"/>
  <c r="AD524" i="6"/>
  <c r="I528" i="7"/>
  <c r="J528" i="7" s="1"/>
  <c r="AD515" i="6"/>
  <c r="I519" i="7"/>
  <c r="J519" i="7" s="1"/>
  <c r="AD504" i="6"/>
  <c r="I508" i="7"/>
  <c r="J508" i="7" s="1"/>
  <c r="AD494" i="6"/>
  <c r="I498" i="7"/>
  <c r="J498" i="7" s="1"/>
  <c r="AD485" i="6"/>
  <c r="I489" i="7"/>
  <c r="J489" i="7" s="1"/>
  <c r="AD476" i="6"/>
  <c r="I480" i="7"/>
  <c r="J480" i="7" s="1"/>
  <c r="AD462" i="6"/>
  <c r="I466" i="7"/>
  <c r="J466" i="7" s="1"/>
  <c r="AD454" i="6"/>
  <c r="I458" i="7"/>
  <c r="J458" i="7" s="1"/>
  <c r="AD446" i="6"/>
  <c r="I450" i="7"/>
  <c r="J450" i="7" s="1"/>
  <c r="AD438" i="6"/>
  <c r="I442" i="7"/>
  <c r="J442" i="7" s="1"/>
  <c r="AD430" i="6"/>
  <c r="I434" i="7"/>
  <c r="J434" i="7" s="1"/>
  <c r="AD421" i="6"/>
  <c r="I425" i="7"/>
  <c r="J425" i="7" s="1"/>
  <c r="AD413" i="6"/>
  <c r="I417" i="7"/>
  <c r="J417" i="7" s="1"/>
  <c r="AD404" i="6"/>
  <c r="I408" i="7"/>
  <c r="J408" i="7" s="1"/>
  <c r="AD396" i="6"/>
  <c r="I400" i="7"/>
  <c r="J400" i="7" s="1"/>
  <c r="AD388" i="6"/>
  <c r="I392" i="7"/>
  <c r="J392" i="7" s="1"/>
  <c r="AD378" i="6"/>
  <c r="I382" i="7"/>
  <c r="J382" i="7" s="1"/>
  <c r="AD361" i="6"/>
  <c r="I365" i="7"/>
  <c r="J365" i="7" s="1"/>
  <c r="AD333" i="6"/>
  <c r="I333" i="7"/>
  <c r="J333" i="7" s="1"/>
  <c r="AD287" i="6"/>
  <c r="I287" i="7"/>
  <c r="J287" i="7" s="1"/>
  <c r="AD264" i="6"/>
  <c r="I264" i="7"/>
  <c r="J264" i="7" s="1"/>
  <c r="AD233" i="6"/>
  <c r="I233" i="7"/>
  <c r="J233" i="7" s="1"/>
  <c r="AD202" i="6"/>
  <c r="I202" i="7"/>
  <c r="J202" i="7" s="1"/>
  <c r="AD159" i="6"/>
  <c r="I159" i="7"/>
  <c r="J159" i="7" s="1"/>
  <c r="AD131" i="6"/>
  <c r="I131" i="7"/>
  <c r="J131" i="7" s="1"/>
  <c r="AD98" i="6"/>
  <c r="I98" i="7"/>
  <c r="J98" i="7" s="1"/>
  <c r="AD60" i="6"/>
  <c r="I60" i="7"/>
  <c r="J60" i="7" s="1"/>
  <c r="AD27" i="6"/>
  <c r="I27" i="7"/>
  <c r="J27" i="7" s="1"/>
  <c r="AD555" i="6"/>
  <c r="I559" i="7"/>
  <c r="J559" i="7" s="1"/>
  <c r="AD529" i="6"/>
  <c r="I533" i="7"/>
  <c r="J533" i="7" s="1"/>
  <c r="AD497" i="6"/>
  <c r="I501" i="7"/>
  <c r="J501" i="7" s="1"/>
  <c r="AD472" i="6"/>
  <c r="I476" i="7"/>
  <c r="J476" i="7" s="1"/>
  <c r="AD445" i="6"/>
  <c r="I449" i="7"/>
  <c r="J449" i="7" s="1"/>
  <c r="AD420" i="6"/>
  <c r="I424" i="7"/>
  <c r="J424" i="7" s="1"/>
  <c r="AD399" i="6"/>
  <c r="I403" i="7"/>
  <c r="J403" i="7" s="1"/>
  <c r="AD373" i="6"/>
  <c r="I377" i="7"/>
  <c r="J377" i="7" s="1"/>
  <c r="AD349" i="6"/>
  <c r="I353" i="7"/>
  <c r="J353" i="7" s="1"/>
  <c r="AD308" i="6"/>
  <c r="I308" i="7"/>
  <c r="J308" i="7" s="1"/>
  <c r="AD277" i="6"/>
  <c r="I277" i="7"/>
  <c r="J277" i="7" s="1"/>
  <c r="AD249" i="6"/>
  <c r="I249" i="7"/>
  <c r="J249" i="7" s="1"/>
  <c r="AD221" i="6"/>
  <c r="I221" i="7"/>
  <c r="J221" i="7" s="1"/>
  <c r="AD190" i="6"/>
  <c r="I190" i="7"/>
  <c r="J190" i="7" s="1"/>
  <c r="AD149" i="6"/>
  <c r="I149" i="7"/>
  <c r="J149" i="7" s="1"/>
  <c r="AD130" i="6"/>
  <c r="I130" i="7"/>
  <c r="J130" i="7" s="1"/>
  <c r="AD97" i="6"/>
  <c r="I97" i="7"/>
  <c r="J97" i="7" s="1"/>
  <c r="AD39" i="6"/>
  <c r="I39" i="7"/>
  <c r="J39" i="7" s="1"/>
  <c r="AD174" i="6"/>
  <c r="I174" i="7"/>
  <c r="J174" i="7" s="1"/>
  <c r="AD118" i="6"/>
  <c r="I118" i="7"/>
  <c r="J118" i="7" s="1"/>
  <c r="AD77" i="6"/>
  <c r="I77" i="7"/>
  <c r="J77" i="7" s="1"/>
  <c r="AD37" i="6"/>
  <c r="I37" i="7"/>
  <c r="J37" i="7" s="1"/>
  <c r="AD17" i="6"/>
  <c r="I17" i="7"/>
  <c r="J17" i="7" s="1"/>
  <c r="AD356" i="6"/>
  <c r="I360" i="7"/>
  <c r="J360" i="7" s="1"/>
  <c r="AD268" i="6"/>
  <c r="I268" i="7"/>
  <c r="J268" i="7" s="1"/>
  <c r="AD64" i="6"/>
  <c r="I64" i="7"/>
  <c r="J64" i="7" s="1"/>
  <c r="AD471" i="6"/>
  <c r="I475" i="7"/>
  <c r="J475" i="7" s="1"/>
  <c r="AD554" i="6"/>
  <c r="I558" i="7"/>
  <c r="J558" i="7" s="1"/>
  <c r="AD544" i="6"/>
  <c r="I548" i="7"/>
  <c r="J548" i="7" s="1"/>
  <c r="AD533" i="6"/>
  <c r="I537" i="7"/>
  <c r="J537" i="7" s="1"/>
  <c r="AD522" i="6"/>
  <c r="I526" i="7"/>
  <c r="J526" i="7" s="1"/>
  <c r="AD513" i="6"/>
  <c r="I517" i="7"/>
  <c r="J517" i="7" s="1"/>
  <c r="AD500" i="6"/>
  <c r="I504" i="7"/>
  <c r="J504" i="7" s="1"/>
  <c r="AD492" i="6"/>
  <c r="I496" i="7"/>
  <c r="J496" i="7" s="1"/>
  <c r="AD483" i="6"/>
  <c r="I487" i="7"/>
  <c r="J487" i="7" s="1"/>
  <c r="AD468" i="6"/>
  <c r="I472" i="7"/>
  <c r="J472" i="7" s="1"/>
  <c r="AD460" i="6"/>
  <c r="I464" i="7"/>
  <c r="J464" i="7" s="1"/>
  <c r="AD452" i="6"/>
  <c r="I456" i="7"/>
  <c r="J456" i="7" s="1"/>
  <c r="AD444" i="6"/>
  <c r="I448" i="7"/>
  <c r="J448" i="7" s="1"/>
  <c r="AD436" i="6"/>
  <c r="I440" i="7"/>
  <c r="J440" i="7" s="1"/>
  <c r="AD428" i="6"/>
  <c r="I432" i="7"/>
  <c r="J432" i="7" s="1"/>
  <c r="AD419" i="6"/>
  <c r="I423" i="7"/>
  <c r="J423" i="7" s="1"/>
  <c r="AD411" i="6"/>
  <c r="I415" i="7"/>
  <c r="J415" i="7" s="1"/>
  <c r="AD402" i="6"/>
  <c r="I406" i="7"/>
  <c r="J406" i="7" s="1"/>
  <c r="AD394" i="6"/>
  <c r="I398" i="7"/>
  <c r="J398" i="7" s="1"/>
  <c r="AD386" i="6"/>
  <c r="I390" i="7"/>
  <c r="J390" i="7" s="1"/>
  <c r="AD376" i="6"/>
  <c r="I380" i="7"/>
  <c r="J380" i="7" s="1"/>
  <c r="AD368" i="6"/>
  <c r="I372" i="7"/>
  <c r="J372" i="7" s="1"/>
  <c r="AD358" i="6"/>
  <c r="I362" i="7"/>
  <c r="J362" i="7" s="1"/>
  <c r="AD348" i="6"/>
  <c r="I352" i="7"/>
  <c r="J352" i="7" s="1"/>
  <c r="AD339" i="6"/>
  <c r="I343" i="7"/>
  <c r="J343" i="7" s="1"/>
  <c r="AD330" i="6"/>
  <c r="I330" i="7"/>
  <c r="J330" i="7" s="1"/>
  <c r="AD307" i="6"/>
  <c r="I307" i="7"/>
  <c r="J307" i="7" s="1"/>
  <c r="AD289" i="6"/>
  <c r="I289" i="7"/>
  <c r="J289" i="7" s="1"/>
  <c r="AD280" i="6"/>
  <c r="I280" i="7"/>
  <c r="J280" i="7" s="1"/>
  <c r="AD270" i="6"/>
  <c r="I270" i="7"/>
  <c r="J270" i="7" s="1"/>
  <c r="AD262" i="6"/>
  <c r="I262" i="7"/>
  <c r="J262" i="7" s="1"/>
  <c r="AD252" i="6"/>
  <c r="I252" i="7"/>
  <c r="J252" i="7" s="1"/>
  <c r="AD242" i="6"/>
  <c r="I242" i="7"/>
  <c r="J242" i="7" s="1"/>
  <c r="AD231" i="6"/>
  <c r="I231" i="7"/>
  <c r="J231" i="7" s="1"/>
  <c r="AD220" i="6"/>
  <c r="I220" i="7"/>
  <c r="J220" i="7" s="1"/>
  <c r="AD212" i="6"/>
  <c r="I212" i="7"/>
  <c r="J212" i="7" s="1"/>
  <c r="AD194" i="6"/>
  <c r="I194" i="7"/>
  <c r="J194" i="7" s="1"/>
  <c r="AD175" i="6"/>
  <c r="I175" i="7"/>
  <c r="J175" i="7" s="1"/>
  <c r="AD161" i="6"/>
  <c r="I161" i="7"/>
  <c r="J161" i="7" s="1"/>
  <c r="AD153" i="6"/>
  <c r="I153" i="7"/>
  <c r="J153" i="7" s="1"/>
  <c r="AD144" i="6"/>
  <c r="I144" i="7"/>
  <c r="J144" i="7" s="1"/>
  <c r="AD129" i="6"/>
  <c r="I129" i="7"/>
  <c r="J129" i="7" s="1"/>
  <c r="AD119" i="6"/>
  <c r="I119" i="7"/>
  <c r="J119" i="7" s="1"/>
  <c r="AD106" i="6"/>
  <c r="I106" i="7"/>
  <c r="J106" i="7" s="1"/>
  <c r="AD96" i="6"/>
  <c r="I96" i="7"/>
  <c r="J96" i="7" s="1"/>
  <c r="AD86" i="6"/>
  <c r="I86" i="7"/>
  <c r="J86" i="7" s="1"/>
  <c r="AD78" i="6"/>
  <c r="I78" i="7"/>
  <c r="J78" i="7" s="1"/>
  <c r="AD70" i="6"/>
  <c r="I70" i="7"/>
  <c r="J70" i="7" s="1"/>
  <c r="AD62" i="6"/>
  <c r="I62" i="7"/>
  <c r="J62" i="7" s="1"/>
  <c r="AD46" i="6"/>
  <c r="I46" i="7"/>
  <c r="J46" i="7" s="1"/>
  <c r="AD38" i="6"/>
  <c r="I38" i="7"/>
  <c r="J38" i="7" s="1"/>
  <c r="AD30" i="6"/>
  <c r="I30" i="7"/>
  <c r="J30" i="7" s="1"/>
  <c r="AD18" i="6"/>
  <c r="I18" i="7"/>
  <c r="J18" i="7" s="1"/>
  <c r="AD10" i="6"/>
  <c r="I10" i="7"/>
  <c r="J10" i="7" s="1"/>
  <c r="AD103" i="6"/>
  <c r="I103" i="7"/>
  <c r="J103" i="7" s="1"/>
  <c r="AD43" i="6"/>
  <c r="I43" i="7"/>
  <c r="J43" i="7" s="1"/>
  <c r="AD11" i="6"/>
  <c r="I11" i="7"/>
  <c r="J11" i="7" s="1"/>
  <c r="AD557" i="6"/>
  <c r="I561" i="7"/>
  <c r="J561" i="7" s="1"/>
  <c r="AD547" i="6"/>
  <c r="I551" i="7"/>
  <c r="J551" i="7" s="1"/>
  <c r="AD536" i="6"/>
  <c r="I540" i="7"/>
  <c r="J540" i="7" s="1"/>
  <c r="AD526" i="6"/>
  <c r="I530" i="7"/>
  <c r="J530" i="7" s="1"/>
  <c r="AD516" i="6"/>
  <c r="I520" i="7"/>
  <c r="J520" i="7" s="1"/>
  <c r="AD505" i="6"/>
  <c r="I509" i="7"/>
  <c r="J509" i="7" s="1"/>
  <c r="AD495" i="6"/>
  <c r="I499" i="7"/>
  <c r="J499" i="7" s="1"/>
  <c r="AD486" i="6"/>
  <c r="I490" i="7"/>
  <c r="J490" i="7" s="1"/>
  <c r="AD477" i="6"/>
  <c r="I481" i="7"/>
  <c r="J481" i="7" s="1"/>
  <c r="AD463" i="6"/>
  <c r="I467" i="7"/>
  <c r="J467" i="7" s="1"/>
  <c r="AD455" i="6"/>
  <c r="I459" i="7"/>
  <c r="J459" i="7" s="1"/>
  <c r="AD447" i="6"/>
  <c r="I451" i="7"/>
  <c r="J451" i="7" s="1"/>
  <c r="AD439" i="6"/>
  <c r="I443" i="7"/>
  <c r="J443" i="7" s="1"/>
  <c r="AD431" i="6"/>
  <c r="I435" i="7"/>
  <c r="J435" i="7" s="1"/>
  <c r="AD422" i="6"/>
  <c r="I426" i="7"/>
  <c r="J426" i="7" s="1"/>
  <c r="AD414" i="6"/>
  <c r="I418" i="7"/>
  <c r="J418" i="7" s="1"/>
  <c r="AD406" i="6"/>
  <c r="I410" i="7"/>
  <c r="J410" i="7" s="1"/>
  <c r="AD397" i="6"/>
  <c r="I401" i="7"/>
  <c r="J401" i="7" s="1"/>
  <c r="AD389" i="6"/>
  <c r="I393" i="7"/>
  <c r="J393" i="7" s="1"/>
  <c r="AD379" i="6"/>
  <c r="I383" i="7"/>
  <c r="J383" i="7" s="1"/>
  <c r="AD371" i="6"/>
  <c r="I375" i="7"/>
  <c r="J375" i="7" s="1"/>
  <c r="AD362" i="6"/>
  <c r="I366" i="7"/>
  <c r="J366" i="7" s="1"/>
  <c r="AD351" i="6"/>
  <c r="I355" i="7"/>
  <c r="J355" i="7" s="1"/>
  <c r="AD342" i="6"/>
  <c r="I346" i="7"/>
  <c r="J346" i="7" s="1"/>
  <c r="AD325" i="6"/>
  <c r="I325" i="7"/>
  <c r="J325" i="7" s="1"/>
  <c r="AD302" i="6"/>
  <c r="I302" i="7"/>
  <c r="J302" i="7" s="1"/>
  <c r="AD288" i="6"/>
  <c r="I288" i="7"/>
  <c r="J288" i="7" s="1"/>
  <c r="AD279" i="6"/>
  <c r="I279" i="7"/>
  <c r="J279" i="7" s="1"/>
  <c r="AD265" i="6"/>
  <c r="I265" i="7"/>
  <c r="J265" i="7" s="1"/>
  <c r="AD255" i="6"/>
  <c r="I255" i="7"/>
  <c r="J255" i="7" s="1"/>
  <c r="AD245" i="6"/>
  <c r="I245" i="7"/>
  <c r="J245" i="7" s="1"/>
  <c r="AD234" i="6"/>
  <c r="I234" i="7"/>
  <c r="J234" i="7" s="1"/>
  <c r="AD193" i="6"/>
  <c r="I193" i="7"/>
  <c r="J193" i="7" s="1"/>
  <c r="AD143" i="6"/>
  <c r="I143" i="7"/>
  <c r="J143" i="7" s="1"/>
  <c r="AD93" i="6"/>
  <c r="I93" i="7"/>
  <c r="J93" i="7" s="1"/>
  <c r="AD69" i="6"/>
  <c r="I69" i="7"/>
  <c r="J69" i="7" s="1"/>
  <c r="AD370" i="6"/>
  <c r="I374" i="7"/>
  <c r="J374" i="7" s="1"/>
  <c r="AD328" i="6"/>
  <c r="I328" i="7"/>
  <c r="J328" i="7" s="1"/>
  <c r="AD254" i="6"/>
  <c r="I254" i="7"/>
  <c r="J254" i="7" s="1"/>
  <c r="AD214" i="6"/>
  <c r="I214" i="7"/>
  <c r="J214" i="7" s="1"/>
  <c r="AD146" i="6"/>
  <c r="I146" i="7"/>
  <c r="J146" i="7" s="1"/>
  <c r="AD110" i="6"/>
  <c r="I110" i="7"/>
  <c r="J110" i="7" s="1"/>
  <c r="AD84" i="6"/>
  <c r="I84" i="7"/>
  <c r="J84" i="7" s="1"/>
  <c r="AD534" i="6"/>
  <c r="I538" i="7"/>
  <c r="J538" i="7" s="1"/>
  <c r="AD501" i="6"/>
  <c r="I505" i="7"/>
  <c r="J505" i="7" s="1"/>
  <c r="AD465" i="6"/>
  <c r="I469" i="7"/>
  <c r="J469" i="7" s="1"/>
  <c r="AD441" i="6"/>
  <c r="I445" i="7"/>
  <c r="J445" i="7" s="1"/>
  <c r="AD416" i="6"/>
  <c r="I420" i="7"/>
  <c r="J420" i="7" s="1"/>
  <c r="AD391" i="6"/>
  <c r="I395" i="7"/>
  <c r="J395" i="7" s="1"/>
  <c r="AD365" i="6"/>
  <c r="I369" i="7"/>
  <c r="J369" i="7" s="1"/>
  <c r="AD336" i="6"/>
  <c r="I340" i="7"/>
  <c r="J340" i="7" s="1"/>
  <c r="AD285" i="6"/>
  <c r="I285" i="7"/>
  <c r="J285" i="7" s="1"/>
  <c r="AD258" i="6"/>
  <c r="I258" i="7"/>
  <c r="J258" i="7" s="1"/>
  <c r="AD227" i="6"/>
  <c r="I227" i="7"/>
  <c r="J227" i="7" s="1"/>
  <c r="AD176" i="6"/>
  <c r="I176" i="7"/>
  <c r="J176" i="7" s="1"/>
  <c r="AD141" i="6"/>
  <c r="I141" i="7"/>
  <c r="J141" i="7" s="1"/>
  <c r="AD91" i="6"/>
  <c r="I91" i="7"/>
  <c r="J91" i="7" s="1"/>
  <c r="AD75" i="6"/>
  <c r="I75" i="7"/>
  <c r="J75" i="7" s="1"/>
  <c r="AD35" i="6"/>
  <c r="I35" i="7"/>
  <c r="J35" i="7" s="1"/>
  <c r="AD192" i="6"/>
  <c r="I192" i="7"/>
  <c r="J192" i="7" s="1"/>
  <c r="AD542" i="6"/>
  <c r="I546" i="7"/>
  <c r="J546" i="7" s="1"/>
  <c r="AD520" i="6"/>
  <c r="I524" i="7"/>
  <c r="J524" i="7" s="1"/>
  <c r="AD498" i="6"/>
  <c r="I502" i="7"/>
  <c r="J502" i="7" s="1"/>
  <c r="AD481" i="6"/>
  <c r="I485" i="7"/>
  <c r="J485" i="7" s="1"/>
  <c r="AD458" i="6"/>
  <c r="I462" i="7"/>
  <c r="J462" i="7" s="1"/>
  <c r="AD450" i="6"/>
  <c r="I454" i="7"/>
  <c r="J454" i="7" s="1"/>
  <c r="AD442" i="6"/>
  <c r="I446" i="7"/>
  <c r="J446" i="7" s="1"/>
  <c r="AD434" i="6"/>
  <c r="I438" i="7"/>
  <c r="J438" i="7" s="1"/>
  <c r="AD425" i="6"/>
  <c r="I429" i="7"/>
  <c r="J429" i="7" s="1"/>
  <c r="AD417" i="6"/>
  <c r="I421" i="7"/>
  <c r="J421" i="7" s="1"/>
  <c r="AD409" i="6"/>
  <c r="I413" i="7"/>
  <c r="J413" i="7" s="1"/>
  <c r="AD400" i="6"/>
  <c r="I404" i="7"/>
  <c r="J404" i="7" s="1"/>
  <c r="AD392" i="6"/>
  <c r="I396" i="7"/>
  <c r="J396" i="7" s="1"/>
  <c r="AD382" i="6"/>
  <c r="I386" i="7"/>
  <c r="J386" i="7" s="1"/>
  <c r="AD374" i="6"/>
  <c r="I378" i="7"/>
  <c r="J378" i="7" s="1"/>
  <c r="AD346" i="6"/>
  <c r="I350" i="7"/>
  <c r="J350" i="7" s="1"/>
  <c r="AD305" i="6"/>
  <c r="I305" i="7"/>
  <c r="J305" i="7" s="1"/>
  <c r="AD278" i="6"/>
  <c r="I278" i="7"/>
  <c r="J278" i="7" s="1"/>
  <c r="AD250" i="6"/>
  <c r="I250" i="7"/>
  <c r="J250" i="7" s="1"/>
  <c r="AD218" i="6"/>
  <c r="I218" i="7"/>
  <c r="J218" i="7" s="1"/>
  <c r="AD150" i="6"/>
  <c r="I150" i="7"/>
  <c r="J150" i="7" s="1"/>
  <c r="AD117" i="6"/>
  <c r="I117" i="7"/>
  <c r="J117" i="7" s="1"/>
  <c r="AD72" i="6"/>
  <c r="I72" i="7"/>
  <c r="J72" i="7" s="1"/>
  <c r="AD40" i="6"/>
  <c r="I40" i="7"/>
  <c r="J40" i="7" s="1"/>
  <c r="AD12" i="6"/>
  <c r="I12" i="7"/>
  <c r="J12" i="7" s="1"/>
  <c r="AD545" i="6"/>
  <c r="I549" i="7"/>
  <c r="J549" i="7" s="1"/>
  <c r="AD514" i="6"/>
  <c r="I518" i="7"/>
  <c r="J518" i="7" s="1"/>
  <c r="AD489" i="6"/>
  <c r="I493" i="7"/>
  <c r="J493" i="7" s="1"/>
  <c r="AD457" i="6"/>
  <c r="I461" i="7"/>
  <c r="J461" i="7" s="1"/>
  <c r="AD433" i="6"/>
  <c r="I437" i="7"/>
  <c r="J437" i="7" s="1"/>
  <c r="AD412" i="6"/>
  <c r="I416" i="7"/>
  <c r="J416" i="7" s="1"/>
  <c r="AD387" i="6"/>
  <c r="I391" i="7"/>
  <c r="J391" i="7" s="1"/>
  <c r="AD360" i="6"/>
  <c r="I364" i="7"/>
  <c r="J364" i="7" s="1"/>
  <c r="AD331" i="6"/>
  <c r="I331" i="7"/>
  <c r="J331" i="7" s="1"/>
  <c r="AD292" i="6"/>
  <c r="I292" i="7"/>
  <c r="J292" i="7" s="1"/>
  <c r="AD263" i="6"/>
  <c r="I263" i="7"/>
  <c r="J263" i="7" s="1"/>
  <c r="AD232" i="6"/>
  <c r="I232" i="7"/>
  <c r="J232" i="7" s="1"/>
  <c r="AD208" i="6"/>
  <c r="I208" i="7"/>
  <c r="J208" i="7" s="1"/>
  <c r="AD162" i="6"/>
  <c r="I162" i="7"/>
  <c r="J162" i="7" s="1"/>
  <c r="AD145" i="6"/>
  <c r="I145" i="7"/>
  <c r="J145" i="7" s="1"/>
  <c r="AD116" i="6"/>
  <c r="I116" i="7"/>
  <c r="J116" i="7" s="1"/>
  <c r="AD63" i="6"/>
  <c r="I63" i="7"/>
  <c r="J63" i="7" s="1"/>
  <c r="AD19" i="6"/>
  <c r="I19" i="7"/>
  <c r="J19" i="7" s="1"/>
  <c r="AD211" i="6"/>
  <c r="I211" i="7"/>
  <c r="J211" i="7" s="1"/>
  <c r="AD152" i="6"/>
  <c r="I152" i="7"/>
  <c r="J152" i="7" s="1"/>
  <c r="AD105" i="6"/>
  <c r="I105" i="7"/>
  <c r="J105" i="7" s="1"/>
  <c r="AD61" i="6"/>
  <c r="I61" i="7"/>
  <c r="J61" i="7" s="1"/>
  <c r="AD9" i="6"/>
  <c r="I9" i="7"/>
  <c r="J9" i="7" s="1"/>
  <c r="AD300" i="6"/>
  <c r="I300" i="7"/>
  <c r="J300" i="7" s="1"/>
  <c r="AD238" i="6"/>
  <c r="I238" i="7"/>
  <c r="J238" i="7" s="1"/>
  <c r="AD191" i="6"/>
  <c r="I191" i="7"/>
  <c r="J191" i="7" s="1"/>
  <c r="AD164" i="6"/>
  <c r="I164" i="7"/>
  <c r="J164" i="7" s="1"/>
  <c r="AD126" i="6"/>
  <c r="I126" i="7"/>
  <c r="J126" i="7" s="1"/>
  <c r="AD92" i="6"/>
  <c r="I92" i="7"/>
  <c r="J92" i="7" s="1"/>
  <c r="AD76" i="6"/>
  <c r="I76" i="7"/>
  <c r="J76" i="7" s="1"/>
  <c r="AD32" i="6"/>
  <c r="I32" i="7"/>
  <c r="J32" i="7" s="1"/>
  <c r="AD16" i="6"/>
  <c r="I16" i="7"/>
  <c r="J16" i="7" s="1"/>
  <c r="AD549" i="6"/>
  <c r="I553" i="7"/>
  <c r="J553" i="7" s="1"/>
  <c r="AD519" i="6"/>
  <c r="I523" i="7"/>
  <c r="J523" i="7" s="1"/>
  <c r="AD484" i="6"/>
  <c r="I488" i="7"/>
  <c r="J488" i="7" s="1"/>
  <c r="AD453" i="6"/>
  <c r="I457" i="7"/>
  <c r="J457" i="7" s="1"/>
  <c r="AD429" i="6"/>
  <c r="I433" i="7"/>
  <c r="J433" i="7" s="1"/>
  <c r="AD403" i="6"/>
  <c r="I407" i="7"/>
  <c r="J407" i="7" s="1"/>
  <c r="AD377" i="6"/>
  <c r="I381" i="7"/>
  <c r="J381" i="7" s="1"/>
  <c r="AD345" i="6"/>
  <c r="I349" i="7"/>
  <c r="J349" i="7" s="1"/>
  <c r="AD304" i="6"/>
  <c r="I304" i="7"/>
  <c r="J304" i="7" s="1"/>
  <c r="AD271" i="6"/>
  <c r="I271" i="7"/>
  <c r="J271" i="7" s="1"/>
  <c r="AD243" i="6"/>
  <c r="I243" i="7"/>
  <c r="J243" i="7" s="1"/>
  <c r="AD213" i="6"/>
  <c r="I213" i="7"/>
  <c r="J213" i="7" s="1"/>
  <c r="AD158" i="6"/>
  <c r="I158" i="7"/>
  <c r="J158" i="7" s="1"/>
  <c r="AD120" i="6"/>
  <c r="I120" i="7"/>
  <c r="J120" i="7" s="1"/>
  <c r="AD83" i="6"/>
  <c r="I83" i="7"/>
  <c r="J83" i="7" s="1"/>
  <c r="AD59" i="6"/>
  <c r="I59" i="7"/>
  <c r="J59" i="7" s="1"/>
  <c r="AD15" i="6"/>
  <c r="I15" i="7"/>
  <c r="J15" i="7" s="1"/>
  <c r="AD550" i="6"/>
  <c r="I554" i="7"/>
  <c r="J554" i="7" s="1"/>
  <c r="AD531" i="6"/>
  <c r="I535" i="7"/>
  <c r="J535" i="7" s="1"/>
  <c r="AD511" i="6"/>
  <c r="I515" i="7"/>
  <c r="J515" i="7" s="1"/>
  <c r="AD490" i="6"/>
  <c r="I494" i="7"/>
  <c r="J494" i="7" s="1"/>
  <c r="AD466" i="6"/>
  <c r="I470" i="7"/>
  <c r="J470" i="7" s="1"/>
  <c r="AD177" i="6"/>
  <c r="I177" i="7"/>
  <c r="J177" i="7" s="1"/>
  <c r="AD558" i="6"/>
  <c r="I562" i="7"/>
  <c r="J562" i="7" s="1"/>
  <c r="AD548" i="6"/>
  <c r="I552" i="7"/>
  <c r="J552" i="7" s="1"/>
  <c r="AD540" i="6"/>
  <c r="I544" i="7"/>
  <c r="J544" i="7" s="1"/>
  <c r="AD527" i="6"/>
  <c r="I531" i="7"/>
  <c r="J531" i="7" s="1"/>
  <c r="AD518" i="6"/>
  <c r="I522" i="7"/>
  <c r="J522" i="7" s="1"/>
  <c r="AD509" i="6"/>
  <c r="I513" i="7"/>
  <c r="J513" i="7" s="1"/>
  <c r="AD496" i="6"/>
  <c r="I500" i="7"/>
  <c r="J500" i="7" s="1"/>
  <c r="AD487" i="6"/>
  <c r="I491" i="7"/>
  <c r="J491" i="7" s="1"/>
  <c r="AD478" i="6"/>
  <c r="I482" i="7"/>
  <c r="J482" i="7" s="1"/>
  <c r="AD464" i="6"/>
  <c r="I468" i="7"/>
  <c r="J468" i="7" s="1"/>
  <c r="AD456" i="6"/>
  <c r="I460" i="7"/>
  <c r="J460" i="7" s="1"/>
  <c r="AD448" i="6"/>
  <c r="I452" i="7"/>
  <c r="J452" i="7" s="1"/>
  <c r="AD440" i="6"/>
  <c r="I444" i="7"/>
  <c r="J444" i="7" s="1"/>
  <c r="AD432" i="6"/>
  <c r="I436" i="7"/>
  <c r="J436" i="7" s="1"/>
  <c r="AD423" i="6"/>
  <c r="I427" i="7"/>
  <c r="J427" i="7" s="1"/>
  <c r="AD415" i="6"/>
  <c r="I419" i="7"/>
  <c r="J419" i="7" s="1"/>
  <c r="AD407" i="6"/>
  <c r="I411" i="7"/>
  <c r="J411" i="7" s="1"/>
  <c r="AD398" i="6"/>
  <c r="I402" i="7"/>
  <c r="J402" i="7" s="1"/>
  <c r="AD390" i="6"/>
  <c r="I394" i="7"/>
  <c r="J394" i="7" s="1"/>
  <c r="AD380" i="6"/>
  <c r="I384" i="7"/>
  <c r="J384" i="7" s="1"/>
  <c r="AD372" i="6"/>
  <c r="I376" i="7"/>
  <c r="J376" i="7" s="1"/>
  <c r="AD363" i="6"/>
  <c r="I367" i="7"/>
  <c r="J367" i="7" s="1"/>
  <c r="AD352" i="6"/>
  <c r="I356" i="7"/>
  <c r="J356" i="7" s="1"/>
  <c r="AD343" i="6"/>
  <c r="I347" i="7"/>
  <c r="J347" i="7" s="1"/>
  <c r="AD335" i="6"/>
  <c r="I339" i="7"/>
  <c r="J339" i="7" s="1"/>
  <c r="AD326" i="6"/>
  <c r="I326" i="7"/>
  <c r="J326" i="7" s="1"/>
  <c r="AD303" i="6"/>
  <c r="I303" i="7"/>
  <c r="J303" i="7" s="1"/>
  <c r="AD284" i="6"/>
  <c r="I284" i="7"/>
  <c r="J284" i="7" s="1"/>
  <c r="AD276" i="6"/>
  <c r="I276" i="7"/>
  <c r="J276" i="7" s="1"/>
  <c r="AD266" i="6"/>
  <c r="I266" i="7"/>
  <c r="J266" i="7" s="1"/>
  <c r="AD257" i="6"/>
  <c r="I257" i="7"/>
  <c r="J257" i="7" s="1"/>
  <c r="AD248" i="6"/>
  <c r="I248" i="7"/>
  <c r="J248" i="7" s="1"/>
  <c r="AD235" i="6"/>
  <c r="I235" i="7"/>
  <c r="J235" i="7" s="1"/>
  <c r="AD226" i="6"/>
  <c r="I226" i="7"/>
  <c r="J226" i="7" s="1"/>
  <c r="AD216" i="6"/>
  <c r="I216" i="7"/>
  <c r="J216" i="7" s="1"/>
  <c r="AD204" i="6"/>
  <c r="I204" i="7"/>
  <c r="J204" i="7" s="1"/>
  <c r="AD188" i="6"/>
  <c r="I188" i="7"/>
  <c r="J188" i="7" s="1"/>
  <c r="AD166" i="6"/>
  <c r="I166" i="7"/>
  <c r="J166" i="7" s="1"/>
  <c r="AD157" i="6"/>
  <c r="I157" i="7"/>
  <c r="J157" i="7" s="1"/>
  <c r="AD148" i="6"/>
  <c r="I148" i="7"/>
  <c r="J148" i="7" s="1"/>
  <c r="AD135" i="6"/>
  <c r="I135" i="7"/>
  <c r="J135" i="7" s="1"/>
  <c r="AD123" i="6"/>
  <c r="I123" i="7"/>
  <c r="J123" i="7" s="1"/>
  <c r="AD115" i="6"/>
  <c r="I115" i="7"/>
  <c r="J115" i="7" s="1"/>
  <c r="AD102" i="6"/>
  <c r="I102" i="7"/>
  <c r="J102" i="7" s="1"/>
  <c r="AD90" i="6"/>
  <c r="I90" i="7"/>
  <c r="J90" i="7" s="1"/>
  <c r="AD82" i="6"/>
  <c r="I82" i="7"/>
  <c r="J82" i="7" s="1"/>
  <c r="AD74" i="6"/>
  <c r="I74" i="7"/>
  <c r="J74" i="7" s="1"/>
  <c r="AD66" i="6"/>
  <c r="I66" i="7"/>
  <c r="J66" i="7" s="1"/>
  <c r="AD58" i="6"/>
  <c r="I58" i="7"/>
  <c r="J58" i="7" s="1"/>
  <c r="AD42" i="6"/>
  <c r="I42" i="7"/>
  <c r="J42" i="7" s="1"/>
  <c r="AD34" i="6"/>
  <c r="I34" i="7"/>
  <c r="J34" i="7" s="1"/>
  <c r="AD25" i="6"/>
  <c r="I25" i="7"/>
  <c r="J25" i="7" s="1"/>
  <c r="AD14" i="6"/>
  <c r="I14" i="7"/>
  <c r="J14" i="7" s="1"/>
  <c r="AD6" i="6"/>
  <c r="I6" i="7"/>
  <c r="J6" i="7" s="1"/>
  <c r="AD71" i="6"/>
  <c r="I71" i="7"/>
  <c r="J71" i="7" s="1"/>
  <c r="AD31" i="6"/>
  <c r="I31" i="7"/>
  <c r="J31" i="7" s="1"/>
  <c r="AD470" i="6"/>
  <c r="I474" i="7"/>
  <c r="J474" i="7" s="1"/>
  <c r="AD552" i="6"/>
  <c r="I556" i="7"/>
  <c r="J556" i="7" s="1"/>
  <c r="AD543" i="6"/>
  <c r="I547" i="7"/>
  <c r="J547" i="7" s="1"/>
  <c r="AD532" i="6"/>
  <c r="I536" i="7"/>
  <c r="J536" i="7" s="1"/>
  <c r="AD521" i="6"/>
  <c r="I525" i="7"/>
  <c r="J525" i="7" s="1"/>
  <c r="AD512" i="6"/>
  <c r="I516" i="7"/>
  <c r="J516" i="7" s="1"/>
  <c r="AD499" i="6"/>
  <c r="I503" i="7"/>
  <c r="J503" i="7" s="1"/>
  <c r="AD491" i="6"/>
  <c r="I495" i="7"/>
  <c r="J495" i="7" s="1"/>
  <c r="AD482" i="6"/>
  <c r="I486" i="7"/>
  <c r="J486" i="7" s="1"/>
  <c r="AD467" i="6"/>
  <c r="I471" i="7"/>
  <c r="J471" i="7" s="1"/>
  <c r="AD459" i="6"/>
  <c r="I463" i="7"/>
  <c r="J463" i="7" s="1"/>
  <c r="AD451" i="6"/>
  <c r="I455" i="7"/>
  <c r="J455" i="7" s="1"/>
  <c r="AD443" i="6"/>
  <c r="I447" i="7"/>
  <c r="J447" i="7" s="1"/>
  <c r="AD435" i="6"/>
  <c r="I439" i="7"/>
  <c r="J439" i="7" s="1"/>
  <c r="AD427" i="6"/>
  <c r="I431" i="7"/>
  <c r="J431" i="7" s="1"/>
  <c r="AD418" i="6"/>
  <c r="I422" i="7"/>
  <c r="J422" i="7" s="1"/>
  <c r="AD410" i="6"/>
  <c r="I414" i="7"/>
  <c r="J414" i="7" s="1"/>
  <c r="AD401" i="6"/>
  <c r="I405" i="7"/>
  <c r="J405" i="7" s="1"/>
  <c r="AD393" i="6"/>
  <c r="I397" i="7"/>
  <c r="J397" i="7" s="1"/>
  <c r="AD385" i="6"/>
  <c r="I389" i="7"/>
  <c r="J389" i="7" s="1"/>
  <c r="AD375" i="6"/>
  <c r="I379" i="7"/>
  <c r="J379" i="7" s="1"/>
  <c r="AD367" i="6"/>
  <c r="I371" i="7"/>
  <c r="J371" i="7" s="1"/>
  <c r="AD357" i="6"/>
  <c r="I361" i="7"/>
  <c r="J361" i="7" s="1"/>
  <c r="AD347" i="6"/>
  <c r="I351" i="7"/>
  <c r="J351" i="7" s="1"/>
  <c r="AD338" i="6"/>
  <c r="I342" i="7"/>
  <c r="J342" i="7" s="1"/>
  <c r="AD329" i="6"/>
  <c r="I329" i="7"/>
  <c r="J329" i="7" s="1"/>
  <c r="AD306" i="6"/>
  <c r="I306" i="7"/>
  <c r="J306" i="7" s="1"/>
  <c r="AD296" i="6"/>
  <c r="I296" i="7"/>
  <c r="J296" i="7" s="1"/>
  <c r="AD283" i="6"/>
  <c r="I283" i="7"/>
  <c r="J283" i="7" s="1"/>
  <c r="AD269" i="6"/>
  <c r="I269" i="7"/>
  <c r="J269" i="7" s="1"/>
  <c r="AD261" i="6"/>
  <c r="I261" i="7"/>
  <c r="J261" i="7" s="1"/>
  <c r="AD251" i="6"/>
  <c r="I251" i="7"/>
  <c r="J251" i="7" s="1"/>
  <c r="AD240" i="6"/>
  <c r="I240" i="7"/>
  <c r="J240" i="7" s="1"/>
  <c r="AD229" i="6"/>
  <c r="I229" i="7"/>
  <c r="J229" i="7" s="1"/>
  <c r="Q596" i="6"/>
  <c r="AD3" i="6"/>
  <c r="J600" i="7" l="1"/>
  <c r="C281" i="5"/>
  <c r="F281" i="5" l="1"/>
  <c r="D282" i="5"/>
  <c r="F282" i="5" s="1"/>
  <c r="AB334" i="6"/>
  <c r="AC334" i="6" s="1"/>
  <c r="I334" i="7" l="1"/>
  <c r="J334" i="7" s="1"/>
  <c r="AD334" i="6"/>
  <c r="AB184" i="6" l="1"/>
  <c r="AC184" i="6" s="1"/>
  <c r="AC596" i="6" s="1"/>
  <c r="AB596" i="6" l="1"/>
  <c r="AD184" i="6"/>
  <c r="AD596" i="6" s="1"/>
  <c r="I184" i="7"/>
  <c r="J184" i="7" s="1"/>
  <c r="J335" i="7" s="1"/>
</calcChain>
</file>

<file path=xl/sharedStrings.xml><?xml version="1.0" encoding="utf-8"?>
<sst xmlns="http://schemas.openxmlformats.org/spreadsheetml/2006/main" count="20336" uniqueCount="1021">
  <si>
    <t>CEE Co'</t>
  </si>
  <si>
    <t>Riclass CEE BDO</t>
  </si>
  <si>
    <t xml:space="preserve"> Riclass IAS</t>
  </si>
  <si>
    <t>Cod. CO.GE.</t>
  </si>
  <si>
    <t>DESCRIZIONE</t>
  </si>
  <si>
    <t>IAS 38</t>
  </si>
  <si>
    <t>IAS 39 COSTO AMM.TO</t>
  </si>
  <si>
    <t>IAS 17
Leasing</t>
  </si>
  <si>
    <t>IAS 39 Strumenti derivati</t>
  </si>
  <si>
    <t>IAS 37 FISC</t>
  </si>
  <si>
    <t>IAS 19 TFR</t>
  </si>
  <si>
    <t>SP al 31/12/13 IAS</t>
  </si>
  <si>
    <t>delta tra SP 2013 IAS E ITA GAAP</t>
  </si>
  <si>
    <t>SP/CE</t>
  </si>
  <si>
    <t>A/P</t>
  </si>
  <si>
    <t>Classe</t>
  </si>
  <si>
    <t>Voce</t>
  </si>
  <si>
    <t>IV Dir</t>
  </si>
  <si>
    <t>note</t>
  </si>
  <si>
    <t>1</t>
  </si>
  <si>
    <t>2</t>
  </si>
  <si>
    <t>3</t>
  </si>
  <si>
    <t>SP</t>
  </si>
  <si>
    <t>ATTIVO</t>
  </si>
  <si>
    <t>Imm. Immateriali</t>
  </si>
  <si>
    <t>Diritti brevetto</t>
  </si>
  <si>
    <t>B.I.3</t>
  </si>
  <si>
    <t>Attività non correnti</t>
  </si>
  <si>
    <t>Attività immateriali</t>
  </si>
  <si>
    <t>Software</t>
  </si>
  <si>
    <t>Software acquistato in proprietà</t>
  </si>
  <si>
    <t>Marchi e brevetti</t>
  </si>
  <si>
    <t>Licenze Marchi e Brevetti</t>
  </si>
  <si>
    <t>Altre</t>
  </si>
  <si>
    <t>B.I.7</t>
  </si>
  <si>
    <t>Spese Mutui</t>
  </si>
  <si>
    <t>Avviamento</t>
  </si>
  <si>
    <t>B.I.5</t>
  </si>
  <si>
    <t>Avviamento Renzini H. spa conferimento</t>
  </si>
  <si>
    <t>Spese Certificazioni</t>
  </si>
  <si>
    <t>Costi Ricerca e Sviluppo</t>
  </si>
  <si>
    <t>B.I.2</t>
  </si>
  <si>
    <t>Spese Ricerca e Sviluppo e di pubblicità</t>
  </si>
  <si>
    <t>Altre Attività immateriali</t>
  </si>
  <si>
    <t>Consulenze PSR</t>
  </si>
  <si>
    <t>Progettazione Franchising</t>
  </si>
  <si>
    <t>Attività materiali</t>
  </si>
  <si>
    <t>Altri beni</t>
  </si>
  <si>
    <t>Migliorie beni di terzi Coldipozzo</t>
  </si>
  <si>
    <t>F.A. Migliorie beni di terzi CDP</t>
  </si>
  <si>
    <t>Imm. Materiali</t>
  </si>
  <si>
    <t>Terreni</t>
  </si>
  <si>
    <t>B.II.1</t>
  </si>
  <si>
    <t>Terreni Montecastelli</t>
  </si>
  <si>
    <t>F. A. terreni Montecastelli</t>
  </si>
  <si>
    <t>Terreni Norcia</t>
  </si>
  <si>
    <t>F. A. terreni Norcia</t>
  </si>
  <si>
    <t>Terreni Abeto</t>
  </si>
  <si>
    <t>F. A. terreni Abeto</t>
  </si>
  <si>
    <t>Terreni Campello</t>
  </si>
  <si>
    <t>F. A. terreni Campello</t>
  </si>
  <si>
    <t>Terreni Alberobello</t>
  </si>
  <si>
    <t>F. A. terreni Alberobello</t>
  </si>
  <si>
    <t>Terreni Todiano</t>
  </si>
  <si>
    <t>Fabbricati</t>
  </si>
  <si>
    <t>Fabbricato Montecastelli</t>
  </si>
  <si>
    <t>F. A. fabbricato Montecastelli</t>
  </si>
  <si>
    <t>Prosciuttificio Norcia</t>
  </si>
  <si>
    <t>F.A. Prosciuttificio Norcia</t>
  </si>
  <si>
    <t>Fabbricato Todiano</t>
  </si>
  <si>
    <t>F.A. Fabbricato Todiano</t>
  </si>
  <si>
    <t>Fabbricato Abeto</t>
  </si>
  <si>
    <t>F.do Ammort. Fabbricato Abeto</t>
  </si>
  <si>
    <t>Fabbricato Campello</t>
  </si>
  <si>
    <t>F. A. fabbricato Campello</t>
  </si>
  <si>
    <t>Fabbricato Alberobello</t>
  </si>
  <si>
    <t>F. A. fabbricato Alberobello</t>
  </si>
  <si>
    <t>Costruzioni Leggere</t>
  </si>
  <si>
    <t>F. A. Costruzioni Leggere</t>
  </si>
  <si>
    <t>Costruzioni Leggere Campello</t>
  </si>
  <si>
    <t>F. A. Costruzioni Leggere Campello</t>
  </si>
  <si>
    <t>Impianti e macchinari</t>
  </si>
  <si>
    <t>B.II.2</t>
  </si>
  <si>
    <t>Impianti Generici</t>
  </si>
  <si>
    <t>F. A. impianti Generici</t>
  </si>
  <si>
    <t>Impianti Generici Norcia</t>
  </si>
  <si>
    <t>F. A. Impianti Generici Norcia</t>
  </si>
  <si>
    <t>Impianti Generici Coldipozzo</t>
  </si>
  <si>
    <t>F. A. impianti Generici Coldipozzo</t>
  </si>
  <si>
    <t>Macchinari e Impianti</t>
  </si>
  <si>
    <t>F. A. Macchinari e Impianti</t>
  </si>
  <si>
    <t>Macchinari e Impianti Norcia</t>
  </si>
  <si>
    <t>F. A. Macchinari e Impianti Norcia</t>
  </si>
  <si>
    <t>Macchinari e Impianti Abeto</t>
  </si>
  <si>
    <t>F. A. Macchinari e Impianti Abeto</t>
  </si>
  <si>
    <t>Impianti Generici Campello</t>
  </si>
  <si>
    <t>F. A. impianti Generici Campello</t>
  </si>
  <si>
    <t>Impianti e macchinari Umb.da sciss.AG</t>
  </si>
  <si>
    <t>F. A. imp. e macchin.Umb.da sciss.AG</t>
  </si>
  <si>
    <t>Macchinari Automatici Campello</t>
  </si>
  <si>
    <t>F. A. Macchinari autom.Campello</t>
  </si>
  <si>
    <t>Macchinari non automatici Campello</t>
  </si>
  <si>
    <t>F. A. Macchinari non autom.Campello</t>
  </si>
  <si>
    <t>Attrezzature Ind. E comm.</t>
  </si>
  <si>
    <t>B.II.3</t>
  </si>
  <si>
    <t>Attrezzature</t>
  </si>
  <si>
    <t>Attrezzatura varia</t>
  </si>
  <si>
    <t>F A. Attrezatura Varia</t>
  </si>
  <si>
    <t>Attrezzatura Varia Norcia</t>
  </si>
  <si>
    <t>F A. Attrezzatura Varia Norcia</t>
  </si>
  <si>
    <t>Attrezzatura Varia Coldipozzo</t>
  </si>
  <si>
    <t>F A. Attrezzatura Varia Coldipozzo</t>
  </si>
  <si>
    <t>Attrezzatura Varia Abeto</t>
  </si>
  <si>
    <t>F A. Attrezzatura Varia Abeto</t>
  </si>
  <si>
    <t>B.II.4</t>
  </si>
  <si>
    <t>Mobili e Arredi</t>
  </si>
  <si>
    <t>Mobili Ufficio</t>
  </si>
  <si>
    <t>F. A. mobili ufficio</t>
  </si>
  <si>
    <t xml:space="preserve">Macchine ufficio </t>
  </si>
  <si>
    <t>Macchine ordinarie ufficio</t>
  </si>
  <si>
    <t>F. A. Macchine ordinarie ufficio</t>
  </si>
  <si>
    <t>Macchine elettroniche ufficio</t>
  </si>
  <si>
    <t>F. A. Macchine elettroniche ufficio</t>
  </si>
  <si>
    <t>Autocarri</t>
  </si>
  <si>
    <t>F. A. Autocarri</t>
  </si>
  <si>
    <t>Autovetture</t>
  </si>
  <si>
    <t>F. A. Autovetture</t>
  </si>
  <si>
    <t>Arredo Coldipozzo</t>
  </si>
  <si>
    <t>F. A. Arredo Coldipozzo</t>
  </si>
  <si>
    <t>Autoveicoli Abeto</t>
  </si>
  <si>
    <t>F. A. Autoveicoli Abeto</t>
  </si>
  <si>
    <t>Mobili Ufficio Campello</t>
  </si>
  <si>
    <t>F. A. Mobili Uff.Campello</t>
  </si>
  <si>
    <t>Arredi per corner e franchising</t>
  </si>
  <si>
    <t>F. A. Arredi per coner e franchising</t>
  </si>
  <si>
    <t>Imm. Mat. In corso</t>
  </si>
  <si>
    <t>B.II.5</t>
  </si>
  <si>
    <t>Anticipi fornit. invest.in corso-LESS-</t>
  </si>
  <si>
    <t>Anticipi fornitori su invest.in corso</t>
  </si>
  <si>
    <t>Immobilizzazioni finanziarie</t>
  </si>
  <si>
    <t>Crediti</t>
  </si>
  <si>
    <t>B.III.2</t>
  </si>
  <si>
    <t>Altre Attività non correnti</t>
  </si>
  <si>
    <t>Crediti verso altri</t>
  </si>
  <si>
    <t>Depositi Cauzionali</t>
  </si>
  <si>
    <t>Rimanenze</t>
  </si>
  <si>
    <t>MP</t>
  </si>
  <si>
    <t>C.I.1</t>
  </si>
  <si>
    <t>Attività correnti</t>
  </si>
  <si>
    <t xml:space="preserve">  Materie prime sussidiare, di consumo e merci</t>
  </si>
  <si>
    <t>Materie prime e sussidiarie</t>
  </si>
  <si>
    <t>PF</t>
  </si>
  <si>
    <t>C.I.4</t>
  </si>
  <si>
    <t xml:space="preserve">  Prodotti finiti, semilavorati e acconti</t>
  </si>
  <si>
    <t>Prodotti finiti Montecastelli</t>
  </si>
  <si>
    <t>Crediti verso Clienti</t>
  </si>
  <si>
    <t>C.II.1</t>
  </si>
  <si>
    <t>Crediti commerciali correnti</t>
  </si>
  <si>
    <t>Crediti in contenzioso</t>
  </si>
  <si>
    <t>Clienti in contenzioso assicurazione</t>
  </si>
  <si>
    <t>PASSIVO</t>
  </si>
  <si>
    <t>Debiti</t>
  </si>
  <si>
    <t>Debiti verso altri</t>
  </si>
  <si>
    <t>D.14</t>
  </si>
  <si>
    <t>Note di credito da emettere</t>
  </si>
  <si>
    <t>Clienti in contenzioso Multicredit</t>
  </si>
  <si>
    <t>Fondo Svalutazione crediti</t>
  </si>
  <si>
    <t>Fondi svalutazioni crediti</t>
  </si>
  <si>
    <t>Portafoglio attivo</t>
  </si>
  <si>
    <t>Cassa di Risparmio di Rimini SBF</t>
  </si>
  <si>
    <t>Fatture da Emettere</t>
  </si>
  <si>
    <t>Crediti verso controllanti</t>
  </si>
  <si>
    <t>C.II.4</t>
  </si>
  <si>
    <t>Altre Attività correnti</t>
  </si>
  <si>
    <t>Crediti finanziari verso controllante</t>
  </si>
  <si>
    <t>Prestito Infruttifero Renzini Holding sr</t>
  </si>
  <si>
    <t>C.II.5</t>
  </si>
  <si>
    <t>Parrini Lorenzo c/anticipo</t>
  </si>
  <si>
    <t>Crediti tributari</t>
  </si>
  <si>
    <t>C.II.4 BIS</t>
  </si>
  <si>
    <t>Credito IRES x accertamento 2010</t>
  </si>
  <si>
    <t>Credito IRAP x accertamento 2010</t>
  </si>
  <si>
    <t>Credito Iva c/compensazioni</t>
  </si>
  <si>
    <t>Erario c/acconti IRAP</t>
  </si>
  <si>
    <t>Erario c/ritenute subite</t>
  </si>
  <si>
    <t>Credito IRES x istanza rimb.IRAP</t>
  </si>
  <si>
    <t>Imposta Sostitutiva TFR</t>
  </si>
  <si>
    <t>Credito di Imposta</t>
  </si>
  <si>
    <t>Crediti per imp. Anticipate</t>
  </si>
  <si>
    <t>C.II.4 TER</t>
  </si>
  <si>
    <t>Imposte anticipate non correnti</t>
  </si>
  <si>
    <t>Imposte Anticipate IRES</t>
  </si>
  <si>
    <t>Crediti vari</t>
  </si>
  <si>
    <t>Cagnetti Vincenzo c/incassi</t>
  </si>
  <si>
    <t>Bellini Tiziano c/anticipo</t>
  </si>
  <si>
    <t>Dipendenti c/anticipi</t>
  </si>
  <si>
    <t>Agribon srl</t>
  </si>
  <si>
    <t>Fornitori c/anticipi</t>
  </si>
  <si>
    <t>Marauto Maurizio c/incassi</t>
  </si>
  <si>
    <t>Anticipi trasferte</t>
  </si>
  <si>
    <t>Agenzia Multicredit c/incassi</t>
  </si>
  <si>
    <t>Ciri Massimiliano c/fondo spese</t>
  </si>
  <si>
    <t>Enasarco c/Agenti</t>
  </si>
  <si>
    <t>INAIL</t>
  </si>
  <si>
    <t>MARSH SPA</t>
  </si>
  <si>
    <t>Wind c/storno cellulari</t>
  </si>
  <si>
    <t>Rateizzazione TFR</t>
  </si>
  <si>
    <t>Cessione 1/5 Bellini</t>
  </si>
  <si>
    <t>Debiti vs fornitori</t>
  </si>
  <si>
    <t>Passività correnti</t>
  </si>
  <si>
    <t>Debiti commerciali correnti</t>
  </si>
  <si>
    <t>Debiti verso fornitori</t>
  </si>
  <si>
    <t>Note di credito da ricevere</t>
  </si>
  <si>
    <t>Credito INPS x fondo TFR</t>
  </si>
  <si>
    <t>Attività fin. Non immobilizzate</t>
  </si>
  <si>
    <t>Altre part</t>
  </si>
  <si>
    <t>C.III.4</t>
  </si>
  <si>
    <t>Attività finanziarie correnti</t>
  </si>
  <si>
    <t>Altri Titoli</t>
  </si>
  <si>
    <t>Partecipazione In altre imprese</t>
  </si>
  <si>
    <t>Azioni BNL</t>
  </si>
  <si>
    <t>Eurofidi</t>
  </si>
  <si>
    <t>Altri titoli</t>
  </si>
  <si>
    <t>C.III.6</t>
  </si>
  <si>
    <t>Titoli Banca Marche</t>
  </si>
  <si>
    <t>Titoli in pegno Unipol Banca</t>
  </si>
  <si>
    <t>Titoli Banca Etruria</t>
  </si>
  <si>
    <t>Titoli pegno Banca Popolare di Vicenza</t>
  </si>
  <si>
    <t>Azioni Banco Popolare</t>
  </si>
  <si>
    <t>Disponibilità liquide</t>
  </si>
  <si>
    <t>Cassa</t>
  </si>
  <si>
    <t>C.IV.3</t>
  </si>
  <si>
    <t>Cassa e disponibilità liquide</t>
  </si>
  <si>
    <t>Denaro e valori in cassa</t>
  </si>
  <si>
    <t>Depositi bancari</t>
  </si>
  <si>
    <t>C.IV.1</t>
  </si>
  <si>
    <t>Banca Nazionale del Lavoro S.p.A.</t>
  </si>
  <si>
    <t>C/C Postale Umbertide 29368065</t>
  </si>
  <si>
    <t>Banca Popolare dell'Etruria e del Lazio</t>
  </si>
  <si>
    <t>Banco Popolare Società Coop - Perugia</t>
  </si>
  <si>
    <t>Casse di Risparmio dell'Umbria</t>
  </si>
  <si>
    <t>Banca Nazionale del Lavoro c/c 282</t>
  </si>
  <si>
    <t>Banca Nazionale del Lavoro cc110000 pegn</t>
  </si>
  <si>
    <t>Banca Nazionale del Lavoro c/c 321</t>
  </si>
  <si>
    <t>Monte dei Paschi di Siena S.p.A.</t>
  </si>
  <si>
    <t>Deutsche Bank S.p.A.</t>
  </si>
  <si>
    <t>Credito Emiliano S.p.A.</t>
  </si>
  <si>
    <t>Banca MPS fil. Umbertide cc 378526 PSR</t>
  </si>
  <si>
    <t>Banca MPS fil. Umbertide cc 378247 PSR</t>
  </si>
  <si>
    <t>Banca di Credito Coop di Alberobello</t>
  </si>
  <si>
    <t>Banca Popolare di Vicenza</t>
  </si>
  <si>
    <t>Cassa di Risparmio di Parma e Piacenza</t>
  </si>
  <si>
    <t>Cassa di Risparmio di Rimini cc 14sime</t>
  </si>
  <si>
    <t>C/Transitorio Assegni / Bonifici</t>
  </si>
  <si>
    <t>Banca Etruria c/c SBF 23092033</t>
  </si>
  <si>
    <t>Ratei Risconti Attivi</t>
  </si>
  <si>
    <t>Risconti Attivi</t>
  </si>
  <si>
    <t>D</t>
  </si>
  <si>
    <t>RISCONTI ATTIVI</t>
  </si>
  <si>
    <t>Patrimonio Netto</t>
  </si>
  <si>
    <t>Capitale</t>
  </si>
  <si>
    <t>A.I</t>
  </si>
  <si>
    <t>Capitale Sociale</t>
  </si>
  <si>
    <t>Capitale sociale</t>
  </si>
  <si>
    <t>Riserva legale</t>
  </si>
  <si>
    <t>A.IV</t>
  </si>
  <si>
    <t>Riserva Legale</t>
  </si>
  <si>
    <t>Altre riserve</t>
  </si>
  <si>
    <t>A.VII</t>
  </si>
  <si>
    <t>Riserva statutaria</t>
  </si>
  <si>
    <t>Riserva Straordinaria</t>
  </si>
  <si>
    <t>Fondi rischi e oneri</t>
  </si>
  <si>
    <t>Altri fondi</t>
  </si>
  <si>
    <t>B.3</t>
  </si>
  <si>
    <t>Fondo rischi per conferimento</t>
  </si>
  <si>
    <t xml:space="preserve">Fondi di trattamento di quiescenza </t>
  </si>
  <si>
    <t>B.1</t>
  </si>
  <si>
    <t>Passività non correnti</t>
  </si>
  <si>
    <t>Fondi per rischi e oneri</t>
  </si>
  <si>
    <t>Fondi trattamento quiescenza e obblighi simili</t>
  </si>
  <si>
    <t>Fondo Indennità suppletiva clientela</t>
  </si>
  <si>
    <t>Fondo imposte differite</t>
  </si>
  <si>
    <t>B.2</t>
  </si>
  <si>
    <t>Imposte differite non correnti</t>
  </si>
  <si>
    <t>Fondo imposte Differite IRES</t>
  </si>
  <si>
    <t>Fondo Imposte anticipate cespiti</t>
  </si>
  <si>
    <t>Fondo TFR</t>
  </si>
  <si>
    <t>C</t>
  </si>
  <si>
    <t>Fondi relativi al personale</t>
  </si>
  <si>
    <t>Benefici successivi alla cessazione del rapporto di lavoro</t>
  </si>
  <si>
    <t>F.DO TESOR. TFR INPS</t>
  </si>
  <si>
    <t>Fondo Accantonamento TFR c/o DITTA</t>
  </si>
  <si>
    <t>Debiti verso banche</t>
  </si>
  <si>
    <t>D.4</t>
  </si>
  <si>
    <t>C/C</t>
  </si>
  <si>
    <t>Indebitamento finanziario a Breve Termine</t>
  </si>
  <si>
    <t>Verso Banche</t>
  </si>
  <si>
    <t>Unipol Banca - UGF S.p.A.</t>
  </si>
  <si>
    <t>Banca delle Marche S.p.A.</t>
  </si>
  <si>
    <t>Cassa di Risparmio di Rimini</t>
  </si>
  <si>
    <t>Banca Popolare di Spoleto</t>
  </si>
  <si>
    <t>Cassa di Risparmio di Cesena</t>
  </si>
  <si>
    <t>Unipol Banca c/c 1115</t>
  </si>
  <si>
    <t>C/Transitorio Cassa Risparmio Firenze</t>
  </si>
  <si>
    <t>C/Transitorio MPS</t>
  </si>
  <si>
    <t>C/Transitorio Insoluti</t>
  </si>
  <si>
    <t>Anticipi</t>
  </si>
  <si>
    <t>Banca Popolare Vicenza c/anticipo fattur</t>
  </si>
  <si>
    <t>Banca Nazionale del Lavoro Antic.Fatture</t>
  </si>
  <si>
    <t>Deutsche Bank c/c anticipo fatture</t>
  </si>
  <si>
    <t>CREDEM c/c anticipo fatture italia</t>
  </si>
  <si>
    <t>CREDEM c/c anticipo fatture export</t>
  </si>
  <si>
    <t>Banca Etruria Ant Fatture c/c 382024</t>
  </si>
  <si>
    <t>Cassa di Risp. di Lucca c/c 1123817 Ant.</t>
  </si>
  <si>
    <t>MPS anticipo fatture 298906/21</t>
  </si>
  <si>
    <t>CARIPARMA c/anticipo fatture</t>
  </si>
  <si>
    <t>Banca Nazionale del Lavoro c/finanz.forn</t>
  </si>
  <si>
    <t>CARIPARMA anticipo fatture export</t>
  </si>
  <si>
    <t>Unipol Banca c/c anticipo export</t>
  </si>
  <si>
    <t>Finanziamento BT</t>
  </si>
  <si>
    <t>Banca Nazionale del Lavoro minimuto</t>
  </si>
  <si>
    <t>Banca Popola di Vicenza finanz. Bullett</t>
  </si>
  <si>
    <t>BNL finanziamento</t>
  </si>
  <si>
    <t>Carim finanziamento 13sime</t>
  </si>
  <si>
    <t>Banca Popola di Spoleto cc anticipo fatt</t>
  </si>
  <si>
    <t>Cassa Risparmio di Rimini cambiale Agrar</t>
  </si>
  <si>
    <t>Unipol finanziamento 14sime</t>
  </si>
  <si>
    <t>Credem finanziamento</t>
  </si>
  <si>
    <t>Banco Popolare finanziamento</t>
  </si>
  <si>
    <t>Transitorio banca</t>
  </si>
  <si>
    <t>Finanziamento ML</t>
  </si>
  <si>
    <t>Indebitamento finanziario a M/L Termine</t>
  </si>
  <si>
    <t>MPS MerchanBanck n.333980</t>
  </si>
  <si>
    <t>MPS MerchanBanck n.337687</t>
  </si>
  <si>
    <t>Mutuo Unipol Banca</t>
  </si>
  <si>
    <t>Mutuo Banca Etruria</t>
  </si>
  <si>
    <t>Banca Marche BEI</t>
  </si>
  <si>
    <t>Banca Marche</t>
  </si>
  <si>
    <t>Banca Toscana finanziamento TFR</t>
  </si>
  <si>
    <t>Carim finanziamento 150 mila</t>
  </si>
  <si>
    <t>Mutuo CR Lucca</t>
  </si>
  <si>
    <t>Deutsche Bank - finanziamento</t>
  </si>
  <si>
    <t>Mutuo Banca Cred.Cooperativo</t>
  </si>
  <si>
    <t>Cariparma finanziamento</t>
  </si>
  <si>
    <t>MPS Mutuo ampliamento 2014</t>
  </si>
  <si>
    <t>MPS Mutuo ampliamento 2014 2° tranche</t>
  </si>
  <si>
    <t>dD.7</t>
  </si>
  <si>
    <t>Fornitori c/fatture da ricevere</t>
  </si>
  <si>
    <t>Agenti c/provvigioni</t>
  </si>
  <si>
    <t>Debiti Tributari</t>
  </si>
  <si>
    <t>D.12</t>
  </si>
  <si>
    <t>Debiti tributari</t>
  </si>
  <si>
    <t>Erario c/Saldo IRAP</t>
  </si>
  <si>
    <t>Erario c/Ritenute lavoro dipendente 1001</t>
  </si>
  <si>
    <t>Erario c/Rit. lavoro aut. 1038-1040</t>
  </si>
  <si>
    <t>Erario c/Rit. redditi collab 1004</t>
  </si>
  <si>
    <t>Erario Regione 3802</t>
  </si>
  <si>
    <t>Erario C/Ritenute lavoro dipendenti 1012</t>
  </si>
  <si>
    <t>Cartelle esattoriali a ruolo</t>
  </si>
  <si>
    <t>Erario Comune cod.3848-3847</t>
  </si>
  <si>
    <t>Ag. Entrate c/rateaz. x IRAP 2011</t>
  </si>
  <si>
    <t>Equitalia c/rateaz.PROT.91994 STAZ.SPERI</t>
  </si>
  <si>
    <t>F.24 C/LIQUIDAZIONE</t>
  </si>
  <si>
    <t>Ag. Entrate c/rateaz.IRAP-IVA 2010</t>
  </si>
  <si>
    <t>Ag. Entrate c/rateaz.IRES 2010 VERIFICA</t>
  </si>
  <si>
    <t>Ag. Entrate c/rateaz. IRAP 2012</t>
  </si>
  <si>
    <t>Ag. Entrate c/rateaz. ARIES MONTONE2007</t>
  </si>
  <si>
    <t>Equitalia c/rateaz.PROT.101302-ICI 2007N</t>
  </si>
  <si>
    <t>Equitalia c/rateaz.PROT.107846-INPS SANZ</t>
  </si>
  <si>
    <t>Equitalia c/rateaz.PROT.111362 ICI+STAZ.</t>
  </si>
  <si>
    <t>Ag. Entrate c/rateaz. IRAP 2013</t>
  </si>
  <si>
    <t>Equitalia c/rateaz.PROT.116147-STAZ.SPER</t>
  </si>
  <si>
    <t>Ag. Entrate c/rateaz. x 770/2008</t>
  </si>
  <si>
    <t>Deb. Vs ist. Prev</t>
  </si>
  <si>
    <t>D.13</t>
  </si>
  <si>
    <t>Altre passivtà correnti</t>
  </si>
  <si>
    <t>Verso istituti di previdenza</t>
  </si>
  <si>
    <t>FONDO MEDIOLANUM VITA SPA</t>
  </si>
  <si>
    <t>INPS</t>
  </si>
  <si>
    <t>INAIL collaboratori - amministratori</t>
  </si>
  <si>
    <t>INPS-CONTRIB.VITA</t>
  </si>
  <si>
    <t>INPS LEGGE 335/95</t>
  </si>
  <si>
    <t>FONDO TAX BENEFIT</t>
  </si>
  <si>
    <t>FONDO ALLEATA PREVIDENTE</t>
  </si>
  <si>
    <t>FONDO ALIFOND</t>
  </si>
  <si>
    <t>FONDO FASA</t>
  </si>
  <si>
    <t>FONDO PENSION.FON.TE</t>
  </si>
  <si>
    <t>FONDI ASSIST.E PREVID.DIRIGENTI</t>
  </si>
  <si>
    <t>Rateazione INPS</t>
  </si>
  <si>
    <t>Rateazione breve INPS</t>
  </si>
  <si>
    <t>FONDO QUAS</t>
  </si>
  <si>
    <t>FIRR</t>
  </si>
  <si>
    <t>Ratei e risconti passivi</t>
  </si>
  <si>
    <t>E</t>
  </si>
  <si>
    <t>Deb. Vs Altri</t>
  </si>
  <si>
    <t>Verso dipendenti</t>
  </si>
  <si>
    <t>Ferie Dipendenti</t>
  </si>
  <si>
    <t>Verso altri</t>
  </si>
  <si>
    <t>Finanziamento Mercedes DC684FL</t>
  </si>
  <si>
    <t>Finanziamento Alfa 159 DF104SG</t>
  </si>
  <si>
    <t>Dipendenti c/Retribuzioni</t>
  </si>
  <si>
    <t>Renzini Dante c/Compensi</t>
  </si>
  <si>
    <t>Altri Debiti</t>
  </si>
  <si>
    <t>AGEA Agenzia Erogazioni</t>
  </si>
  <si>
    <t>Cessione 1/5 Stipendio Pigliapoco</t>
  </si>
  <si>
    <t>Assicurazioni Crediti Siac</t>
  </si>
  <si>
    <t>TFR Retribuzioni Differite</t>
  </si>
  <si>
    <t>CONSORZIO I.G.P.PROSCIUTTO NORCIA</t>
  </si>
  <si>
    <t>Banelli Alice c/cessioni</t>
  </si>
  <si>
    <t>Mencagli Paola c/cessioni</t>
  </si>
  <si>
    <t>Cessione 1/5 Naticchioni</t>
  </si>
  <si>
    <t>Cessione 1/5 Barili Gianluca</t>
  </si>
  <si>
    <t>Pignoramento Equitalia 1/5 Stoppa Pietro</t>
  </si>
  <si>
    <t>Rateizzazione Esodo Pesci Antonio</t>
  </si>
  <si>
    <t>Deposito Cauzionale NORCINAPE</t>
  </si>
  <si>
    <t>Ratei passivi</t>
  </si>
  <si>
    <t>Risconti passivi Pluriennali</t>
  </si>
  <si>
    <t>Riserva FTA</t>
  </si>
  <si>
    <t>Riserva FTA Attività immateriali (IAS 38)</t>
  </si>
  <si>
    <t>Riserva FTA Attività materiali (IAS 16)</t>
  </si>
  <si>
    <t>Riserva FTA strumenti finanziari (IAS 39)</t>
  </si>
  <si>
    <t>Riserve Other Comprensive Income</t>
  </si>
  <si>
    <t>Riserva di conversione</t>
  </si>
  <si>
    <t xml:space="preserve">Riserva di Rivalutazione </t>
  </si>
  <si>
    <t>Riserva di cash flow hedge</t>
  </si>
  <si>
    <t>Riserva per Utili e Perdite Attuariali</t>
  </si>
  <si>
    <t>CE</t>
  </si>
  <si>
    <t>RICAVI</t>
  </si>
  <si>
    <t>Valore della produzione</t>
  </si>
  <si>
    <t>Ricavi delle vendite e prestazioni</t>
  </si>
  <si>
    <t>A.1</t>
  </si>
  <si>
    <t>Ricavi delle vendite</t>
  </si>
  <si>
    <t>Ricavi delle vendite e delle prestazioni</t>
  </si>
  <si>
    <t>Vendite Italia</t>
  </si>
  <si>
    <t>Vendite estero</t>
  </si>
  <si>
    <t>Corrispettivi</t>
  </si>
  <si>
    <t>Ricavi per servizi balia</t>
  </si>
  <si>
    <t>Corner c/o terzi e franchising</t>
  </si>
  <si>
    <t>Corrispettivi APE</t>
  </si>
  <si>
    <t>Altri proventi</t>
  </si>
  <si>
    <t>Ricavi diversi</t>
  </si>
  <si>
    <t>Resi su vendite estero</t>
  </si>
  <si>
    <t>Resi su vendite</t>
  </si>
  <si>
    <t>Premi Fine anno cliente</t>
  </si>
  <si>
    <t>Premi fine anno clienti esteri</t>
  </si>
  <si>
    <t>Spese promozionali variab.clienti estero</t>
  </si>
  <si>
    <t>Abbuoni e arrotondamenti passivi</t>
  </si>
  <si>
    <t>Sconti di Vendita</t>
  </si>
  <si>
    <t>Sconti Promozionali a Clienti</t>
  </si>
  <si>
    <t>Contributi Promozionali fissi</t>
  </si>
  <si>
    <t>Spese Promozionali Variabili</t>
  </si>
  <si>
    <t>Sconti Merce e/o Omaggi</t>
  </si>
  <si>
    <t>Variazioni PF e merci</t>
  </si>
  <si>
    <t>A.2</t>
  </si>
  <si>
    <t>Var.riman.pr.finiti,semilav</t>
  </si>
  <si>
    <t>R.F. Prodotti Finiti</t>
  </si>
  <si>
    <t>R.I.Prodotti finiti Montecastelli</t>
  </si>
  <si>
    <t>Altri Ricavi e proventi</t>
  </si>
  <si>
    <t>A.5</t>
  </si>
  <si>
    <t>Altri ricavi e proventi</t>
  </si>
  <si>
    <t>Gruppo?</t>
  </si>
  <si>
    <t>Affitti attivi</t>
  </si>
  <si>
    <t>Premi fine anno fornitori</t>
  </si>
  <si>
    <t>Affitti Norcinape</t>
  </si>
  <si>
    <t>CONTRIBUTI IN C/CAPITALE</t>
  </si>
  <si>
    <t>ALTRI CONTRIBUTI</t>
  </si>
  <si>
    <t>Plusvalenze Patrimoniali</t>
  </si>
  <si>
    <t>COSTI</t>
  </si>
  <si>
    <t>Costi della produzione</t>
  </si>
  <si>
    <t>Variazione MP e suss</t>
  </si>
  <si>
    <t>B.11</t>
  </si>
  <si>
    <t>Consumi di materie prime, sussidiarie e merci</t>
  </si>
  <si>
    <t>R.I. Materie prime e sussidiarie</t>
  </si>
  <si>
    <t>R.F. Materie prime e sussidiarie</t>
  </si>
  <si>
    <t>Costo per MP, sussidiarie e di consumo</t>
  </si>
  <si>
    <t>B.6</t>
  </si>
  <si>
    <t>Acquisto Carni per lavorazioni</t>
  </si>
  <si>
    <t>Acquisto Selvaggina mista</t>
  </si>
  <si>
    <t>Acquisto Materiale per imballaggio</t>
  </si>
  <si>
    <t>Acquisto Materie sussidiarie - Aromi</t>
  </si>
  <si>
    <t>Acquisto Etichette</t>
  </si>
  <si>
    <t>Acquisto Aromi e additivi</t>
  </si>
  <si>
    <t>Acquisto Prodotti commerciali</t>
  </si>
  <si>
    <t>Acquisto Materie prime Coldipozzo</t>
  </si>
  <si>
    <t>Trasporti su acquisti</t>
  </si>
  <si>
    <t>Mediazioni su acquisti</t>
  </si>
  <si>
    <t>Acquisto Suini vivi</t>
  </si>
  <si>
    <t>Altri oneri su acquisti</t>
  </si>
  <si>
    <t>Contributo Conai</t>
  </si>
  <si>
    <t>Acquisto Vino</t>
  </si>
  <si>
    <t>Acquisto Olio</t>
  </si>
  <si>
    <t>Acquisto Salumi Lavorati</t>
  </si>
  <si>
    <t>Acquisto Materiale accessorio</t>
  </si>
  <si>
    <t>Acquisto Materie sussidiarie Coldipozzo</t>
  </si>
  <si>
    <t>Abbuoni attivi</t>
  </si>
  <si>
    <t>Attrezzatura Varia ed Utensileria Comune</t>
  </si>
  <si>
    <t>Attrezzatura e Beni Vari Coldipozzo</t>
  </si>
  <si>
    <t>Spese materiali ed indumenti monouso</t>
  </si>
  <si>
    <t>Materiale Promozionale ed espositori</t>
  </si>
  <si>
    <t>Depliants</t>
  </si>
  <si>
    <t>Carburanti e lubrificanti</t>
  </si>
  <si>
    <t>Carburanti e lubrificanti Indetraibili</t>
  </si>
  <si>
    <t>Indumenti di lavoro</t>
  </si>
  <si>
    <t>Indumenti di lavoro Coldipozzo</t>
  </si>
  <si>
    <t>Cancelleria e stampati</t>
  </si>
  <si>
    <t>Acquisto prodotti Enologici</t>
  </si>
  <si>
    <t>Costi per servizi</t>
  </si>
  <si>
    <t>B.7</t>
  </si>
  <si>
    <t>Costi per servizi e godimento di beni di terzi</t>
  </si>
  <si>
    <t>Assicurazione autovetture Fringe Benefit</t>
  </si>
  <si>
    <t>Forza motrice ed illuminazione</t>
  </si>
  <si>
    <t>Illuminazione Coldipozzo</t>
  </si>
  <si>
    <t>Combustibili Industriali</t>
  </si>
  <si>
    <t>Combustibili Industriali Coldipozzo</t>
  </si>
  <si>
    <t>Acqua</t>
  </si>
  <si>
    <t>Spese di ricerca</t>
  </si>
  <si>
    <t>Manutenzione autocarri</t>
  </si>
  <si>
    <t>Manutenzione autovetture</t>
  </si>
  <si>
    <t>Manutenzione autovetture indetraibili</t>
  </si>
  <si>
    <t>Manutenzione macchine e impianti</t>
  </si>
  <si>
    <t>Manutenzioni Fabbricati</t>
  </si>
  <si>
    <t>Manutenzione Attrezzatura</t>
  </si>
  <si>
    <t>Manutenzione Beni Coldipozzo</t>
  </si>
  <si>
    <t>Pulizia Igiene Laboratorio</t>
  </si>
  <si>
    <t>Pulizia Igiene Coldipozzo</t>
  </si>
  <si>
    <t>Lavorazioni di terzi</t>
  </si>
  <si>
    <t>Spese bollatura prosciutti IGP</t>
  </si>
  <si>
    <t>Diritti Veterinari di produzione</t>
  </si>
  <si>
    <t>Certificati Sanitari di produzione</t>
  </si>
  <si>
    <t>Consulenze Tecniche</t>
  </si>
  <si>
    <t>Consulenze Tecniche Indetraibili IRAP</t>
  </si>
  <si>
    <t>Godimento beni di terzi</t>
  </si>
  <si>
    <t>Canoni noleggio macchinari</t>
  </si>
  <si>
    <t>Spese Rifiuti di produzione</t>
  </si>
  <si>
    <t>Manutenzione autovetture Fringe Benefit</t>
  </si>
  <si>
    <t>Spese disinfestazione</t>
  </si>
  <si>
    <t>Manutenzioni Fabbricati Coldipozzo</t>
  </si>
  <si>
    <t>Spese disinfestazione Coldipozzo</t>
  </si>
  <si>
    <t>Migliorie beni di terzi CDP</t>
  </si>
  <si>
    <t>Acqua Coldipozzo</t>
  </si>
  <si>
    <t>Trasporti di vendita</t>
  </si>
  <si>
    <t>Spese Viaggi distribuzione</t>
  </si>
  <si>
    <t>Provvigioni</t>
  </si>
  <si>
    <t>Enasarco Carico Ditta</t>
  </si>
  <si>
    <t>Contributi FIRR</t>
  </si>
  <si>
    <t>Indennità suppletiva e sost.Clientela</t>
  </si>
  <si>
    <t>Assicurazione autocarri</t>
  </si>
  <si>
    <t>Assicurazione autovetture</t>
  </si>
  <si>
    <t>Assicurazione autovetture Indetraibili</t>
  </si>
  <si>
    <t>Rimborsi spese</t>
  </si>
  <si>
    <t>Indennizzi kilometrici</t>
  </si>
  <si>
    <t>Assicurazioni crediti</t>
  </si>
  <si>
    <t>Servizi Assicurativi polizza SIAC</t>
  </si>
  <si>
    <t>Consulenze tecniche Coldipozzo</t>
  </si>
  <si>
    <t>Indennità preavviso risoluzione rapporto</t>
  </si>
  <si>
    <t>Spese alberghi e ristoranti detraibili</t>
  </si>
  <si>
    <t>Rimborsi spese Coldipozzo</t>
  </si>
  <si>
    <t>Spese Pubblicità</t>
  </si>
  <si>
    <t>Spese Pubblicità TV Radio Giornali</t>
  </si>
  <si>
    <t>Spese pubblicità Coldipozzo</t>
  </si>
  <si>
    <t>Spese pubblicità Giornali Riviste</t>
  </si>
  <si>
    <t>Mostre e Fiere</t>
  </si>
  <si>
    <t>Spese Promoter</t>
  </si>
  <si>
    <t>Spese Marketing</t>
  </si>
  <si>
    <t>Spese Brevetti e marchi</t>
  </si>
  <si>
    <t>Spese Rappresentanza</t>
  </si>
  <si>
    <t>Consulenze Commerciale e marketing</t>
  </si>
  <si>
    <t>Spese Promoter per Corner</t>
  </si>
  <si>
    <t>Spese Commerciali Convegni ed Eventi</t>
  </si>
  <si>
    <t>Spese allestimento PV Franchising</t>
  </si>
  <si>
    <t>Spese Marketing Coldipozzo</t>
  </si>
  <si>
    <t>Spese varie commerciali</t>
  </si>
  <si>
    <t>Buoni Benzina da assegnare</t>
  </si>
  <si>
    <t>Postali e telegrafiche</t>
  </si>
  <si>
    <t>Consulenze amministrative</t>
  </si>
  <si>
    <t>Spese legali e notarili</t>
  </si>
  <si>
    <t>Emolumenti amministratori</t>
  </si>
  <si>
    <t>Contributi INPS lex 335/95</t>
  </si>
  <si>
    <t>Compensi collegio sindacale</t>
  </si>
  <si>
    <t>Spese telefoniche</t>
  </si>
  <si>
    <t>Spese Telefoniche Coldipozzo</t>
  </si>
  <si>
    <t>Spese Telefoniche Cellulari</t>
  </si>
  <si>
    <t>Spese Telefoniche Cellulari Indetraibili</t>
  </si>
  <si>
    <t>Spese Internet</t>
  </si>
  <si>
    <t>B.8</t>
  </si>
  <si>
    <t>Affitti Passivi</t>
  </si>
  <si>
    <t>Canoni Assistenza software e hardware</t>
  </si>
  <si>
    <t>Manutenzioni macchine Ufficio</t>
  </si>
  <si>
    <t>Assicurazioni diverse</t>
  </si>
  <si>
    <t>Spese varie amministrative</t>
  </si>
  <si>
    <t>Spese telefoniche IndetraibiliColdipozzo</t>
  </si>
  <si>
    <t>Spese telefoniche indetraibili</t>
  </si>
  <si>
    <t>Assicurazioni indetraibili</t>
  </si>
  <si>
    <t>Spese di Sorveglianza</t>
  </si>
  <si>
    <t>Canoni Noleggio auto fringe benefit</t>
  </si>
  <si>
    <t>Noleggio auto fringe benefit indetraibi</t>
  </si>
  <si>
    <t>Canoni affitto macchinari</t>
  </si>
  <si>
    <t>Canoni Leasing automezzi</t>
  </si>
  <si>
    <t>Consulenze marketing indetraibili IRAP</t>
  </si>
  <si>
    <t>PROGETTO STREET FOOD</t>
  </si>
  <si>
    <t>Canoni Leasing automezzi indetraibili</t>
  </si>
  <si>
    <t>Costi del personale</t>
  </si>
  <si>
    <t>B.9</t>
  </si>
  <si>
    <t>Costo del Lavoro</t>
  </si>
  <si>
    <t>Salari</t>
  </si>
  <si>
    <t>Oneri su salari</t>
  </si>
  <si>
    <t>Accantonamento TFR operai</t>
  </si>
  <si>
    <t>INAIL operai</t>
  </si>
  <si>
    <t>Salari apprendisti</t>
  </si>
  <si>
    <t>Oneri su salari apprendisti</t>
  </si>
  <si>
    <t>Accantonamento TFR apprendisti</t>
  </si>
  <si>
    <t>Salari Coldipozzo</t>
  </si>
  <si>
    <t>Oneri su lavoro occas./Voucher Inps Cold</t>
  </si>
  <si>
    <t>Oneri su salari Coldipozzo</t>
  </si>
  <si>
    <t>Accantonamento TFR operai Coldipozzo</t>
  </si>
  <si>
    <t>INAIL operai Coldipozzo</t>
  </si>
  <si>
    <t>Oneri su lavoro occas./Voucher Inps</t>
  </si>
  <si>
    <t>Stipendi</t>
  </si>
  <si>
    <t>Oneri su stipendi</t>
  </si>
  <si>
    <t>INAIL stipendi</t>
  </si>
  <si>
    <t>Accantonamento TFR impiegati</t>
  </si>
  <si>
    <t>Stipendi apprendisti</t>
  </si>
  <si>
    <t>Oneri su stipendi apprendisti</t>
  </si>
  <si>
    <t>INAIL collaboratori</t>
  </si>
  <si>
    <t>Stipendi - collaboratori</t>
  </si>
  <si>
    <t>Stipendi Coldipozzo</t>
  </si>
  <si>
    <t>Lavoro Interinale/Voucher Coldipozzo</t>
  </si>
  <si>
    <t>Lavoro Interinale/Voucher</t>
  </si>
  <si>
    <t>Salari apprendisti Coldipozzo</t>
  </si>
  <si>
    <t>Oneri su salari apprendisti Coldipozzo</t>
  </si>
  <si>
    <t>Oneri Stipendi Coldipozzo</t>
  </si>
  <si>
    <t>Accantonamento TFR impieg. Coldipozzo</t>
  </si>
  <si>
    <t>Accantonamento TFR Apprend.Imp. CDP</t>
  </si>
  <si>
    <t>Accantonamento TFR apprendisti Coldipozz</t>
  </si>
  <si>
    <t>Ammortamenti e svalutazioni</t>
  </si>
  <si>
    <t>B.10</t>
  </si>
  <si>
    <t>Ammortamenti</t>
  </si>
  <si>
    <t>Amm.to Terreni e fabbricati</t>
  </si>
  <si>
    <t>Amm.to Impianti e macchinari</t>
  </si>
  <si>
    <t>Amm.to Attrezzature</t>
  </si>
  <si>
    <t>Amm.to Altri beni</t>
  </si>
  <si>
    <t>Amm.to Licenze e Marchi</t>
  </si>
  <si>
    <t>Amm.to Avviamento</t>
  </si>
  <si>
    <t>Amm.to Altri beni immateriali</t>
  </si>
  <si>
    <t>Amm.to Materiali Coldipozzo</t>
  </si>
  <si>
    <t>Svalutazioni</t>
  </si>
  <si>
    <t>Accantonamento Svalutazione crediti</t>
  </si>
  <si>
    <t>Oneri diversi di gestione</t>
  </si>
  <si>
    <t>B.14</t>
  </si>
  <si>
    <t>Altri costi</t>
  </si>
  <si>
    <t>Imposte e tasse</t>
  </si>
  <si>
    <t>Imposte comunali</t>
  </si>
  <si>
    <t>Tassa CCIAA</t>
  </si>
  <si>
    <t>Imposta di bollo</t>
  </si>
  <si>
    <t>Spese Bolli</t>
  </si>
  <si>
    <t>ICI-IMU</t>
  </si>
  <si>
    <t>Tassa Circolazi. autovetture FringeBenef</t>
  </si>
  <si>
    <t>Tassa Circolazione autovetture</t>
  </si>
  <si>
    <t>Tassa Circolazione autovetture indetraib</t>
  </si>
  <si>
    <t>Tassa Circolazione autocarri</t>
  </si>
  <si>
    <t>Perdite su crediti</t>
  </si>
  <si>
    <t>Contributi associativi</t>
  </si>
  <si>
    <t>Contributi di liberalità</t>
  </si>
  <si>
    <t>Multe e contravvenzioni</t>
  </si>
  <si>
    <t>Sanzioni</t>
  </si>
  <si>
    <t>OMAGGI A CLIENTI</t>
  </si>
  <si>
    <t>Spese varie indetraibili</t>
  </si>
  <si>
    <t>Abbonamenti Riviste</t>
  </si>
  <si>
    <t>Sanzioni Coldipozzo</t>
  </si>
  <si>
    <t>Imposte e tasse indetraibili</t>
  </si>
  <si>
    <t>Proventi e oneri finanziari</t>
  </si>
  <si>
    <t>Proventi finanziari</t>
  </si>
  <si>
    <t>C.16</t>
  </si>
  <si>
    <t>Proventi / Oneri finanziari Netti</t>
  </si>
  <si>
    <t>Interessi attivi su c/c bancari</t>
  </si>
  <si>
    <t>Interessi attivi crediti verso client.</t>
  </si>
  <si>
    <t>Interessi attivi su crediti d'imposta</t>
  </si>
  <si>
    <t>Altri proventi finanziari</t>
  </si>
  <si>
    <t>Oneri Finanziari</t>
  </si>
  <si>
    <t>C.17</t>
  </si>
  <si>
    <t>Interessi passivi su mutui</t>
  </si>
  <si>
    <t>Interessi pass. su c/c ordinari bancari</t>
  </si>
  <si>
    <t>Commissione sull'accordato cc</t>
  </si>
  <si>
    <t>Interessi passivi su altri debiti</t>
  </si>
  <si>
    <t>Interessi prodotti derivati</t>
  </si>
  <si>
    <t>Spese Servizi bancari</t>
  </si>
  <si>
    <t>Interessi pass. su c/c anticipi ft e sbf</t>
  </si>
  <si>
    <t>Spese e commissioni su c/c ordinari</t>
  </si>
  <si>
    <t>Spese e commissioni Mutui</t>
  </si>
  <si>
    <t>Proventi  e oneri straordinari</t>
  </si>
  <si>
    <t>Oneri straordinari</t>
  </si>
  <si>
    <t>E.21</t>
  </si>
  <si>
    <t>Sopravvenienze passive Coldipozzo</t>
  </si>
  <si>
    <t>Sopravvenienze passive</t>
  </si>
  <si>
    <t>Minusvalenze patrimoniali</t>
  </si>
  <si>
    <t>Altri oneri straordinari</t>
  </si>
  <si>
    <t>Transazioni</t>
  </si>
  <si>
    <t>Sconti Merce e/o Omaggi Coldipozzo</t>
  </si>
  <si>
    <t>Proventi straordinari</t>
  </si>
  <si>
    <t>E.20</t>
  </si>
  <si>
    <t>Sopravvenienze attive</t>
  </si>
  <si>
    <t>Imposte</t>
  </si>
  <si>
    <t>E.22</t>
  </si>
  <si>
    <t xml:space="preserve">Imposte sul reddito </t>
  </si>
  <si>
    <t>IRES d'esercizio</t>
  </si>
  <si>
    <t>IRAP d'esercizio</t>
  </si>
  <si>
    <t>Imposte differite IRES</t>
  </si>
  <si>
    <t>Imposte differite</t>
  </si>
  <si>
    <t>Imposte anticipate IRAP</t>
  </si>
  <si>
    <t>Imposte anticipate IRES</t>
  </si>
  <si>
    <t xml:space="preserve">Dare </t>
  </si>
  <si>
    <t>Avere</t>
  </si>
  <si>
    <t>IAS</t>
  </si>
  <si>
    <t>Delta</t>
  </si>
  <si>
    <t>x schemi</t>
  </si>
  <si>
    <t>IRES</t>
  </si>
  <si>
    <t>IRAP</t>
  </si>
  <si>
    <t>Oneri finanziari IAS 39</t>
  </si>
  <si>
    <t>Costo Ammortizzato Mutuo Cr Lucca</t>
  </si>
  <si>
    <t>Costo Ammortizzato Mutuo MPS 2014</t>
  </si>
  <si>
    <t>Costo Ammortizzato Mutuo MPS 2014 II Tranche</t>
  </si>
  <si>
    <t>Check</t>
  </si>
  <si>
    <t>Effetto fiscale netto</t>
  </si>
  <si>
    <t>a storno f.do imp diff 2014</t>
  </si>
  <si>
    <t>Fondo Imposte differite IAS 39 - IRAP</t>
  </si>
  <si>
    <t>Fondo Imposte differite IAS 39 - IRES</t>
  </si>
  <si>
    <t>Imposte anticipate IAS 39 - IRES</t>
  </si>
  <si>
    <t>Imposte differite IAS 39 - IRES</t>
  </si>
  <si>
    <t>Imposte differite IAS 39 - IRAP</t>
  </si>
  <si>
    <t>Valutazione attività finanziarie al Fair Value</t>
  </si>
  <si>
    <t>FIMP39P</t>
  </si>
  <si>
    <t>IANT39S</t>
  </si>
  <si>
    <t>RFTA39</t>
  </si>
  <si>
    <t>CEID39P</t>
  </si>
  <si>
    <t>CEID39S</t>
  </si>
  <si>
    <t>FIMP39S</t>
  </si>
  <si>
    <t>Autoveicoli IAS 17</t>
  </si>
  <si>
    <t>IMAT17</t>
  </si>
  <si>
    <t>FMAT17</t>
  </si>
  <si>
    <t>Fondo Ammortamento Autoveicoli IAS 17</t>
  </si>
  <si>
    <t>Strumenti derivati</t>
  </si>
  <si>
    <t>SDER01</t>
  </si>
  <si>
    <t>Swap Ca.Ri. Lucca (FV)</t>
  </si>
  <si>
    <t>SDER02</t>
  </si>
  <si>
    <t>Cap Cariparma (FV)</t>
  </si>
  <si>
    <t>SDER03</t>
  </si>
  <si>
    <t>Swap MPS 0145140 (FV)</t>
  </si>
  <si>
    <t>SDER04</t>
  </si>
  <si>
    <t>Swap MPS 0150159 (FV)</t>
  </si>
  <si>
    <t>AFIN01</t>
  </si>
  <si>
    <t>Titoli Banca Marche Certificato di deposito</t>
  </si>
  <si>
    <t>Imposte anticipate IAS 39</t>
  </si>
  <si>
    <t>IANT39P</t>
  </si>
  <si>
    <t>Imposte anticipate IAS 39 - IRAP</t>
  </si>
  <si>
    <t>IANT38S</t>
  </si>
  <si>
    <t>Imposte anticipate IAS 38 - IRES</t>
  </si>
  <si>
    <t>IANT38P</t>
  </si>
  <si>
    <t>Imposte anticipate IAS 38 - IRAP</t>
  </si>
  <si>
    <t>IANT17P</t>
  </si>
  <si>
    <t>Imposte Anticipate IAS 17 - IRAP</t>
  </si>
  <si>
    <t>IANT17S</t>
  </si>
  <si>
    <t>Imposte Anticipate IAS 17 - IRES</t>
  </si>
  <si>
    <t>F.DO TESOR. RIVALUTAZ. TFR</t>
  </si>
  <si>
    <t>Verso Leasing</t>
  </si>
  <si>
    <t>RFTA38</t>
  </si>
  <si>
    <t>RFTA16</t>
  </si>
  <si>
    <t>Riserva FTA Atualizzazione TFR (IAS 19)</t>
  </si>
  <si>
    <t>RFTA19</t>
  </si>
  <si>
    <t>Riserva FTA Atualizzazione FISC (IAS 37)</t>
  </si>
  <si>
    <t>RFTA37</t>
  </si>
  <si>
    <t>FIMP17P</t>
  </si>
  <si>
    <t>Fondo Imposte differite IAS 17 - IRAP</t>
  </si>
  <si>
    <t>FIMP17S</t>
  </si>
  <si>
    <t>Fondo Imposte differite IAS 17 - IRES</t>
  </si>
  <si>
    <t>ROCI01</t>
  </si>
  <si>
    <t>ROCI02</t>
  </si>
  <si>
    <t>ROCI03</t>
  </si>
  <si>
    <t>ROCI04</t>
  </si>
  <si>
    <t>Autonoleggio autoveicoli Indetraibili</t>
  </si>
  <si>
    <t>Canoni Leasing attrezzatura</t>
  </si>
  <si>
    <t>CEAM17</t>
  </si>
  <si>
    <t>Ammortamento Autoveicoli IAS 17</t>
  </si>
  <si>
    <t>CEID38S</t>
  </si>
  <si>
    <t>Imposte differite IAS 38 - IRES</t>
  </si>
  <si>
    <t>CEID38P</t>
  </si>
  <si>
    <t>Imposte differite IAS 38 - IRAP</t>
  </si>
  <si>
    <t>CEID17P</t>
  </si>
  <si>
    <t>Imposte differite IAS 17 - IRAP</t>
  </si>
  <si>
    <t>CEID17S</t>
  </si>
  <si>
    <t>Imposte differite IAS 17 - IRES</t>
  </si>
  <si>
    <t>CEFV01</t>
  </si>
  <si>
    <t>CEFV02</t>
  </si>
  <si>
    <t>Valutazione strumenti derivati al Fair Value</t>
  </si>
  <si>
    <t>CEOF39</t>
  </si>
  <si>
    <t>Oneri finanziari Leasing IAS 17</t>
  </si>
  <si>
    <t>OCI</t>
  </si>
  <si>
    <t>Utili/(perdite) attuariali sull’obbligazione per benefici definiti</t>
  </si>
  <si>
    <t xml:space="preserve">Effetto fiscale sulle componenti del Conto economico complessivo che non saranno riclassificati nel risultato d'esercizio </t>
  </si>
  <si>
    <t>Parte efficace della variazione di fair value degli strumenti di copertura di flussi finanziari</t>
  </si>
  <si>
    <t xml:space="preserve"> Variazione del fair value delle attività finanziarie disponibili per la vendita</t>
  </si>
  <si>
    <t xml:space="preserve">Effetto fiscale sulle componenti del Conto economico complessivo che saranno riclassificati nel risultato d'esercizio </t>
  </si>
  <si>
    <t>IAS 16</t>
  </si>
  <si>
    <t>39CA</t>
  </si>
  <si>
    <t>2013</t>
  </si>
  <si>
    <t>2014</t>
  </si>
  <si>
    <t>31-12-14
IAS</t>
  </si>
  <si>
    <t>Effetti IAS</t>
  </si>
  <si>
    <t xml:space="preserve">Effetti IAS </t>
  </si>
  <si>
    <t>2015</t>
  </si>
  <si>
    <t>31-12-15
IAS</t>
  </si>
  <si>
    <t>delta tra Bil 2015 IAS E ITA GAAP</t>
  </si>
  <si>
    <t>CEOF17</t>
  </si>
  <si>
    <t>Rilevazione FV attività finanziarie 2013</t>
  </si>
  <si>
    <t>39AF</t>
  </si>
  <si>
    <t>Rilevazione FV attività finanziarie 2014</t>
  </si>
  <si>
    <t>Rilevazione FV attività finanziarie 2015</t>
  </si>
  <si>
    <t>Contabilizzazione Beni in leasing (2014)</t>
  </si>
  <si>
    <t>Contabilizzazione Beni in leasing (2015)</t>
  </si>
  <si>
    <t>IAS 39 
Attività finanziarie</t>
  </si>
  <si>
    <t>Stornato l'adegumento effettuato dalla società, calcolo differite effettuato sulla base del costo storico delle attività</t>
  </si>
  <si>
    <t>Strumenti derivati 2013</t>
  </si>
  <si>
    <t>Strumenti derivati 2014</t>
  </si>
  <si>
    <t>39SD</t>
  </si>
  <si>
    <t>Strumenti derivati 2015</t>
  </si>
  <si>
    <t>Imposte Anticipate IAS 39 - IRES</t>
  </si>
  <si>
    <t>Imposte Anticipate IAS 39 - IRAP</t>
  </si>
  <si>
    <t>Storno Ammortamento Avviamento</t>
  </si>
  <si>
    <t>Storno Ammortamento Sese Certificazioni</t>
  </si>
  <si>
    <t>Storno Ammortamento Sese R&amp;S</t>
  </si>
  <si>
    <t>Storno Ammortamento Progetto Franchising</t>
  </si>
  <si>
    <t>Storno Ammortamento Consulenze</t>
  </si>
  <si>
    <t>Cancellazione progettazione Franchising</t>
  </si>
  <si>
    <t>Cancellazione Avviamento</t>
  </si>
  <si>
    <t>Riserva FTA Imm. Immateriali (IAS 38)</t>
  </si>
  <si>
    <t>Cancellazione Spese certificazioni</t>
  </si>
  <si>
    <t>Cancellazione Spese R&amp;S</t>
  </si>
  <si>
    <t>DEBF17E</t>
  </si>
  <si>
    <t>Debito Credit Agricole Ias 17 entro 12m</t>
  </si>
  <si>
    <t>DEBF17O</t>
  </si>
  <si>
    <t>Debito Credit Agricole Ias 17 oltre 12m</t>
  </si>
  <si>
    <t>2015 Ultimo anno Ammt.o</t>
  </si>
  <si>
    <t>EOCI04</t>
  </si>
  <si>
    <t>Adeguamento FISC IAS</t>
  </si>
  <si>
    <t>FIMP37S</t>
  </si>
  <si>
    <t>Fondo Imposte differite IAS 37 - IRES</t>
  </si>
  <si>
    <t>FIMP37P</t>
  </si>
  <si>
    <t>Fondo Imposte differite IAS 37 - IRAP</t>
  </si>
  <si>
    <t>Adeguamento TFR IAS</t>
  </si>
  <si>
    <t>IANT19S</t>
  </si>
  <si>
    <t>Imposte Anticipate IAS 19 - IRES</t>
  </si>
  <si>
    <t>IANT19P</t>
  </si>
  <si>
    <t>Imposte Anticipate IAS 19 - IRAP</t>
  </si>
  <si>
    <t>CETFR</t>
  </si>
  <si>
    <t>Accantonamento TFR Ias 19</t>
  </si>
  <si>
    <t>CEID19S</t>
  </si>
  <si>
    <t>Imposte differite IAS 19 - IRES</t>
  </si>
  <si>
    <t>CEID19P</t>
  </si>
  <si>
    <t>Imposte differite IAS 19 - IRAP</t>
  </si>
  <si>
    <t>Adeguamento valore perizia terreni</t>
  </si>
  <si>
    <t>FIMP16S</t>
  </si>
  <si>
    <t>Fondo Imposte differite IAS 16 - IRES</t>
  </si>
  <si>
    <t>FIMP16P</t>
  </si>
  <si>
    <t>Fondo Imposte differite IAS 16 - IRAP</t>
  </si>
  <si>
    <t>Adeguamento valore perizia Fabbricati</t>
  </si>
  <si>
    <t>FABA</t>
  </si>
  <si>
    <t>Fabbricato Alberobello 2</t>
  </si>
  <si>
    <t>Adeguamento valore perizia Impianti</t>
  </si>
  <si>
    <t>IMPM</t>
  </si>
  <si>
    <t>Impianti fissi Motecastelli</t>
  </si>
  <si>
    <t>IMPN</t>
  </si>
  <si>
    <t>Impianti fissi Norcia</t>
  </si>
  <si>
    <t>IMPA</t>
  </si>
  <si>
    <t>Impianti fissi Abeto</t>
  </si>
  <si>
    <t>IMPT</t>
  </si>
  <si>
    <t>Impianti fissi Todiano</t>
  </si>
  <si>
    <t>IMPB</t>
  </si>
  <si>
    <t>Impianti fissi Alberobello</t>
  </si>
  <si>
    <t>IMPB2</t>
  </si>
  <si>
    <t>IMPC</t>
  </si>
  <si>
    <t>Impianti fissi Campello</t>
  </si>
  <si>
    <t>Adeguamento ammortamenti</t>
  </si>
  <si>
    <t>FDOF</t>
  </si>
  <si>
    <t>F. A. fabbricato Alberobello 2</t>
  </si>
  <si>
    <t>FDOM</t>
  </si>
  <si>
    <t>F.do Ammort. Impianti fissi Montecastelli</t>
  </si>
  <si>
    <t>FDON</t>
  </si>
  <si>
    <t>F.do Ammort. Impianti fissi Norcia</t>
  </si>
  <si>
    <t>FDOA</t>
  </si>
  <si>
    <t>F.do Ammort. Impianti fissi Abeto</t>
  </si>
  <si>
    <t>FDOT</t>
  </si>
  <si>
    <t>F.do Ammort. Impianti fissi Todiano</t>
  </si>
  <si>
    <t>FDOB</t>
  </si>
  <si>
    <t>F.do Ammort. Impianti fissi Alberobello</t>
  </si>
  <si>
    <t>FDOB2</t>
  </si>
  <si>
    <t>FDOC</t>
  </si>
  <si>
    <t>F.do Ammort. Impianti fissi Campello</t>
  </si>
  <si>
    <t>CEID16S</t>
  </si>
  <si>
    <t>Imposte differite IAS 16 - IRES</t>
  </si>
  <si>
    <t>CEID16P</t>
  </si>
  <si>
    <t>Imposte differite IAS 16 - IRAP</t>
  </si>
  <si>
    <t>Noleggio autoveicoli</t>
  </si>
  <si>
    <t>50a</t>
  </si>
  <si>
    <t>170a</t>
  </si>
  <si>
    <t>550b</t>
  </si>
  <si>
    <t>560c</t>
  </si>
  <si>
    <t>620b</t>
  </si>
  <si>
    <t>620b.1</t>
  </si>
  <si>
    <t>20b</t>
  </si>
  <si>
    <t>20c</t>
  </si>
  <si>
    <t>20a</t>
  </si>
  <si>
    <t>60a</t>
  </si>
  <si>
    <t>70a</t>
  </si>
  <si>
    <t>70c</t>
  </si>
  <si>
    <t>90a</t>
  </si>
  <si>
    <t>90c</t>
  </si>
  <si>
    <t>100a</t>
  </si>
  <si>
    <t>100d</t>
  </si>
  <si>
    <t>80a</t>
  </si>
  <si>
    <t>80b</t>
  </si>
  <si>
    <t>80c</t>
  </si>
  <si>
    <t>100c</t>
  </si>
  <si>
    <t>190a</t>
  </si>
  <si>
    <t>40a</t>
  </si>
  <si>
    <t>100e</t>
  </si>
  <si>
    <t>110b</t>
  </si>
  <si>
    <t>110a</t>
  </si>
  <si>
    <t>100f</t>
  </si>
  <si>
    <t>120a</t>
  </si>
  <si>
    <t>130a</t>
  </si>
  <si>
    <t>130b</t>
  </si>
  <si>
    <t>140a</t>
  </si>
  <si>
    <t>150a</t>
  </si>
  <si>
    <t>210a</t>
  </si>
  <si>
    <t>160a</t>
  </si>
  <si>
    <t>210b</t>
  </si>
  <si>
    <t>160b</t>
  </si>
  <si>
    <t>220a</t>
  </si>
  <si>
    <t>220c</t>
  </si>
  <si>
    <t>220d</t>
  </si>
  <si>
    <t>200a</t>
  </si>
  <si>
    <t>200b</t>
  </si>
  <si>
    <t>200c</t>
  </si>
  <si>
    <t>130c</t>
  </si>
  <si>
    <t>500a</t>
  </si>
  <si>
    <t>500b</t>
  </si>
  <si>
    <t>520a</t>
  </si>
  <si>
    <t>520b</t>
  </si>
  <si>
    <t>520c</t>
  </si>
  <si>
    <t>520d</t>
  </si>
  <si>
    <t>540a</t>
  </si>
  <si>
    <t>540b</t>
  </si>
  <si>
    <t>550a</t>
  </si>
  <si>
    <t>560a</t>
  </si>
  <si>
    <t>560b</t>
  </si>
  <si>
    <t>570b</t>
  </si>
  <si>
    <t>570a</t>
  </si>
  <si>
    <t>570c</t>
  </si>
  <si>
    <t>590c</t>
  </si>
  <si>
    <t>590b</t>
  </si>
  <si>
    <t>590a</t>
  </si>
  <si>
    <t>590f</t>
  </si>
  <si>
    <t>590e</t>
  </si>
  <si>
    <t>600a</t>
  </si>
  <si>
    <t>600a.1</t>
  </si>
  <si>
    <t>600a.2</t>
  </si>
  <si>
    <t>600b</t>
  </si>
  <si>
    <t>600b.1</t>
  </si>
  <si>
    <t>600b.2</t>
  </si>
  <si>
    <t>600b.3</t>
  </si>
  <si>
    <t>590d</t>
  </si>
  <si>
    <t>620a</t>
  </si>
  <si>
    <t>620a.1</t>
  </si>
  <si>
    <t>620a.2</t>
  </si>
  <si>
    <t>620c</t>
  </si>
  <si>
    <t>620b.2</t>
  </si>
  <si>
    <t>Immobilizzazioni in corso e acconi</t>
  </si>
  <si>
    <t>31/12/2014
ITAGAAP</t>
  </si>
  <si>
    <t>31/12/2013
ITAGAAP</t>
  </si>
  <si>
    <t>31/12/2013
IAS</t>
  </si>
  <si>
    <t>Storno utile 2014 ITAGAAP</t>
  </si>
  <si>
    <t>Utile 2014 ITAGAAP</t>
  </si>
  <si>
    <t>Destinazione Perdita 2014 IAS</t>
  </si>
  <si>
    <t>Perdita  2014 IAS</t>
  </si>
  <si>
    <t>31/12/2014
IAS</t>
  </si>
  <si>
    <t>31/12/2015
IAS</t>
  </si>
  <si>
    <t>31/12/2015 ITAGAAP</t>
  </si>
  <si>
    <t xml:space="preserve">Deducibili </t>
  </si>
  <si>
    <t>Non deducibili</t>
  </si>
  <si>
    <t>Adeguamento Aliquota IRES</t>
  </si>
  <si>
    <t>Dare</t>
  </si>
  <si>
    <t>Riporto  risultato 2014 /altre rettifiche</t>
  </si>
  <si>
    <t>Riclassifica quota corrente indebitamento ML termine</t>
  </si>
  <si>
    <t>Quota corrente indebitamento ML termine</t>
  </si>
  <si>
    <t>DEBFCML</t>
  </si>
  <si>
    <t>Scorporo valori contabili da fabbricati a terreni e impianti</t>
  </si>
  <si>
    <t>Impianti fissi Montecastelli</t>
  </si>
  <si>
    <t>Fondo acc.to oneri futuri</t>
  </si>
  <si>
    <t>Accantonamenti</t>
  </si>
  <si>
    <t>Accantonamento oneri futuri su deb.trib.</t>
  </si>
  <si>
    <t>Riclassifica a storno contributo PSR 2013</t>
  </si>
  <si>
    <t>Adegumento risconto PSR 2013</t>
  </si>
  <si>
    <t>Riclassifica a storno contributo PSR 2015</t>
  </si>
  <si>
    <t>PSRII</t>
  </si>
  <si>
    <t>PSR I</t>
  </si>
  <si>
    <t>fiscalità differit calcolata solo su costi capitalizzati ante 2015</t>
  </si>
  <si>
    <t>cancellazione migliori beni di terzi</t>
  </si>
  <si>
    <t>IANT16S</t>
  </si>
  <si>
    <t>IANT16P</t>
  </si>
  <si>
    <t>Imposte Anticipate IAS 16 - IRES</t>
  </si>
  <si>
    <t>Imposte Anticipate IAS 16 - IRAP</t>
  </si>
  <si>
    <t>Imposte anticipate IAS 16 - IRES</t>
  </si>
  <si>
    <t>Imposte anticipate IAS 16 - IRAP</t>
  </si>
  <si>
    <t>su capitalizz. 2014</t>
  </si>
  <si>
    <t>su capitalizz. 2015</t>
  </si>
  <si>
    <t>Quota oltre 2016</t>
  </si>
  <si>
    <t>Non deducibili OIC</t>
  </si>
  <si>
    <t>Erario c/ saldo IRES</t>
  </si>
  <si>
    <t>VARIAZIONI</t>
  </si>
  <si>
    <t>DESCRIZIONE VOCE CONTABILE</t>
  </si>
  <si>
    <t>TOTALE VARIAZIONI IAS CONTO ECONOMICO</t>
  </si>
  <si>
    <t>TOTALE VARIAZIONI IAS STATO PATRIMONIALE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</si>
</sst>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;[Red]\(#,##0\);\-"/>
    <numFmt numFmtId="166" formatCode="#,##0.0"/>
    <numFmt numFmtId="167" formatCode="0.0%"/>
    <numFmt numFmtId="168" formatCode="#,##0.00;[Red]\(#,##0.00\);\-"/>
    <numFmt numFmtId="169" formatCode="#,##0.0;[Red]\(#,##0.0\);\-"/>
  </numFmts>
  <fonts count="12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color indexed="8"/>
      <name val="Arial"/>
      <family val="2"/>
    </font>
    <font>
      <i/>
      <sz val="10"/>
      <color rgb="FFFF0000"/>
      <name val="Trebuchet MS"/>
      <family val="2"/>
    </font>
    <font>
      <b/>
      <sz val="10"/>
      <color rgb="FF000000"/>
      <name val="Trebuchet MS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0" xfId="0" applyNumberFormat="1"/>
    <xf numFmtId="0" fontId="4" fillId="0" borderId="4" xfId="0" applyFont="1" applyBorder="1"/>
    <xf numFmtId="165" fontId="4" fillId="0" borderId="5" xfId="0" applyNumberFormat="1" applyFont="1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4" fillId="0" borderId="5" xfId="0" applyFont="1" applyBorder="1"/>
    <xf numFmtId="0" fontId="0" fillId="4" borderId="0" xfId="0" applyFill="1"/>
    <xf numFmtId="0" fontId="0" fillId="5" borderId="0" xfId="0" applyFill="1"/>
    <xf numFmtId="0" fontId="0" fillId="0" borderId="5" xfId="0" applyFill="1" applyBorder="1"/>
    <xf numFmtId="0" fontId="5" fillId="0" borderId="5" xfId="0" applyFont="1" applyFill="1" applyBorder="1"/>
    <xf numFmtId="0" fontId="0" fillId="0" borderId="0" xfId="0" applyFill="1"/>
    <xf numFmtId="166" fontId="4" fillId="0" borderId="5" xfId="0" applyNumberFormat="1" applyFont="1" applyBorder="1"/>
    <xf numFmtId="166" fontId="4" fillId="0" borderId="0" xfId="0" applyNumberFormat="1" applyFont="1"/>
    <xf numFmtId="0" fontId="4" fillId="0" borderId="5" xfId="0" applyFont="1" applyFill="1" applyBorder="1"/>
    <xf numFmtId="49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vertical="center"/>
    </xf>
    <xf numFmtId="49" fontId="4" fillId="0" borderId="5" xfId="0" applyNumberFormat="1" applyFont="1" applyBorder="1"/>
    <xf numFmtId="166" fontId="4" fillId="0" borderId="5" xfId="0" applyNumberFormat="1" applyFont="1" applyBorder="1" applyAlignment="1">
      <alignment horizontal="left" indent="1"/>
    </xf>
    <xf numFmtId="0" fontId="4" fillId="5" borderId="5" xfId="0" applyFont="1" applyFill="1" applyBorder="1"/>
    <xf numFmtId="165" fontId="0" fillId="0" borderId="5" xfId="0" applyNumberFormat="1" applyBorder="1"/>
    <xf numFmtId="0" fontId="6" fillId="0" borderId="5" xfId="0" applyNumberFormat="1" applyFont="1" applyFill="1" applyBorder="1" applyAlignment="1">
      <alignment horizontal="left" vertical="top" indent="1"/>
    </xf>
    <xf numFmtId="0" fontId="6" fillId="0" borderId="5" xfId="0" applyNumberFormat="1" applyFont="1" applyFill="1" applyBorder="1" applyAlignment="1">
      <alignment horizontal="left" vertical="top"/>
    </xf>
    <xf numFmtId="165" fontId="4" fillId="0" borderId="6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4" fillId="0" borderId="9" xfId="0" applyFont="1" applyFill="1" applyBorder="1"/>
    <xf numFmtId="165" fontId="4" fillId="0" borderId="9" xfId="0" applyNumberFormat="1" applyFont="1" applyFill="1" applyBorder="1"/>
    <xf numFmtId="0" fontId="4" fillId="0" borderId="0" xfId="0" applyFont="1" applyBorder="1"/>
    <xf numFmtId="0" fontId="0" fillId="0" borderId="0" xfId="0" applyBorder="1"/>
    <xf numFmtId="0" fontId="0" fillId="0" borderId="8" xfId="0" applyBorder="1"/>
    <xf numFmtId="0" fontId="4" fillId="0" borderId="6" xfId="0" applyFont="1" applyFill="1" applyBorder="1"/>
    <xf numFmtId="0" fontId="4" fillId="0" borderId="0" xfId="0" applyFont="1" applyFill="1" applyBorder="1"/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" fontId="0" fillId="0" borderId="0" xfId="0" applyNumberFormat="1"/>
    <xf numFmtId="167" fontId="0" fillId="0" borderId="0" xfId="2" applyNumberFormat="1" applyFont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1" applyFont="1"/>
    <xf numFmtId="164" fontId="0" fillId="0" borderId="0" xfId="0" applyNumberFormat="1"/>
    <xf numFmtId="0" fontId="7" fillId="0" borderId="0" xfId="0" applyFont="1"/>
    <xf numFmtId="168" fontId="0" fillId="0" borderId="0" xfId="0" applyNumberFormat="1"/>
    <xf numFmtId="168" fontId="2" fillId="0" borderId="0" xfId="0" applyNumberFormat="1" applyFont="1" applyBorder="1" applyAlignment="1">
      <alignment horizontal="center" vertical="center"/>
    </xf>
    <xf numFmtId="168" fontId="2" fillId="0" borderId="8" xfId="0" applyNumberFormat="1" applyFont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4" fillId="0" borderId="9" xfId="0" applyNumberFormat="1" applyFont="1" applyFill="1" applyBorder="1"/>
    <xf numFmtId="168" fontId="4" fillId="0" borderId="5" xfId="0" applyNumberFormat="1" applyFont="1" applyFill="1" applyBorder="1"/>
    <xf numFmtId="168" fontId="4" fillId="0" borderId="6" xfId="0" applyNumberFormat="1" applyFont="1" applyFill="1" applyBorder="1"/>
    <xf numFmtId="0" fontId="4" fillId="0" borderId="10" xfId="0" applyFont="1" applyFill="1" applyBorder="1"/>
    <xf numFmtId="168" fontId="4" fillId="0" borderId="10" xfId="0" applyNumberFormat="1" applyFont="1" applyFill="1" applyBorder="1"/>
    <xf numFmtId="165" fontId="4" fillId="0" borderId="10" xfId="0" applyNumberFormat="1" applyFont="1" applyFill="1" applyBorder="1"/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9" fontId="3" fillId="2" borderId="1" xfId="0" applyNumberFormat="1" applyFont="1" applyFill="1" applyBorder="1" applyAlignment="1">
      <alignment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0" fillId="0" borderId="8" xfId="0" applyFont="1" applyFill="1" applyBorder="1"/>
    <xf numFmtId="0" fontId="8" fillId="0" borderId="8" xfId="0" applyFont="1" applyFill="1" applyBorder="1" applyAlignment="1">
      <alignment horizontal="center"/>
    </xf>
    <xf numFmtId="0" fontId="0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2" xfId="0" applyFont="1" applyFill="1" applyBorder="1"/>
    <xf numFmtId="165" fontId="0" fillId="0" borderId="0" xfId="0" applyNumberFormat="1" applyFont="1" applyFill="1" applyBorder="1"/>
    <xf numFmtId="0" fontId="4" fillId="9" borderId="2" xfId="0" applyFont="1" applyFill="1" applyBorder="1"/>
    <xf numFmtId="0" fontId="9" fillId="0" borderId="8" xfId="0" applyFont="1" applyFill="1" applyBorder="1"/>
    <xf numFmtId="0" fontId="9" fillId="0" borderId="0" xfId="0" applyFont="1" applyFill="1" applyBorder="1"/>
    <xf numFmtId="165" fontId="9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8" fontId="4" fillId="0" borderId="0" xfId="0" applyNumberFormat="1" applyFont="1" applyFill="1" applyBorder="1"/>
    <xf numFmtId="168" fontId="8" fillId="0" borderId="8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168" fontId="8" fillId="0" borderId="0" xfId="0" applyNumberFormat="1" applyFont="1" applyFill="1" applyBorder="1" applyAlignment="1">
      <alignment horizontal="center"/>
    </xf>
    <xf numFmtId="16" fontId="0" fillId="0" borderId="0" xfId="0" applyNumberForma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/>
    <xf numFmtId="14" fontId="3" fillId="2" borderId="7" xfId="0" applyNumberFormat="1" applyFont="1" applyFill="1" applyBorder="1" applyAlignment="1">
      <alignment vertical="center" wrapText="1"/>
    </xf>
    <xf numFmtId="165" fontId="0" fillId="0" borderId="5" xfId="0" applyNumberFormat="1" applyFill="1" applyBorder="1"/>
    <xf numFmtId="0" fontId="4" fillId="0" borderId="17" xfId="0" applyFont="1" applyFill="1" applyBorder="1"/>
    <xf numFmtId="0" fontId="8" fillId="0" borderId="15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165" fontId="0" fillId="0" borderId="18" xfId="0" applyNumberFormat="1" applyFont="1" applyFill="1" applyBorder="1"/>
    <xf numFmtId="0" fontId="0" fillId="0" borderId="19" xfId="0" applyFont="1" applyFill="1" applyBorder="1"/>
    <xf numFmtId="0" fontId="4" fillId="0" borderId="3" xfId="0" applyFont="1" applyFill="1" applyBorder="1"/>
    <xf numFmtId="0" fontId="2" fillId="0" borderId="14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4" fillId="10" borderId="5" xfId="0" applyNumberFormat="1" applyFont="1" applyFill="1" applyBorder="1"/>
    <xf numFmtId="0" fontId="6" fillId="0" borderId="20" xfId="0" applyNumberFormat="1" applyFont="1" applyFill="1" applyBorder="1" applyAlignment="1">
      <alignment horizontal="left" vertical="top" indent="1"/>
    </xf>
    <xf numFmtId="0" fontId="6" fillId="0" borderId="21" xfId="0" applyNumberFormat="1" applyFont="1" applyFill="1" applyBorder="1" applyAlignment="1">
      <alignment horizontal="left" vertical="top"/>
    </xf>
    <xf numFmtId="0" fontId="10" fillId="0" borderId="8" xfId="0" applyFont="1" applyFill="1" applyBorder="1"/>
    <xf numFmtId="0" fontId="4" fillId="0" borderId="4" xfId="0" applyFont="1" applyFill="1" applyBorder="1"/>
    <xf numFmtId="168" fontId="4" fillId="0" borderId="4" xfId="0" applyNumberFormat="1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168" fontId="11" fillId="0" borderId="0" xfId="0" applyNumberFormat="1" applyFont="1" applyFill="1" applyBorder="1"/>
    <xf numFmtId="0" fontId="11" fillId="0" borderId="8" xfId="0" applyFont="1" applyFill="1" applyBorder="1"/>
    <xf numFmtId="164" fontId="0" fillId="0" borderId="0" xfId="1" applyFont="1" applyFill="1" applyBorder="1"/>
    <xf numFmtId="0" fontId="7" fillId="0" borderId="0" xfId="0" applyFont="1" applyFill="1" applyBorder="1"/>
    <xf numFmtId="0" fontId="0" fillId="0" borderId="14" xfId="0" applyFont="1" applyFill="1" applyBorder="1"/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5" xfId="0" applyNumberFormat="1" applyFont="1" applyBorder="1"/>
    <xf numFmtId="0" fontId="4" fillId="0" borderId="26" xfId="0" applyFont="1" applyBorder="1"/>
    <xf numFmtId="0" fontId="4" fillId="0" borderId="10" xfId="0" applyFont="1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5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57</xdr:row>
      <xdr:rowOff>66675</xdr:rowOff>
    </xdr:from>
    <xdr:to>
      <xdr:col>8</xdr:col>
      <xdr:colOff>114300</xdr:colOff>
      <xdr:row>59</xdr:row>
      <xdr:rowOff>95250</xdr:rowOff>
    </xdr:to>
    <xdr:cxnSp macro="">
      <xdr:nvCxnSpPr>
        <xdr:cNvPr id="3" name="Connettore 2 2"/>
        <xdr:cNvCxnSpPr/>
      </xdr:nvCxnSpPr>
      <xdr:spPr>
        <a:xfrm flipH="1">
          <a:off x="4848226" y="10925175"/>
          <a:ext cx="3629024" cy="4095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adiai/AppData/Local/Microsoft/Windows/Temporary%20Internet%20Files/Content.Outlook/Q8PSOJD7/da%20coge%20bil%203112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GJ2RBN02/Bil%202014/da%20coge%20bil%203112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GJ2RBN02/Bilancio%20di%20verifica%202015%20-%20DE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Microsoft/Windows/Temporary%20Internet%20Files/Content.Outlook/GJ2RBN02/(vers.%205)%20BDO%20tabelle%20bilancio%2031%2012%2015%20Renzini%20S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>
        <row r="1">
          <cell r="A1" t="str">
            <v>Codice</v>
          </cell>
          <cell r="B1" t="str">
            <v>Descrizione</v>
          </cell>
          <cell r="C1" t="str">
            <v>Saldo</v>
          </cell>
        </row>
        <row r="2">
          <cell r="A2">
            <v>111</v>
          </cell>
          <cell r="B2" t="str">
            <v>IMMOBILIZZAZIONI IMMATERIALI</v>
          </cell>
          <cell r="C2">
            <v>400340.27</v>
          </cell>
        </row>
        <row r="3">
          <cell r="A3">
            <v>11101</v>
          </cell>
          <cell r="B3" t="str">
            <v>DIRITTI DI UTILIZZ.OPERE DELL'INGEGNO</v>
          </cell>
          <cell r="C3">
            <v>14558.74</v>
          </cell>
        </row>
        <row r="4">
          <cell r="A4">
            <v>11101000001</v>
          </cell>
          <cell r="B4" t="str">
            <v>Software acquistato in proprietà</v>
          </cell>
          <cell r="C4">
            <v>14558.74</v>
          </cell>
        </row>
        <row r="5">
          <cell r="A5">
            <v>11102</v>
          </cell>
          <cell r="B5" t="str">
            <v>Concessioni, Licenze, e Diritti simili</v>
          </cell>
          <cell r="C5">
            <v>10380</v>
          </cell>
        </row>
        <row r="6">
          <cell r="A6">
            <v>11102000001</v>
          </cell>
          <cell r="B6" t="str">
            <v>Licenze Marchi e Brevetti</v>
          </cell>
          <cell r="C6">
            <v>10380</v>
          </cell>
        </row>
        <row r="7">
          <cell r="A7">
            <v>11103</v>
          </cell>
          <cell r="B7" t="str">
            <v>ALTRE IMMIBILIZZAZIONI IMMATERIALI</v>
          </cell>
          <cell r="C7">
            <v>375401.53</v>
          </cell>
        </row>
        <row r="8">
          <cell r="A8">
            <v>11103000001</v>
          </cell>
          <cell r="B8" t="str">
            <v>Spese Mutui</v>
          </cell>
          <cell r="C8">
            <v>9100</v>
          </cell>
        </row>
        <row r="9">
          <cell r="A9">
            <v>11103000007</v>
          </cell>
          <cell r="B9" t="str">
            <v>Avviamento Renzini H. spa conferimento</v>
          </cell>
          <cell r="C9">
            <v>174001.88</v>
          </cell>
        </row>
        <row r="10">
          <cell r="A10">
            <v>11103000008</v>
          </cell>
          <cell r="B10" t="str">
            <v>Spese Certificazioni</v>
          </cell>
          <cell r="C10">
            <v>15299.65</v>
          </cell>
        </row>
        <row r="11">
          <cell r="A11">
            <v>11103000009</v>
          </cell>
          <cell r="B11" t="str">
            <v>Spese Ricerca e Sviluppo e di pubblicità</v>
          </cell>
          <cell r="C11">
            <v>120000</v>
          </cell>
        </row>
        <row r="12">
          <cell r="A12">
            <v>11103000010</v>
          </cell>
          <cell r="B12" t="str">
            <v>Consulenze PSR</v>
          </cell>
          <cell r="C12">
            <v>57000</v>
          </cell>
        </row>
        <row r="13">
          <cell r="A13">
            <v>112</v>
          </cell>
          <cell r="B13" t="str">
            <v>IMMOBILIZZAZIONI MATERIALI</v>
          </cell>
          <cell r="C13">
            <v>11977645.689999999</v>
          </cell>
        </row>
        <row r="14">
          <cell r="A14">
            <v>11201</v>
          </cell>
          <cell r="B14" t="str">
            <v>Fabbricati</v>
          </cell>
          <cell r="C14">
            <v>10562215.539999999</v>
          </cell>
        </row>
        <row r="15">
          <cell r="A15">
            <v>11201000001</v>
          </cell>
          <cell r="B15" t="str">
            <v>Terreni Montecastelli</v>
          </cell>
          <cell r="C15">
            <v>115416.7</v>
          </cell>
        </row>
        <row r="16">
          <cell r="A16">
            <v>11201000002</v>
          </cell>
          <cell r="B16" t="str">
            <v>F. A. terreni Montecastelli</v>
          </cell>
          <cell r="C16">
            <v>-19740.77</v>
          </cell>
        </row>
        <row r="17">
          <cell r="A17">
            <v>11201000003</v>
          </cell>
          <cell r="B17" t="str">
            <v>Fabbricato Montecastelli</v>
          </cell>
          <cell r="C17">
            <v>3082666.37</v>
          </cell>
        </row>
        <row r="18">
          <cell r="A18">
            <v>11201000004</v>
          </cell>
          <cell r="B18" t="str">
            <v>F. A. fabbricato Montecastelli</v>
          </cell>
          <cell r="C18">
            <v>-471804.67</v>
          </cell>
        </row>
        <row r="19">
          <cell r="A19">
            <v>11201000005</v>
          </cell>
          <cell r="B19" t="str">
            <v>Costruzioni Leggere</v>
          </cell>
          <cell r="C19">
            <v>27997.13</v>
          </cell>
        </row>
        <row r="20">
          <cell r="A20">
            <v>11201000006</v>
          </cell>
          <cell r="B20" t="str">
            <v>F. A. Costruzioni Leggere</v>
          </cell>
          <cell r="C20">
            <v>-27997.13</v>
          </cell>
        </row>
        <row r="21">
          <cell r="A21">
            <v>11201000007</v>
          </cell>
          <cell r="B21" t="str">
            <v>Prosciuttificio Norcia</v>
          </cell>
          <cell r="C21">
            <v>4994452.37</v>
          </cell>
        </row>
        <row r="22">
          <cell r="A22">
            <v>11201000008</v>
          </cell>
          <cell r="B22" t="str">
            <v>F.A. Prosciuttificio Norcia</v>
          </cell>
          <cell r="C22">
            <v>-530361.56999999995</v>
          </cell>
        </row>
        <row r="23">
          <cell r="A23">
            <v>11201000009</v>
          </cell>
          <cell r="B23" t="str">
            <v>Fabbricato Todiano</v>
          </cell>
          <cell r="C23">
            <v>405168.59</v>
          </cell>
        </row>
        <row r="24">
          <cell r="A24">
            <v>11201000011</v>
          </cell>
          <cell r="B24" t="str">
            <v>Fabbricato Abeto</v>
          </cell>
          <cell r="C24">
            <v>623849.72</v>
          </cell>
        </row>
        <row r="25">
          <cell r="A25">
            <v>11201000012</v>
          </cell>
          <cell r="B25" t="str">
            <v>F.do Ammort. Fabbricato Abeto</v>
          </cell>
          <cell r="C25">
            <v>-58487.519999999997</v>
          </cell>
        </row>
        <row r="26">
          <cell r="A26">
            <v>11201000013</v>
          </cell>
          <cell r="B26" t="str">
            <v>Terreni Norcia</v>
          </cell>
          <cell r="C26">
            <v>288244.67</v>
          </cell>
        </row>
        <row r="27">
          <cell r="A27">
            <v>11201000014</v>
          </cell>
          <cell r="B27" t="str">
            <v>F. A. terreni Norcia</v>
          </cell>
          <cell r="C27">
            <v>-25712.639999999999</v>
          </cell>
        </row>
        <row r="28">
          <cell r="A28">
            <v>11201000015</v>
          </cell>
          <cell r="B28" t="str">
            <v>Terreni Abeto</v>
          </cell>
          <cell r="C28">
            <v>44462.92</v>
          </cell>
        </row>
        <row r="29">
          <cell r="A29">
            <v>11201000016</v>
          </cell>
          <cell r="B29" t="str">
            <v>F. A. terreni Abeto</v>
          </cell>
          <cell r="C29">
            <v>-13338.89</v>
          </cell>
        </row>
        <row r="30">
          <cell r="A30">
            <v>11201000017</v>
          </cell>
          <cell r="B30" t="str">
            <v>Terreni Campello</v>
          </cell>
          <cell r="C30">
            <v>2091.65</v>
          </cell>
        </row>
        <row r="31">
          <cell r="A31">
            <v>11201000019</v>
          </cell>
          <cell r="B31" t="str">
            <v>Fabbricato Campello</v>
          </cell>
          <cell r="C31">
            <v>524494.30000000005</v>
          </cell>
        </row>
        <row r="32">
          <cell r="A32">
            <v>11201000020</v>
          </cell>
          <cell r="B32" t="str">
            <v>F. A. fabbricato Campello</v>
          </cell>
          <cell r="C32">
            <v>-46125.89</v>
          </cell>
        </row>
        <row r="33">
          <cell r="A33">
            <v>11201000021</v>
          </cell>
          <cell r="B33" t="str">
            <v>Costruzioni Leggere Campello</v>
          </cell>
          <cell r="C33">
            <v>998.19</v>
          </cell>
        </row>
        <row r="34">
          <cell r="A34">
            <v>11201000022</v>
          </cell>
          <cell r="B34" t="str">
            <v>F. A. Costruzioni Leggere Campello</v>
          </cell>
          <cell r="C34">
            <v>-998.19</v>
          </cell>
        </row>
        <row r="35">
          <cell r="A35">
            <v>11201000023</v>
          </cell>
          <cell r="B35" t="str">
            <v>Fabbricato Alberobello</v>
          </cell>
          <cell r="C35">
            <v>1718654.78</v>
          </cell>
        </row>
        <row r="36">
          <cell r="A36">
            <v>11201000024</v>
          </cell>
          <cell r="B36" t="str">
            <v>F. A. fabbricato Alberobello</v>
          </cell>
          <cell r="C36">
            <v>-125426.1</v>
          </cell>
        </row>
        <row r="37">
          <cell r="A37">
            <v>11201000025</v>
          </cell>
          <cell r="B37" t="str">
            <v>Terreni Alberobello</v>
          </cell>
          <cell r="C37">
            <v>53711.519999999997</v>
          </cell>
        </row>
        <row r="38">
          <cell r="A38">
            <v>11202</v>
          </cell>
          <cell r="B38" t="str">
            <v>IMPIANTI E MACCHINARI</v>
          </cell>
          <cell r="C38">
            <v>1193068.32</v>
          </cell>
        </row>
        <row r="39">
          <cell r="A39">
            <v>11202000001</v>
          </cell>
          <cell r="B39" t="str">
            <v>Impianti Generici</v>
          </cell>
          <cell r="C39">
            <v>854702.43</v>
          </cell>
        </row>
        <row r="40">
          <cell r="A40">
            <v>11202000002</v>
          </cell>
          <cell r="B40" t="str">
            <v>F. A. impianti Generici</v>
          </cell>
          <cell r="C40">
            <v>-570158.1</v>
          </cell>
        </row>
        <row r="41">
          <cell r="A41">
            <v>11202000003</v>
          </cell>
          <cell r="B41" t="str">
            <v>Impianti Generici Norcia</v>
          </cell>
          <cell r="C41">
            <v>343837.52</v>
          </cell>
        </row>
        <row r="42">
          <cell r="A42">
            <v>11202000004</v>
          </cell>
          <cell r="B42" t="str">
            <v>F. A. Impianti Generici Norcia</v>
          </cell>
          <cell r="C42">
            <v>-238288.74</v>
          </cell>
        </row>
        <row r="43">
          <cell r="A43">
            <v>11202000005</v>
          </cell>
          <cell r="B43" t="str">
            <v>Impianti Generici Coldipozzo</v>
          </cell>
          <cell r="C43">
            <v>35240.21</v>
          </cell>
        </row>
        <row r="44">
          <cell r="A44">
            <v>11202000006</v>
          </cell>
          <cell r="B44" t="str">
            <v>F. A. impianti Generici Coldipozzo</v>
          </cell>
          <cell r="C44">
            <v>-29162.43</v>
          </cell>
        </row>
        <row r="45">
          <cell r="A45">
            <v>11202000007</v>
          </cell>
          <cell r="B45" t="str">
            <v>Macchinari e Impianti</v>
          </cell>
          <cell r="C45">
            <v>3145148.45</v>
          </cell>
        </row>
        <row r="46">
          <cell r="A46">
            <v>11202000008</v>
          </cell>
          <cell r="B46" t="str">
            <v>F. A. Macchinari e Impianti</v>
          </cell>
          <cell r="C46">
            <v>-2405293.59</v>
          </cell>
        </row>
        <row r="47">
          <cell r="A47">
            <v>11202000009</v>
          </cell>
          <cell r="B47" t="str">
            <v>Macchinari e Impianti Norcia</v>
          </cell>
          <cell r="C47">
            <v>1605795.73</v>
          </cell>
        </row>
        <row r="48">
          <cell r="A48">
            <v>11202000010</v>
          </cell>
          <cell r="B48" t="str">
            <v>F. A. Macchinari e Impianti Norcia</v>
          </cell>
          <cell r="C48">
            <v>-1595200.45</v>
          </cell>
        </row>
        <row r="49">
          <cell r="A49">
            <v>11202000011</v>
          </cell>
          <cell r="B49" t="str">
            <v>Macchinari e Impianti Abeto</v>
          </cell>
          <cell r="C49">
            <v>93905.26</v>
          </cell>
        </row>
        <row r="50">
          <cell r="A50">
            <v>11202000012</v>
          </cell>
          <cell r="B50" t="str">
            <v>F. A. Macchinari e Impianti Abeto</v>
          </cell>
          <cell r="C50">
            <v>-93905.26</v>
          </cell>
        </row>
        <row r="51">
          <cell r="A51">
            <v>11202000013</v>
          </cell>
          <cell r="B51" t="str">
            <v>Impianti Generici Campello</v>
          </cell>
          <cell r="C51">
            <v>15325.56</v>
          </cell>
        </row>
        <row r="52">
          <cell r="A52">
            <v>11202000014</v>
          </cell>
          <cell r="B52" t="str">
            <v>F. A. impianti Generici Campello</v>
          </cell>
          <cell r="C52">
            <v>-5937.94</v>
          </cell>
        </row>
        <row r="53">
          <cell r="A53">
            <v>11202000015</v>
          </cell>
          <cell r="B53" t="str">
            <v>Impianti e macchinari Umb.da sciss.AG</v>
          </cell>
          <cell r="C53">
            <v>20760.28</v>
          </cell>
        </row>
        <row r="54">
          <cell r="A54">
            <v>11202000016</v>
          </cell>
          <cell r="B54" t="str">
            <v>F. A. imp. e macchin.Umb.da sciss.AG</v>
          </cell>
          <cell r="C54">
            <v>-19730.28</v>
          </cell>
        </row>
        <row r="55">
          <cell r="A55">
            <v>11202000017</v>
          </cell>
          <cell r="B55" t="str">
            <v>Macchinari Automatici Campello</v>
          </cell>
          <cell r="C55">
            <v>198837.6</v>
          </cell>
        </row>
        <row r="56">
          <cell r="A56">
            <v>11202000018</v>
          </cell>
          <cell r="B56" t="str">
            <v>F. A. Macchinari autom.Campello</v>
          </cell>
          <cell r="C56">
            <v>-162807.93</v>
          </cell>
        </row>
        <row r="57">
          <cell r="A57">
            <v>11202000019</v>
          </cell>
          <cell r="B57" t="str">
            <v>Macchinari non automatici Campello</v>
          </cell>
          <cell r="C57">
            <v>10679.01</v>
          </cell>
        </row>
        <row r="58">
          <cell r="A58">
            <v>11202000020</v>
          </cell>
          <cell r="B58" t="str">
            <v>F. A. Macchinari non autom.Campello</v>
          </cell>
          <cell r="C58">
            <v>-10679.01</v>
          </cell>
        </row>
        <row r="59">
          <cell r="A59">
            <v>11203</v>
          </cell>
          <cell r="B59" t="str">
            <v>Attrezzature industriali e commerciali</v>
          </cell>
          <cell r="C59">
            <v>94776.54</v>
          </cell>
        </row>
        <row r="60">
          <cell r="A60">
            <v>11203000001</v>
          </cell>
          <cell r="B60" t="str">
            <v>Attrezzatura varia</v>
          </cell>
          <cell r="C60">
            <v>857634.74</v>
          </cell>
        </row>
        <row r="61">
          <cell r="A61">
            <v>11203000002</v>
          </cell>
          <cell r="B61" t="str">
            <v>F A. Attrezatura Varia</v>
          </cell>
          <cell r="C61">
            <v>-773167.13</v>
          </cell>
        </row>
        <row r="62">
          <cell r="A62">
            <v>11203000003</v>
          </cell>
          <cell r="B62" t="str">
            <v>Attrezzatura Varia Norcia</v>
          </cell>
          <cell r="C62">
            <v>48357.86</v>
          </cell>
        </row>
        <row r="63">
          <cell r="A63">
            <v>11203000004</v>
          </cell>
          <cell r="B63" t="str">
            <v>F A. Attrezzatura Varia Norcia</v>
          </cell>
          <cell r="C63">
            <v>-47727.85</v>
          </cell>
        </row>
        <row r="64">
          <cell r="A64">
            <v>11203000005</v>
          </cell>
          <cell r="B64" t="str">
            <v>Attrezzatura Varia Coldipozzo</v>
          </cell>
          <cell r="C64">
            <v>74590.78</v>
          </cell>
        </row>
        <row r="65">
          <cell r="A65">
            <v>11203000006</v>
          </cell>
          <cell r="B65" t="str">
            <v>F A. Attrezzatura Varia Coldipozzo</v>
          </cell>
          <cell r="C65">
            <v>-64911.86</v>
          </cell>
        </row>
        <row r="66">
          <cell r="A66">
            <v>11203000007</v>
          </cell>
          <cell r="B66" t="str">
            <v>Attrezzatura Varia Abeto</v>
          </cell>
          <cell r="C66">
            <v>500</v>
          </cell>
        </row>
        <row r="67">
          <cell r="A67">
            <v>11203000008</v>
          </cell>
          <cell r="B67" t="str">
            <v>F A. Attrezzatura Varia Abeto</v>
          </cell>
          <cell r="C67">
            <v>-500</v>
          </cell>
        </row>
        <row r="68">
          <cell r="A68">
            <v>11204</v>
          </cell>
          <cell r="B68" t="str">
            <v>Altre immobilizzazioni</v>
          </cell>
          <cell r="C68">
            <v>127585.29</v>
          </cell>
        </row>
        <row r="69">
          <cell r="A69">
            <v>11204000001</v>
          </cell>
          <cell r="B69" t="str">
            <v>Mobili Ufficio</v>
          </cell>
          <cell r="C69">
            <v>1130</v>
          </cell>
        </row>
        <row r="70">
          <cell r="A70">
            <v>11204000003</v>
          </cell>
          <cell r="B70" t="str">
            <v>Macchine ordinarie ufficio</v>
          </cell>
          <cell r="C70">
            <v>103971.49</v>
          </cell>
        </row>
        <row r="71">
          <cell r="A71">
            <v>11204000004</v>
          </cell>
          <cell r="B71" t="str">
            <v>F. A. Macchine ordinarie ufficio</v>
          </cell>
          <cell r="C71">
            <v>-104446.11</v>
          </cell>
        </row>
        <row r="72">
          <cell r="A72">
            <v>11204000005</v>
          </cell>
          <cell r="B72" t="str">
            <v>Macchine elettroniche ufficio</v>
          </cell>
          <cell r="C72">
            <v>248292.79</v>
          </cell>
        </row>
        <row r="73">
          <cell r="A73">
            <v>11204000006</v>
          </cell>
          <cell r="B73" t="str">
            <v>F. A. Macchine elettroniche ufficio</v>
          </cell>
          <cell r="C73">
            <v>-233675.41</v>
          </cell>
        </row>
        <row r="74">
          <cell r="A74">
            <v>11204000007</v>
          </cell>
          <cell r="B74" t="str">
            <v>Autocarri</v>
          </cell>
          <cell r="C74">
            <v>118080.86</v>
          </cell>
        </row>
        <row r="75">
          <cell r="A75">
            <v>11204000008</v>
          </cell>
          <cell r="B75" t="str">
            <v>F. A. Autocarri</v>
          </cell>
          <cell r="C75">
            <v>-99124.74</v>
          </cell>
        </row>
        <row r="76">
          <cell r="A76">
            <v>11204000009</v>
          </cell>
          <cell r="B76" t="str">
            <v>Autovetture</v>
          </cell>
          <cell r="C76">
            <v>182101.74</v>
          </cell>
        </row>
        <row r="77">
          <cell r="A77">
            <v>11204000010</v>
          </cell>
          <cell r="B77" t="str">
            <v>F. A. Autovetture</v>
          </cell>
          <cell r="C77">
            <v>-100965.58</v>
          </cell>
        </row>
        <row r="78">
          <cell r="A78">
            <v>11204000011</v>
          </cell>
          <cell r="B78" t="str">
            <v>Arredo Coldipozzo</v>
          </cell>
          <cell r="C78">
            <v>156678.70000000001</v>
          </cell>
        </row>
        <row r="79">
          <cell r="A79">
            <v>11204000012</v>
          </cell>
          <cell r="B79" t="str">
            <v>F. A. Arredo Coldipozzo</v>
          </cell>
          <cell r="C79">
            <v>-154798.45000000001</v>
          </cell>
        </row>
        <row r="80">
          <cell r="A80">
            <v>11204000013</v>
          </cell>
          <cell r="B80" t="str">
            <v>Autoveicoli Abeto</v>
          </cell>
          <cell r="C80">
            <v>200</v>
          </cell>
        </row>
        <row r="81">
          <cell r="A81">
            <v>11204000014</v>
          </cell>
          <cell r="B81" t="str">
            <v>F. A. Autoveicoli Abeto</v>
          </cell>
          <cell r="C81">
            <v>-200</v>
          </cell>
        </row>
        <row r="82">
          <cell r="A82">
            <v>11204000015</v>
          </cell>
          <cell r="B82" t="str">
            <v>Mobili Ufficio Campello</v>
          </cell>
          <cell r="C82">
            <v>3050.94</v>
          </cell>
        </row>
        <row r="83">
          <cell r="A83">
            <v>11204000016</v>
          </cell>
          <cell r="B83" t="str">
            <v>F. A. Mobili Uff.Campello</v>
          </cell>
          <cell r="C83">
            <v>-3050.94</v>
          </cell>
        </row>
        <row r="84">
          <cell r="A84">
            <v>11204000017</v>
          </cell>
          <cell r="B84" t="str">
            <v>Arredi per corner e franchising</v>
          </cell>
          <cell r="C84">
            <v>11000</v>
          </cell>
        </row>
        <row r="85">
          <cell r="A85">
            <v>11204000018</v>
          </cell>
          <cell r="B85" t="str">
            <v>F. A. Arredi per coner e franchising</v>
          </cell>
          <cell r="C85">
            <v>-660</v>
          </cell>
        </row>
        <row r="86">
          <cell r="A86">
            <v>113</v>
          </cell>
          <cell r="B86" t="str">
            <v>IMMOBILIZZAZIONI FINANZIARIE</v>
          </cell>
          <cell r="C86">
            <v>810215.4</v>
          </cell>
        </row>
        <row r="87">
          <cell r="A87">
            <v>11301</v>
          </cell>
          <cell r="B87" t="str">
            <v>TITOLI</v>
          </cell>
          <cell r="C87">
            <v>810215.4</v>
          </cell>
        </row>
        <row r="88">
          <cell r="A88">
            <v>11301000001</v>
          </cell>
          <cell r="B88" t="str">
            <v>Partecipazione In altre imprese</v>
          </cell>
          <cell r="C88">
            <v>5454</v>
          </cell>
        </row>
        <row r="89">
          <cell r="A89">
            <v>11301000002</v>
          </cell>
          <cell r="B89" t="str">
            <v>Azioni BNL</v>
          </cell>
          <cell r="C89">
            <v>154937.10999999999</v>
          </cell>
        </row>
        <row r="90">
          <cell r="A90">
            <v>11301000003</v>
          </cell>
          <cell r="B90" t="str">
            <v>Eurofidi</v>
          </cell>
          <cell r="C90">
            <v>154.93</v>
          </cell>
        </row>
        <row r="91">
          <cell r="A91">
            <v>11301000004</v>
          </cell>
          <cell r="B91" t="str">
            <v>Titoli Banca Marche</v>
          </cell>
          <cell r="C91">
            <v>99669.36</v>
          </cell>
        </row>
        <row r="92">
          <cell r="A92">
            <v>11301000005</v>
          </cell>
          <cell r="B92" t="str">
            <v>Titoli in pegno Unipol Banca</v>
          </cell>
          <cell r="C92">
            <v>300000</v>
          </cell>
        </row>
        <row r="93">
          <cell r="A93">
            <v>11301000006</v>
          </cell>
          <cell r="B93" t="str">
            <v>Titoli Banca Etruria</v>
          </cell>
          <cell r="C93">
            <v>50000</v>
          </cell>
        </row>
        <row r="94">
          <cell r="A94">
            <v>11301000007</v>
          </cell>
          <cell r="B94" t="str">
            <v>Titoli pegno Banca Popolare di Vicenza</v>
          </cell>
          <cell r="C94">
            <v>200000</v>
          </cell>
        </row>
        <row r="95">
          <cell r="A95">
            <v>114</v>
          </cell>
          <cell r="B95" t="str">
            <v>RIMANENZE</v>
          </cell>
          <cell r="C95">
            <v>6776070</v>
          </cell>
        </row>
        <row r="96">
          <cell r="A96">
            <v>11401</v>
          </cell>
          <cell r="B96" t="str">
            <v>Merci</v>
          </cell>
          <cell r="C96">
            <v>6776070</v>
          </cell>
        </row>
        <row r="97">
          <cell r="A97">
            <v>11401000001</v>
          </cell>
          <cell r="B97" t="str">
            <v>Materie prime e sussidiarie</v>
          </cell>
          <cell r="C97">
            <v>535205</v>
          </cell>
        </row>
        <row r="98">
          <cell r="A98">
            <v>11401000002</v>
          </cell>
          <cell r="B98" t="str">
            <v>Prodotti finiti Montecastelli</v>
          </cell>
          <cell r="C98">
            <v>6240865</v>
          </cell>
        </row>
        <row r="99">
          <cell r="A99">
            <v>115</v>
          </cell>
          <cell r="B99" t="str">
            <v>CREDITI DELL'ATTIVO CIRCOLANTE</v>
          </cell>
          <cell r="C99">
            <v>12091692.439999999</v>
          </cell>
        </row>
        <row r="100">
          <cell r="A100">
            <v>11500</v>
          </cell>
          <cell r="B100" t="str">
            <v>Crediti verso Clienti</v>
          </cell>
          <cell r="C100">
            <v>8186359.5899999999</v>
          </cell>
        </row>
        <row r="101">
          <cell r="A101">
            <v>11500</v>
          </cell>
          <cell r="B101" t="str">
            <v>Crediti verso Clienti</v>
          </cell>
          <cell r="C101">
            <v>8186359.5899999999</v>
          </cell>
        </row>
        <row r="102">
          <cell r="A102">
            <v>11501</v>
          </cell>
          <cell r="B102" t="str">
            <v>Crediti in contenzioso</v>
          </cell>
          <cell r="C102">
            <v>868622.57</v>
          </cell>
        </row>
        <row r="103">
          <cell r="A103">
            <v>11501000035</v>
          </cell>
          <cell r="B103" t="str">
            <v>LA RINASCENTE SPA</v>
          </cell>
          <cell r="C103">
            <v>31018.39</v>
          </cell>
        </row>
        <row r="104">
          <cell r="A104">
            <v>11501000046</v>
          </cell>
          <cell r="B104" t="str">
            <v>PANTALONE DOMENICO</v>
          </cell>
          <cell r="C104">
            <v>1412.79</v>
          </cell>
        </row>
        <row r="105">
          <cell r="A105">
            <v>11501000092</v>
          </cell>
          <cell r="B105" t="str">
            <v>IL PIZZICAGNOLO</v>
          </cell>
          <cell r="C105">
            <v>2039.81</v>
          </cell>
        </row>
        <row r="106">
          <cell r="A106">
            <v>11501000254</v>
          </cell>
          <cell r="B106" t="str">
            <v>IPA SUD SPA - c.contenzioso</v>
          </cell>
          <cell r="C106">
            <v>27529.06</v>
          </cell>
        </row>
        <row r="107">
          <cell r="A107">
            <v>11501000334</v>
          </cell>
          <cell r="B107" t="str">
            <v>ANTICHE TRADIZIONI DI STIFANI GIANNI</v>
          </cell>
          <cell r="C107">
            <v>1478.28</v>
          </cell>
        </row>
        <row r="108">
          <cell r="A108">
            <v>11501000540</v>
          </cell>
          <cell r="B108" t="str">
            <v>MASI GIUSEPPE</v>
          </cell>
          <cell r="C108">
            <v>5893.81</v>
          </cell>
        </row>
        <row r="109">
          <cell r="A109">
            <v>11501001191</v>
          </cell>
          <cell r="B109" t="str">
            <v>ALIMENTARIDAVIDE SPASIANO</v>
          </cell>
          <cell r="C109">
            <v>4987.2700000000004</v>
          </cell>
        </row>
        <row r="110">
          <cell r="A110">
            <v>11501001263</v>
          </cell>
          <cell r="B110" t="str">
            <v>LA BOTTEGUCCIA - c.contenzioso</v>
          </cell>
          <cell r="C110">
            <v>896.48</v>
          </cell>
        </row>
        <row r="111">
          <cell r="A111">
            <v>11501001486</v>
          </cell>
          <cell r="B111" t="str">
            <v>IZZO CARMINE OSTERIA DEL TORCHIO</v>
          </cell>
          <cell r="C111">
            <v>1774.24</v>
          </cell>
        </row>
        <row r="112">
          <cell r="A112">
            <v>11501001492</v>
          </cell>
          <cell r="B112" t="str">
            <v>ORTOFRUTTA RIGO SRL - c.contenzioso</v>
          </cell>
          <cell r="C112">
            <v>3327.65</v>
          </cell>
        </row>
        <row r="113">
          <cell r="A113">
            <v>11501001512</v>
          </cell>
          <cell r="B113" t="str">
            <v>ALIMENTARI MULE GERLANDO</v>
          </cell>
          <cell r="C113">
            <v>763.52</v>
          </cell>
        </row>
        <row r="114">
          <cell r="A114">
            <v>11501001864</v>
          </cell>
          <cell r="B114" t="str">
            <v>D.A.SRL DISTRIBUZIONE ALIMENTARE</v>
          </cell>
          <cell r="C114">
            <v>2063.91</v>
          </cell>
        </row>
        <row r="115">
          <cell r="A115">
            <v>11501001963</v>
          </cell>
          <cell r="B115" t="str">
            <v>SAPONE SERVICE SAS - clienti in contenz.</v>
          </cell>
          <cell r="C115">
            <v>1345.22</v>
          </cell>
        </row>
        <row r="116">
          <cell r="A116">
            <v>11501002070</v>
          </cell>
          <cell r="B116" t="str">
            <v>PODAGROSSI FABIO &amp; C.SAS</v>
          </cell>
          <cell r="C116">
            <v>1351.54</v>
          </cell>
        </row>
        <row r="117">
          <cell r="A117">
            <v>11501002072</v>
          </cell>
          <cell r="B117" t="str">
            <v>VOGLIE DI CORTE DI UCCHEDDU M. LORETTA</v>
          </cell>
          <cell r="C117">
            <v>4039.21</v>
          </cell>
        </row>
        <row r="118">
          <cell r="A118">
            <v>11501002200</v>
          </cell>
          <cell r="B118" t="str">
            <v>ANTICA GROTTA DI MENOLASCINA SEBASTIANO</v>
          </cell>
          <cell r="C118">
            <v>849.18</v>
          </cell>
        </row>
        <row r="119">
          <cell r="A119">
            <v>11501002349</v>
          </cell>
          <cell r="B119" t="str">
            <v>CREMERIA LAURA DI SOMMELLA CIRO</v>
          </cell>
          <cell r="C119">
            <v>699.73</v>
          </cell>
        </row>
        <row r="120">
          <cell r="A120">
            <v>11501002863</v>
          </cell>
          <cell r="B120" t="str">
            <v>LA LUVERIA SNC DI DILONARDO R.</v>
          </cell>
          <cell r="C120">
            <v>3515.81</v>
          </cell>
        </row>
        <row r="121">
          <cell r="A121">
            <v>11501002955</v>
          </cell>
          <cell r="B121" t="str">
            <v>ITALIAN FOOD SP Z O.</v>
          </cell>
          <cell r="C121">
            <v>43838.29</v>
          </cell>
        </row>
        <row r="122">
          <cell r="A122">
            <v>11501003351</v>
          </cell>
          <cell r="B122" t="str">
            <v>FURLANETTO LUCIA</v>
          </cell>
          <cell r="C122">
            <v>1621.24</v>
          </cell>
        </row>
        <row r="123">
          <cell r="A123">
            <v>11501003429</v>
          </cell>
          <cell r="B123" t="str">
            <v>CORRADINO CATERING SRL</v>
          </cell>
          <cell r="C123">
            <v>5173.8999999999996</v>
          </cell>
        </row>
        <row r="124">
          <cell r="A124">
            <v>11501003569</v>
          </cell>
          <cell r="B124" t="str">
            <v>SAPORI DI CASA LA GATTUTA</v>
          </cell>
          <cell r="C124">
            <v>10012.69</v>
          </cell>
        </row>
        <row r="125">
          <cell r="A125">
            <v>11501003577</v>
          </cell>
          <cell r="B125" t="str">
            <v>ALIGRUP SPA - c.contenzioso</v>
          </cell>
          <cell r="C125">
            <v>44077.25</v>
          </cell>
        </row>
        <row r="126">
          <cell r="A126">
            <v>11501003679</v>
          </cell>
          <cell r="B126" t="str">
            <v>LA FORCHETTA D'ORO DI CARONE C.</v>
          </cell>
          <cell r="C126">
            <v>2238.2399999999998</v>
          </cell>
        </row>
        <row r="127">
          <cell r="A127">
            <v>11501003719</v>
          </cell>
          <cell r="B127" t="str">
            <v>GRUPPO 6 GDO SRL - c.contenzioso</v>
          </cell>
          <cell r="C127">
            <v>12896.36</v>
          </cell>
        </row>
        <row r="128">
          <cell r="A128">
            <v>11501003753</v>
          </cell>
          <cell r="B128" t="str">
            <v>GIULIANI SNC - clienti contenzioso</v>
          </cell>
          <cell r="C128">
            <v>3629.99</v>
          </cell>
        </row>
        <row r="129">
          <cell r="A129">
            <v>11501003948</v>
          </cell>
          <cell r="B129" t="str">
            <v>OFFICINA DEI SAPORI</v>
          </cell>
          <cell r="C129">
            <v>7122.52</v>
          </cell>
        </row>
        <row r="130">
          <cell r="A130">
            <v>11501003976</v>
          </cell>
          <cell r="B130" t="str">
            <v>IL MIO VERDE DI MANIGRASSI CLAUDIO</v>
          </cell>
          <cell r="C130">
            <v>3425.56</v>
          </cell>
        </row>
        <row r="131">
          <cell r="A131">
            <v>11501003989</v>
          </cell>
          <cell r="B131" t="str">
            <v>ANTICHI SAPORI SAS DI CANTARELLA V.</v>
          </cell>
          <cell r="C131">
            <v>10498.29</v>
          </cell>
        </row>
        <row r="132">
          <cell r="A132">
            <v>11501004083</v>
          </cell>
          <cell r="B132" t="str">
            <v>ANTIS SRL</v>
          </cell>
          <cell r="C132">
            <v>1548.02</v>
          </cell>
        </row>
        <row r="133">
          <cell r="A133">
            <v>11501004334</v>
          </cell>
          <cell r="B133" t="str">
            <v>COFFEE E COFFEE RIST.PIZZ. SRL</v>
          </cell>
          <cell r="C133">
            <v>578.63</v>
          </cell>
        </row>
        <row r="134">
          <cell r="A134">
            <v>11501004343</v>
          </cell>
          <cell r="B134" t="str">
            <v>BAR ARISTOCAMPO SRL</v>
          </cell>
          <cell r="C134">
            <v>931.66</v>
          </cell>
        </row>
        <row r="135">
          <cell r="A135">
            <v>11501004345</v>
          </cell>
          <cell r="B135" t="str">
            <v>SUPERMERCATO LA DUGENTESE DI RENZI C.</v>
          </cell>
          <cell r="C135">
            <v>929.58</v>
          </cell>
        </row>
        <row r="136">
          <cell r="A136">
            <v>11501004387</v>
          </cell>
          <cell r="B136" t="str">
            <v>ALIMENTARE DI AMMENDOLA PASQUALE</v>
          </cell>
          <cell r="C136">
            <v>4044.59</v>
          </cell>
        </row>
        <row r="137">
          <cell r="A137">
            <v>11501004465</v>
          </cell>
          <cell r="B137" t="str">
            <v>GRECCO FEDERICO - c.contenzioso</v>
          </cell>
          <cell r="C137">
            <v>918.21</v>
          </cell>
        </row>
        <row r="138">
          <cell r="A138">
            <v>11501004471</v>
          </cell>
          <cell r="B138" t="str">
            <v>PASTA FRESCA INTAGLIETTA</v>
          </cell>
          <cell r="C138">
            <v>884.44</v>
          </cell>
        </row>
        <row r="139">
          <cell r="A139">
            <v>11501004571</v>
          </cell>
          <cell r="B139" t="str">
            <v>LA GIUSY FRUTTA</v>
          </cell>
          <cell r="C139">
            <v>4307.9399999999996</v>
          </cell>
        </row>
        <row r="140">
          <cell r="A140">
            <v>11501004649</v>
          </cell>
          <cell r="B140" t="str">
            <v>ALIMENTARI COLMAR SRL COLUZZI DONATO</v>
          </cell>
          <cell r="C140">
            <v>997.97</v>
          </cell>
        </row>
        <row r="141">
          <cell r="A141">
            <v>11501004651</v>
          </cell>
          <cell r="B141" t="str">
            <v>ENOTECA GIGLIOLA GIANNI - c.contenzioso</v>
          </cell>
          <cell r="C141">
            <v>2640.03</v>
          </cell>
        </row>
        <row r="142">
          <cell r="A142">
            <v>11501004686</v>
          </cell>
          <cell r="B142" t="str">
            <v>SADAS SPA - c.contenzioso</v>
          </cell>
          <cell r="C142">
            <v>9976.7800000000007</v>
          </cell>
        </row>
        <row r="143">
          <cell r="A143">
            <v>11501004762</v>
          </cell>
          <cell r="B143" t="str">
            <v>LAULISSE SAS DI AMADORI SARA</v>
          </cell>
          <cell r="C143">
            <v>686.95</v>
          </cell>
        </row>
        <row r="144">
          <cell r="A144">
            <v>11501004851</v>
          </cell>
          <cell r="B144" t="str">
            <v>B.F.R. SRL</v>
          </cell>
          <cell r="C144">
            <v>1049.94</v>
          </cell>
        </row>
        <row r="145">
          <cell r="A145">
            <v>11501004861</v>
          </cell>
          <cell r="B145" t="str">
            <v>SOVAR SPA - clienti in contenzioso</v>
          </cell>
          <cell r="C145">
            <v>1200.3499999999999</v>
          </cell>
        </row>
        <row r="146">
          <cell r="A146">
            <v>11501004880</v>
          </cell>
          <cell r="B146" t="str">
            <v>EUGENI PAOLO SALUMI CING. FORM.</v>
          </cell>
          <cell r="C146">
            <v>7571.35</v>
          </cell>
        </row>
        <row r="147">
          <cell r="A147">
            <v>11501005140</v>
          </cell>
          <cell r="B147" t="str">
            <v>SUPERMERCATO 2000 DI SAMMARTANO</v>
          </cell>
          <cell r="C147">
            <v>2592.1999999999998</v>
          </cell>
        </row>
        <row r="148">
          <cell r="A148">
            <v>11501005160</v>
          </cell>
          <cell r="B148" t="str">
            <v>PADI SRL</v>
          </cell>
          <cell r="C148">
            <v>949.52</v>
          </cell>
        </row>
        <row r="149">
          <cell r="A149">
            <v>11501005207</v>
          </cell>
          <cell r="B149" t="str">
            <v>SARP SRL RISTORANTE IL POGGIO</v>
          </cell>
          <cell r="C149">
            <v>989.97</v>
          </cell>
        </row>
        <row r="150">
          <cell r="A150">
            <v>11501005213</v>
          </cell>
          <cell r="B150" t="str">
            <v>S.M.A.SRL</v>
          </cell>
          <cell r="C150">
            <v>588.76</v>
          </cell>
        </row>
        <row r="151">
          <cell r="A151">
            <v>11501005216</v>
          </cell>
          <cell r="B151" t="str">
            <v>CARIBE SAS DI LA MONTAGNA SALVATORE</v>
          </cell>
          <cell r="C151">
            <v>719.29</v>
          </cell>
        </row>
        <row r="152">
          <cell r="A152">
            <v>11501005223</v>
          </cell>
          <cell r="B152" t="str">
            <v>IL PICCOLO MERCATINO DI COVELLI GAETANO</v>
          </cell>
          <cell r="C152">
            <v>682.18</v>
          </cell>
        </row>
        <row r="153">
          <cell r="A153">
            <v>11501005260</v>
          </cell>
          <cell r="B153" t="str">
            <v>RUSSO MARIA</v>
          </cell>
          <cell r="C153">
            <v>1432.27</v>
          </cell>
        </row>
        <row r="154">
          <cell r="A154">
            <v>11501005319</v>
          </cell>
          <cell r="B154" t="str">
            <v>EMI MARKET DELL'UVA EMANUELA</v>
          </cell>
          <cell r="C154">
            <v>680.65</v>
          </cell>
        </row>
        <row r="155">
          <cell r="A155">
            <v>11501005376</v>
          </cell>
          <cell r="B155" t="str">
            <v>POLICE VINCENZO</v>
          </cell>
          <cell r="C155">
            <v>1303.92</v>
          </cell>
        </row>
        <row r="156">
          <cell r="A156">
            <v>11501005526</v>
          </cell>
          <cell r="B156" t="str">
            <v>INTERNATIONAL FRUIT COMPANY SRL</v>
          </cell>
          <cell r="C156">
            <v>1216.4100000000001</v>
          </cell>
        </row>
        <row r="157">
          <cell r="A157">
            <v>11501005542</v>
          </cell>
          <cell r="B157" t="str">
            <v>ANTICA SALUMERIA DEL CORSO DI LOSITO</v>
          </cell>
          <cell r="C157">
            <v>7306.21</v>
          </cell>
        </row>
        <row r="158">
          <cell r="A158">
            <v>11501005572</v>
          </cell>
          <cell r="B158" t="str">
            <v>BELLA ITALIA SIG.DE CHIARA ANRONIO</v>
          </cell>
          <cell r="C158">
            <v>1722.44</v>
          </cell>
        </row>
        <row r="159">
          <cell r="A159">
            <v>11501005936</v>
          </cell>
          <cell r="B159" t="str">
            <v>SALUMERIA MANZONI SNC DI ANTONACCI</v>
          </cell>
          <cell r="C159">
            <v>4696.24</v>
          </cell>
        </row>
        <row r="160">
          <cell r="A160">
            <v>11501006061</v>
          </cell>
          <cell r="B160" t="str">
            <v>AMBROGEL SRL</v>
          </cell>
          <cell r="C160">
            <v>4406.5</v>
          </cell>
        </row>
        <row r="161">
          <cell r="A161">
            <v>11501006106</v>
          </cell>
          <cell r="B161" t="str">
            <v>WEETLAND EUROINVEST SRL</v>
          </cell>
          <cell r="C161">
            <v>5391.22</v>
          </cell>
        </row>
        <row r="162">
          <cell r="A162">
            <v>11501006236</v>
          </cell>
          <cell r="B162" t="str">
            <v>NORCINERIA IL SIMPOSIO</v>
          </cell>
          <cell r="C162">
            <v>894.16</v>
          </cell>
        </row>
        <row r="163">
          <cell r="A163">
            <v>11501006303</v>
          </cell>
          <cell r="B163" t="str">
            <v>CENTRO MARKET DI GIRONE L.</v>
          </cell>
          <cell r="C163">
            <v>1426.21</v>
          </cell>
        </row>
        <row r="164">
          <cell r="A164">
            <v>11501007461</v>
          </cell>
          <cell r="B164" t="str">
            <v>CHI.BE.DI LUNGHI BARBARA</v>
          </cell>
          <cell r="C164">
            <v>2020.96</v>
          </cell>
        </row>
        <row r="165">
          <cell r="A165">
            <v>11501007718</v>
          </cell>
          <cell r="B165" t="str">
            <v>D'ECCELLENZA SAS DI BASTREGHI</v>
          </cell>
          <cell r="C165">
            <v>2548.0100000000002</v>
          </cell>
        </row>
        <row r="166">
          <cell r="A166">
            <v>11501009649</v>
          </cell>
          <cell r="B166" t="str">
            <v>BENDINELLI CARLO</v>
          </cell>
          <cell r="C166">
            <v>8744.25</v>
          </cell>
        </row>
        <row r="167">
          <cell r="A167">
            <v>11501010565</v>
          </cell>
          <cell r="B167" t="str">
            <v>TORREFAZIONE CASTORIA SRL</v>
          </cell>
          <cell r="C167">
            <v>2047.71</v>
          </cell>
        </row>
        <row r="168">
          <cell r="A168">
            <v>11501010575</v>
          </cell>
          <cell r="B168" t="str">
            <v>MATRIC ITALGROSS E DELIKATESSE-c.contenz</v>
          </cell>
          <cell r="C168">
            <v>470.03</v>
          </cell>
        </row>
        <row r="169">
          <cell r="A169">
            <v>11501010581</v>
          </cell>
          <cell r="B169" t="str">
            <v>F.LLI ABRUZZESE SRL</v>
          </cell>
          <cell r="C169">
            <v>674.46</v>
          </cell>
        </row>
        <row r="170">
          <cell r="A170">
            <v>11501010708</v>
          </cell>
          <cell r="B170" t="str">
            <v>LA BOTTEGA DI SPAGNOLI E PERNICI SNC</v>
          </cell>
          <cell r="C170">
            <v>2393.11</v>
          </cell>
        </row>
        <row r="171">
          <cell r="A171">
            <v>11501010907</v>
          </cell>
          <cell r="B171" t="str">
            <v>L.M.ALIMENTARI FRUTTA E VERDURA</v>
          </cell>
          <cell r="C171">
            <v>639.44000000000005</v>
          </cell>
        </row>
        <row r="172">
          <cell r="A172">
            <v>11501010952</v>
          </cell>
          <cell r="B172" t="str">
            <v>RAD SERVICE SRL - c.contenzioso</v>
          </cell>
          <cell r="C172">
            <v>592.19000000000005</v>
          </cell>
        </row>
        <row r="173">
          <cell r="A173">
            <v>11501010963</v>
          </cell>
          <cell r="B173" t="str">
            <v>LA GIARA DI CATALANI ELISABETTA</v>
          </cell>
          <cell r="C173">
            <v>854.33</v>
          </cell>
        </row>
        <row r="174">
          <cell r="A174">
            <v>11501011042</v>
          </cell>
          <cell r="B174" t="str">
            <v>DI NATALE ANTONELLA</v>
          </cell>
          <cell r="C174">
            <v>776.99</v>
          </cell>
        </row>
        <row r="175">
          <cell r="A175">
            <v>11501011051</v>
          </cell>
          <cell r="B175" t="str">
            <v>PRIME SRL - c.contenzioso</v>
          </cell>
          <cell r="C175">
            <v>13769.42</v>
          </cell>
        </row>
        <row r="176">
          <cell r="A176">
            <v>11501011121</v>
          </cell>
          <cell r="B176" t="str">
            <v>CASA GREEN</v>
          </cell>
          <cell r="C176">
            <v>9321.16</v>
          </cell>
        </row>
        <row r="177">
          <cell r="A177">
            <v>11501011193</v>
          </cell>
          <cell r="B177" t="str">
            <v>MACELLERIA MARANO STELLA</v>
          </cell>
          <cell r="C177">
            <v>1233.78</v>
          </cell>
        </row>
        <row r="178">
          <cell r="A178">
            <v>11501011210</v>
          </cell>
          <cell r="B178" t="str">
            <v>ENOTECA IL GRAPPOLO DI D'ANGELO FILIPPO</v>
          </cell>
          <cell r="C178">
            <v>1020.5</v>
          </cell>
        </row>
        <row r="179">
          <cell r="A179">
            <v>11501011216</v>
          </cell>
          <cell r="B179" t="str">
            <v>MIRABELLA CARMELO</v>
          </cell>
          <cell r="C179">
            <v>6445.38</v>
          </cell>
        </row>
        <row r="180">
          <cell r="A180">
            <v>11501011347</v>
          </cell>
          <cell r="B180" t="str">
            <v>RO.DI.ROMANA DISTRIBUZIONE</v>
          </cell>
          <cell r="C180">
            <v>2853.53</v>
          </cell>
        </row>
        <row r="181">
          <cell r="A181">
            <v>11501011427</v>
          </cell>
          <cell r="B181" t="str">
            <v>MACELLERIA CERESI AGOSTINO</v>
          </cell>
          <cell r="C181">
            <v>1385.04</v>
          </cell>
        </row>
        <row r="182">
          <cell r="A182">
            <v>11501011448</v>
          </cell>
          <cell r="B182" t="str">
            <v>SOC.MA.GIA.2001 SRL</v>
          </cell>
          <cell r="C182">
            <v>2153.56</v>
          </cell>
        </row>
        <row r="183">
          <cell r="A183">
            <v>11501011478</v>
          </cell>
          <cell r="B183" t="str">
            <v>BUSSOLENO CARNI DI OBERTO RENZO</v>
          </cell>
          <cell r="C183">
            <v>1208.5</v>
          </cell>
        </row>
        <row r="184">
          <cell r="A184">
            <v>11501011565</v>
          </cell>
          <cell r="B184" t="str">
            <v>CENTRO NATURA IL GAZZEBO</v>
          </cell>
          <cell r="C184">
            <v>2915.66</v>
          </cell>
        </row>
        <row r="185">
          <cell r="A185">
            <v>11501011650</v>
          </cell>
          <cell r="B185" t="str">
            <v>SPRL CASA GALLO - c.contenzioso</v>
          </cell>
          <cell r="C185">
            <v>2607.5500000000002</v>
          </cell>
        </row>
        <row r="186">
          <cell r="A186">
            <v>11501011818</v>
          </cell>
          <cell r="B186" t="str">
            <v>TORRES TRADING</v>
          </cell>
          <cell r="C186">
            <v>6870.9</v>
          </cell>
        </row>
        <row r="187">
          <cell r="A187">
            <v>11501011882</v>
          </cell>
          <cell r="B187" t="str">
            <v>FOTI PIETRO</v>
          </cell>
          <cell r="C187">
            <v>1681.35</v>
          </cell>
        </row>
        <row r="188">
          <cell r="A188">
            <v>11501011906</v>
          </cell>
          <cell r="B188" t="str">
            <v>MONDO BIO DI NIGRO ROBERTO</v>
          </cell>
          <cell r="C188">
            <v>668.26</v>
          </cell>
        </row>
        <row r="189">
          <cell r="A189">
            <v>11501011934</v>
          </cell>
          <cell r="B189" t="str">
            <v>INIZIATIVE TRIFOGLIO SRL-c.contenzioso</v>
          </cell>
          <cell r="C189">
            <v>878.52</v>
          </cell>
        </row>
        <row r="190">
          <cell r="A190">
            <v>11501011958</v>
          </cell>
          <cell r="B190" t="str">
            <v>L'OLIVO SRL</v>
          </cell>
          <cell r="C190">
            <v>4965.72</v>
          </cell>
        </row>
        <row r="191">
          <cell r="A191">
            <v>11501012094</v>
          </cell>
          <cell r="B191" t="str">
            <v>SCIUTO GIOVANNI</v>
          </cell>
          <cell r="C191">
            <v>2601.87</v>
          </cell>
        </row>
        <row r="192">
          <cell r="A192">
            <v>11501012358</v>
          </cell>
          <cell r="B192" t="str">
            <v>GE.AL. SRL</v>
          </cell>
          <cell r="C192">
            <v>4439.97</v>
          </cell>
        </row>
        <row r="193">
          <cell r="A193">
            <v>11501012472</v>
          </cell>
          <cell r="B193" t="str">
            <v>BIO SERVICE SRL</v>
          </cell>
          <cell r="C193">
            <v>7427.97</v>
          </cell>
        </row>
        <row r="194">
          <cell r="A194">
            <v>11501012503</v>
          </cell>
          <cell r="B194" t="str">
            <v>IL MERCATINO DEL SUD SRL</v>
          </cell>
          <cell r="C194">
            <v>6473.09</v>
          </cell>
        </row>
        <row r="195">
          <cell r="A195">
            <v>11501012540</v>
          </cell>
          <cell r="B195" t="str">
            <v>IL PIZZICAGNOLO DI TAVOLUCCI MASSIMO</v>
          </cell>
          <cell r="C195">
            <v>3635.88</v>
          </cell>
        </row>
        <row r="196">
          <cell r="A196">
            <v>11501012664</v>
          </cell>
          <cell r="B196" t="str">
            <v>TANASI ORAZIO</v>
          </cell>
          <cell r="C196">
            <v>2649.12</v>
          </cell>
        </row>
        <row r="197">
          <cell r="A197">
            <v>11501012724</v>
          </cell>
          <cell r="B197" t="str">
            <v>MASANI ITALIA S.R.L.</v>
          </cell>
          <cell r="C197">
            <v>5988.52</v>
          </cell>
        </row>
        <row r="198">
          <cell r="A198">
            <v>11501013687</v>
          </cell>
          <cell r="B198" t="str">
            <v>EUROLAT SPA/c.contenzioso</v>
          </cell>
          <cell r="C198">
            <v>1046.07</v>
          </cell>
        </row>
        <row r="199">
          <cell r="A199">
            <v>11501013853</v>
          </cell>
          <cell r="B199" t="str">
            <v>SALUMERIA PENSABENE STEFANO</v>
          </cell>
          <cell r="C199">
            <v>1800</v>
          </cell>
        </row>
        <row r="200">
          <cell r="A200">
            <v>11501013898</v>
          </cell>
          <cell r="B200" t="str">
            <v>ALBANESE VINCENZO</v>
          </cell>
          <cell r="C200">
            <v>5503.04</v>
          </cell>
        </row>
        <row r="201">
          <cell r="A201">
            <v>11501013957</v>
          </cell>
          <cell r="B201" t="str">
            <v>CAMMISA NUNZIA</v>
          </cell>
          <cell r="C201">
            <v>2713.14</v>
          </cell>
        </row>
        <row r="202">
          <cell r="A202">
            <v>11501013963</v>
          </cell>
          <cell r="B202" t="str">
            <v>FRESCHE BONTA DI GATTI ANGELA</v>
          </cell>
          <cell r="C202">
            <v>2493.9299999999998</v>
          </cell>
        </row>
        <row r="203">
          <cell r="A203">
            <v>11501013973</v>
          </cell>
          <cell r="B203" t="str">
            <v>SALUM. VACILESE</v>
          </cell>
          <cell r="C203">
            <v>16216.68</v>
          </cell>
        </row>
        <row r="204">
          <cell r="A204">
            <v>11501013996</v>
          </cell>
          <cell r="B204" t="str">
            <v>MONTEMURRO CIRO-clienti in contenzioso</v>
          </cell>
          <cell r="C204">
            <v>4310.96</v>
          </cell>
        </row>
        <row r="205">
          <cell r="A205">
            <v>11501014132</v>
          </cell>
          <cell r="B205" t="str">
            <v>MACELLERIA LA FENICE SAS</v>
          </cell>
          <cell r="C205">
            <v>5368.79</v>
          </cell>
        </row>
        <row r="206">
          <cell r="A206">
            <v>11501014234</v>
          </cell>
          <cell r="B206" t="str">
            <v>SALMA ALDO</v>
          </cell>
          <cell r="C206">
            <v>2799.6</v>
          </cell>
        </row>
        <row r="207">
          <cell r="A207">
            <v>11501014725</v>
          </cell>
          <cell r="B207" t="str">
            <v>CERINA.DE PICOBELLO FEINKOST</v>
          </cell>
          <cell r="C207">
            <v>3063.48</v>
          </cell>
        </row>
        <row r="208">
          <cell r="A208">
            <v>11501014888</v>
          </cell>
          <cell r="B208" t="str">
            <v>VITERBO SURGELATI SNC</v>
          </cell>
          <cell r="C208">
            <v>1749.87</v>
          </cell>
        </row>
        <row r="209">
          <cell r="A209">
            <v>11501014968</v>
          </cell>
          <cell r="B209" t="str">
            <v>Norciano Ortofrutta Srl</v>
          </cell>
          <cell r="C209">
            <v>930.76</v>
          </cell>
        </row>
        <row r="210">
          <cell r="A210">
            <v>11501015224</v>
          </cell>
          <cell r="B210" t="str">
            <v>GUBBIO EVENTI SRL</v>
          </cell>
          <cell r="C210">
            <v>1928.99</v>
          </cell>
        </row>
        <row r="211">
          <cell r="A211">
            <v>11501015379</v>
          </cell>
          <cell r="B211" t="str">
            <v>SARL AURELIA - c.contenzioso</v>
          </cell>
          <cell r="C211">
            <v>814.5</v>
          </cell>
        </row>
        <row r="212">
          <cell r="A212">
            <v>11501015440</v>
          </cell>
          <cell r="B212" t="str">
            <v>ITALIA FOOD &amp; WINE LTD-c.contenzioso</v>
          </cell>
          <cell r="C212">
            <v>5015.05</v>
          </cell>
        </row>
        <row r="213">
          <cell r="A213">
            <v>11501015524</v>
          </cell>
          <cell r="B213" t="str">
            <v>COMM.DI PROD.ALIM.DI AMOROSO ANGELO</v>
          </cell>
          <cell r="C213">
            <v>3772.56</v>
          </cell>
        </row>
        <row r="214">
          <cell r="A214">
            <v>11501015531</v>
          </cell>
          <cell r="B214" t="str">
            <v>LA BOTT.DEL BUONGUSTAIO DI VALENTE G.</v>
          </cell>
          <cell r="C214">
            <v>2732.58</v>
          </cell>
        </row>
        <row r="215">
          <cell r="A215">
            <v>11501015593</v>
          </cell>
          <cell r="B215" t="str">
            <v>OSCAR DELLA CARNE DI MARINO GIOVANNI</v>
          </cell>
          <cell r="C215">
            <v>2611.44</v>
          </cell>
        </row>
        <row r="216">
          <cell r="A216">
            <v>11501015743</v>
          </cell>
          <cell r="B216" t="str">
            <v>VETRIEB INH MASSIMILIANO NUNZIATO</v>
          </cell>
          <cell r="C216">
            <v>2398.92</v>
          </cell>
        </row>
        <row r="217">
          <cell r="A217">
            <v>11501015899</v>
          </cell>
          <cell r="B217" t="str">
            <v>ITALY IMPORT FEINKOSTHANDEL GMBH</v>
          </cell>
          <cell r="C217">
            <v>2117.44</v>
          </cell>
        </row>
        <row r="218">
          <cell r="A218">
            <v>11501016001</v>
          </cell>
          <cell r="B218" t="str">
            <v>COPPOLETTA FABRIZIO</v>
          </cell>
          <cell r="C218">
            <v>791.71</v>
          </cell>
        </row>
        <row r="219">
          <cell r="A219">
            <v>11501016069</v>
          </cell>
          <cell r="B219" t="str">
            <v>FORTUNATI SIMONE</v>
          </cell>
          <cell r="C219">
            <v>7802.62</v>
          </cell>
        </row>
        <row r="220">
          <cell r="A220">
            <v>11501016140</v>
          </cell>
          <cell r="B220" t="str">
            <v>CASILLO MICHELE</v>
          </cell>
          <cell r="C220">
            <v>1236.8599999999999</v>
          </cell>
        </row>
        <row r="221">
          <cell r="A221">
            <v>11501016188</v>
          </cell>
          <cell r="B221" t="str">
            <v>RISTORANTE DONNA LISA DI TREMOLIZZO AN.</v>
          </cell>
          <cell r="C221">
            <v>889.85</v>
          </cell>
        </row>
        <row r="222">
          <cell r="A222">
            <v>11501016269</v>
          </cell>
          <cell r="B222" t="str">
            <v>ZENA CATERING SNC-c.contenzioso</v>
          </cell>
          <cell r="C222">
            <v>2282.7399999999998</v>
          </cell>
        </row>
        <row r="223">
          <cell r="A223">
            <v>11501016278</v>
          </cell>
          <cell r="B223" t="str">
            <v>MACELLERIA CASTALDO VINCENZO-c.contenzio</v>
          </cell>
          <cell r="C223">
            <v>823.27</v>
          </cell>
        </row>
        <row r="224">
          <cell r="A224">
            <v>11501016312</v>
          </cell>
          <cell r="B224" t="str">
            <v>RAMPINI GASTRONOMIA DI FASANI ELENA</v>
          </cell>
          <cell r="C224">
            <v>1293.8900000000001</v>
          </cell>
        </row>
        <row r="225">
          <cell r="A225">
            <v>11501016411</v>
          </cell>
          <cell r="B225" t="str">
            <v>SAPORI MEDITERRANEI SAS DI MIAN &amp; C.</v>
          </cell>
          <cell r="C225">
            <v>872.89</v>
          </cell>
        </row>
        <row r="226">
          <cell r="A226">
            <v>11501016569</v>
          </cell>
          <cell r="B226" t="str">
            <v>IL VELO SAS DI CARCULA MARIO</v>
          </cell>
          <cell r="C226">
            <v>1926.08</v>
          </cell>
        </row>
        <row r="227">
          <cell r="A227">
            <v>11501016598</v>
          </cell>
          <cell r="B227" t="str">
            <v>EVERGREEN COLELLA GRAZIANO &amp; C SNC</v>
          </cell>
          <cell r="C227">
            <v>1157.51</v>
          </cell>
        </row>
        <row r="228">
          <cell r="A228">
            <v>11501016643</v>
          </cell>
          <cell r="B228" t="str">
            <v>PUNTO SPESA SRL - c.contenzioso</v>
          </cell>
          <cell r="C228">
            <v>1828.82</v>
          </cell>
        </row>
        <row r="229">
          <cell r="A229">
            <v>11501016695</v>
          </cell>
          <cell r="B229" t="str">
            <v>NAVARRA STEFANIA</v>
          </cell>
          <cell r="C229">
            <v>600.52</v>
          </cell>
        </row>
        <row r="230">
          <cell r="A230">
            <v>11501016714</v>
          </cell>
          <cell r="B230" t="str">
            <v>SADERI SAS DI GIANNARIA MAURIZIO</v>
          </cell>
          <cell r="C230">
            <v>4788.43</v>
          </cell>
        </row>
        <row r="231">
          <cell r="A231">
            <v>11501016718</v>
          </cell>
          <cell r="B231" t="str">
            <v>XY IN PONTE OTTAVI DI TESSAROTTO</v>
          </cell>
          <cell r="C231">
            <v>1234.96</v>
          </cell>
        </row>
        <row r="232">
          <cell r="A232">
            <v>11501016719</v>
          </cell>
          <cell r="B232" t="str">
            <v>CARNI E DELIZIE DI MORACE GIUSEPPE</v>
          </cell>
          <cell r="C232">
            <v>1543.47</v>
          </cell>
        </row>
        <row r="233">
          <cell r="A233">
            <v>11501016792</v>
          </cell>
          <cell r="B233" t="str">
            <v>AC ALIM. CASSANITI - ITAL.LEBEN</v>
          </cell>
          <cell r="C233">
            <v>4251.97</v>
          </cell>
        </row>
        <row r="234">
          <cell r="A234">
            <v>11501016829</v>
          </cell>
          <cell r="B234" t="str">
            <v>DRINK FOOD SERVICE SRL-c.contenzioso</v>
          </cell>
          <cell r="C234">
            <v>578.34</v>
          </cell>
        </row>
        <row r="235">
          <cell r="A235">
            <v>11501016923</v>
          </cell>
          <cell r="B235" t="str">
            <v>SIAL SRL - c.contenzioso</v>
          </cell>
          <cell r="C235">
            <v>1266.9000000000001</v>
          </cell>
        </row>
        <row r="236">
          <cell r="A236">
            <v>11501016939</v>
          </cell>
          <cell r="B236" t="str">
            <v>I MILLE SAPORI DI LAZZARI MICHELE-c.cont</v>
          </cell>
          <cell r="C236">
            <v>775.45</v>
          </cell>
        </row>
        <row r="237">
          <cell r="A237">
            <v>11501016945</v>
          </cell>
          <cell r="B237" t="str">
            <v>SERIFOOD SRL</v>
          </cell>
          <cell r="C237">
            <v>14694.05</v>
          </cell>
        </row>
        <row r="238">
          <cell r="A238">
            <v>11501017012</v>
          </cell>
          <cell r="B238" t="str">
            <v>MORICO GROUP SRL-c.contenzioso</v>
          </cell>
          <cell r="C238">
            <v>3650.11</v>
          </cell>
        </row>
        <row r="239">
          <cell r="A239">
            <v>11501017013</v>
          </cell>
          <cell r="B239" t="str">
            <v>VINITALIANI SRL</v>
          </cell>
          <cell r="C239">
            <v>3171.27</v>
          </cell>
        </row>
        <row r="240">
          <cell r="A240">
            <v>11501017043</v>
          </cell>
          <cell r="B240" t="str">
            <v>BELLAVITA CARLO SAS DI D'ANGELO ANGELA</v>
          </cell>
          <cell r="C240">
            <v>572.79</v>
          </cell>
        </row>
        <row r="241">
          <cell r="A241">
            <v>11501017100</v>
          </cell>
          <cell r="B241" t="str">
            <v>L'EMPORIO DEL GUSTO</v>
          </cell>
          <cell r="C241">
            <v>469.26</v>
          </cell>
        </row>
        <row r="242">
          <cell r="A242">
            <v>11501017167</v>
          </cell>
          <cell r="B242" t="str">
            <v>DUE M MARKET SNC</v>
          </cell>
          <cell r="C242">
            <v>2008.95</v>
          </cell>
        </row>
        <row r="243">
          <cell r="A243">
            <v>11501017201</v>
          </cell>
          <cell r="B243" t="str">
            <v>CASEARIA PALERMITANA SAS</v>
          </cell>
          <cell r="C243">
            <v>9168.06</v>
          </cell>
        </row>
        <row r="244">
          <cell r="A244">
            <v>11501017305</v>
          </cell>
          <cell r="B244" t="str">
            <v>AZIENDA AGRICOLA MARRAMIERO GRAZIANO</v>
          </cell>
          <cell r="C244">
            <v>2336.2199999999998</v>
          </cell>
        </row>
        <row r="245">
          <cell r="A245">
            <v>11501017332</v>
          </cell>
          <cell r="B245" t="str">
            <v>CACIOTEKA SNC DI LEONARDO SPULCIA &amp; C</v>
          </cell>
          <cell r="C245">
            <v>1778.55</v>
          </cell>
        </row>
        <row r="246">
          <cell r="A246">
            <v>11501017411</v>
          </cell>
          <cell r="B246" t="str">
            <v>DA LISA DI MENNITI ANNALISA</v>
          </cell>
          <cell r="C246">
            <v>1012.23</v>
          </cell>
        </row>
        <row r="247">
          <cell r="A247">
            <v>11501017419</v>
          </cell>
          <cell r="B247" t="str">
            <v>DAL PIEMONTESE DI GIOVANNI MARIA OINTUS</v>
          </cell>
          <cell r="C247">
            <v>4394.2700000000004</v>
          </cell>
        </row>
        <row r="248">
          <cell r="A248">
            <v>11501017445</v>
          </cell>
          <cell r="B248" t="str">
            <v>SCIALO DI INGARGIOLA PAOLO-c.contenzioso</v>
          </cell>
          <cell r="C248">
            <v>1962.79</v>
          </cell>
        </row>
        <row r="249">
          <cell r="A249">
            <v>11501017455</v>
          </cell>
          <cell r="B249" t="str">
            <v>LA SQUETE DI VINCENZINO MILENA</v>
          </cell>
          <cell r="C249">
            <v>1878.24</v>
          </cell>
        </row>
        <row r="250">
          <cell r="A250">
            <v>11501017463</v>
          </cell>
          <cell r="B250" t="str">
            <v>ROBESPIERRRE SRL</v>
          </cell>
          <cell r="C250">
            <v>3003.63</v>
          </cell>
        </row>
        <row r="251">
          <cell r="A251">
            <v>11501017616</v>
          </cell>
          <cell r="B251" t="str">
            <v>DT ROY SRL - c.contenzioso</v>
          </cell>
          <cell r="C251">
            <v>1168.6500000000001</v>
          </cell>
        </row>
        <row r="252">
          <cell r="A252">
            <v>11501017689</v>
          </cell>
          <cell r="B252" t="str">
            <v>OFFICINA DEI SAPORI DI STEFANO RAVASIO</v>
          </cell>
          <cell r="C252">
            <v>2537.4699999999998</v>
          </cell>
        </row>
        <row r="253">
          <cell r="A253">
            <v>11501017708</v>
          </cell>
          <cell r="B253" t="str">
            <v>PROIETTI PASQUALE</v>
          </cell>
          <cell r="C253">
            <v>3405.67</v>
          </cell>
        </row>
        <row r="254">
          <cell r="A254">
            <v>11501017739</v>
          </cell>
          <cell r="B254" t="str">
            <v>C.C.L.CENTRO CARNI SRL</v>
          </cell>
          <cell r="C254">
            <v>2324.23</v>
          </cell>
        </row>
        <row r="255">
          <cell r="A255">
            <v>11501017805</v>
          </cell>
          <cell r="B255" t="str">
            <v>LISE SRL</v>
          </cell>
          <cell r="C255">
            <v>1951.17</v>
          </cell>
        </row>
        <row r="256">
          <cell r="A256">
            <v>11501017874</v>
          </cell>
          <cell r="B256" t="str">
            <v>VALLEFUOCO SERVICE SRL-c.contenzioso</v>
          </cell>
          <cell r="C256">
            <v>976.32</v>
          </cell>
        </row>
        <row r="257">
          <cell r="A257">
            <v>11501018070</v>
          </cell>
          <cell r="B257" t="str">
            <v>G.A. SRL</v>
          </cell>
          <cell r="C257">
            <v>1200</v>
          </cell>
        </row>
        <row r="258">
          <cell r="A258">
            <v>11501018164</v>
          </cell>
          <cell r="B258" t="str">
            <v>SALUMERIA SETTECASE ANTONINO</v>
          </cell>
          <cell r="C258">
            <v>2243.5300000000002</v>
          </cell>
        </row>
        <row r="259">
          <cell r="A259">
            <v>11501018183</v>
          </cell>
          <cell r="B259" t="str">
            <v>CENTRAL MARKET SAS - c.contenzioso</v>
          </cell>
          <cell r="C259">
            <v>6176.71</v>
          </cell>
        </row>
        <row r="260">
          <cell r="A260">
            <v>11501018229</v>
          </cell>
          <cell r="B260" t="str">
            <v>DORIA LAURA - clienti in contenzioso</v>
          </cell>
          <cell r="C260">
            <v>1981.36</v>
          </cell>
        </row>
        <row r="261">
          <cell r="A261">
            <v>11501018469</v>
          </cell>
          <cell r="B261" t="str">
            <v>MINIMARKET DI CATANIA ALESSANDRO-c.conte</v>
          </cell>
          <cell r="C261">
            <v>642.15</v>
          </cell>
        </row>
        <row r="262">
          <cell r="A262">
            <v>11501018486</v>
          </cell>
          <cell r="B262" t="str">
            <v>LA DISPENSA SNC DI BACCI E FORNI</v>
          </cell>
          <cell r="C262">
            <v>877.13</v>
          </cell>
        </row>
        <row r="263">
          <cell r="A263">
            <v>11501018515</v>
          </cell>
          <cell r="B263" t="str">
            <v>DA DARIO SUPERMERCATI DI ANCI ELISABETTA</v>
          </cell>
          <cell r="C263">
            <v>2738.33</v>
          </cell>
        </row>
        <row r="264">
          <cell r="A264">
            <v>11501018520</v>
          </cell>
          <cell r="B264" t="str">
            <v>MILANO EVENTI SRL-clienti contenzioso</v>
          </cell>
          <cell r="C264">
            <v>509.44</v>
          </cell>
        </row>
        <row r="265">
          <cell r="A265">
            <v>11501018557</v>
          </cell>
          <cell r="B265" t="str">
            <v>NEW MARKET DI D'ORTONA ADALGISA</v>
          </cell>
          <cell r="C265">
            <v>3307.84</v>
          </cell>
        </row>
        <row r="266">
          <cell r="A266">
            <v>11501018674</v>
          </cell>
          <cell r="B266" t="str">
            <v>LA GASTRONOMICA DI CORLEONE MARIO</v>
          </cell>
          <cell r="C266">
            <v>4204.54</v>
          </cell>
        </row>
        <row r="267">
          <cell r="A267">
            <v>11501018845</v>
          </cell>
          <cell r="B267" t="str">
            <v>IL GIRASOLE CAMPANO - c.contenzioso</v>
          </cell>
          <cell r="C267">
            <v>4537.3999999999996</v>
          </cell>
        </row>
        <row r="268">
          <cell r="A268">
            <v>11501018873</v>
          </cell>
          <cell r="B268" t="str">
            <v>LA LIBERTA' DEL GUSTO DI MALANDRINI F.</v>
          </cell>
          <cell r="C268">
            <v>434.23</v>
          </cell>
        </row>
        <row r="269">
          <cell r="A269">
            <v>11501018941</v>
          </cell>
          <cell r="B269" t="str">
            <v>BIOSKLEP DUE SRL-clienti contenzioso</v>
          </cell>
          <cell r="C269">
            <v>1270.8499999999999</v>
          </cell>
        </row>
        <row r="270">
          <cell r="A270">
            <v>11501018981</v>
          </cell>
          <cell r="B270" t="str">
            <v>O' SFIZIO SRL - c.contenzioso</v>
          </cell>
          <cell r="C270">
            <v>1005.44</v>
          </cell>
        </row>
        <row r="271">
          <cell r="A271">
            <v>11501019014</v>
          </cell>
          <cell r="B271" t="str">
            <v>GAROFALO STEFANIA - c.contenzioso</v>
          </cell>
          <cell r="C271">
            <v>600</v>
          </cell>
        </row>
        <row r="272">
          <cell r="A272">
            <v>11501019056</v>
          </cell>
          <cell r="B272" t="str">
            <v>AMBROSINO FOOD SRL - c.contenzioso</v>
          </cell>
          <cell r="C272">
            <v>2689.02</v>
          </cell>
        </row>
        <row r="273">
          <cell r="A273">
            <v>11501019152</v>
          </cell>
          <cell r="B273" t="str">
            <v>LA DISPENSA DI INCOLLINGO VALENTINA</v>
          </cell>
          <cell r="C273">
            <v>1101.95</v>
          </cell>
        </row>
        <row r="274">
          <cell r="A274">
            <v>11501019158</v>
          </cell>
          <cell r="B274" t="str">
            <v>DAL BUONGUSTAIO DI RIZZITELLI FLAVIA</v>
          </cell>
          <cell r="C274">
            <v>3438.65</v>
          </cell>
        </row>
        <row r="275">
          <cell r="A275">
            <v>11501019202</v>
          </cell>
          <cell r="B275" t="str">
            <v>LORIGA MICHELE - c.contenzioso</v>
          </cell>
          <cell r="C275">
            <v>1447.96</v>
          </cell>
        </row>
        <row r="276">
          <cell r="A276">
            <v>11501019258</v>
          </cell>
          <cell r="B276" t="str">
            <v>BOOMERANG DI VIVIAN LUCIANO SNC</v>
          </cell>
          <cell r="C276">
            <v>690.56</v>
          </cell>
        </row>
        <row r="277">
          <cell r="A277">
            <v>11501019280</v>
          </cell>
          <cell r="B277" t="str">
            <v>ORTOFRUTTA TERRAROSSA DI PANELLA</v>
          </cell>
          <cell r="C277">
            <v>1737.14</v>
          </cell>
        </row>
        <row r="278">
          <cell r="A278">
            <v>11501019413</v>
          </cell>
          <cell r="B278" t="str">
            <v>MANICONE E SPACIANI SNC-c.contenzioso</v>
          </cell>
          <cell r="C278">
            <v>786.6</v>
          </cell>
        </row>
        <row r="279">
          <cell r="A279">
            <v>11501019432</v>
          </cell>
          <cell r="B279" t="str">
            <v>BAR MIRO' DI GALLO VITO</v>
          </cell>
          <cell r="C279">
            <v>523.02</v>
          </cell>
        </row>
        <row r="280">
          <cell r="A280">
            <v>11501019621</v>
          </cell>
          <cell r="B280" t="str">
            <v>LA BOTTEGA DELL'ANGOLO DI CALDARELLI</v>
          </cell>
          <cell r="C280">
            <v>3088.89</v>
          </cell>
        </row>
        <row r="281">
          <cell r="A281">
            <v>11501019636</v>
          </cell>
          <cell r="B281" t="str">
            <v>EL CERVELEE DI GIOVANNI MOSCONI</v>
          </cell>
          <cell r="C281">
            <v>999.69</v>
          </cell>
        </row>
        <row r="282">
          <cell r="A282">
            <v>11501019651</v>
          </cell>
          <cell r="B282" t="str">
            <v>BMA IMMOBILIARE SRL-clienti contenzioso</v>
          </cell>
          <cell r="C282">
            <v>1761.7</v>
          </cell>
        </row>
        <row r="283">
          <cell r="A283">
            <v>11501019854</v>
          </cell>
          <cell r="B283" t="str">
            <v>RIST.VIA ITALIA-SOC.GAETANO E PAOLA-cont</v>
          </cell>
          <cell r="C283">
            <v>716.54</v>
          </cell>
        </row>
        <row r="284">
          <cell r="A284">
            <v>11501019855</v>
          </cell>
          <cell r="B284" t="str">
            <v>DONATO SANTA LUCIA RIST.-c.contenzioso</v>
          </cell>
          <cell r="C284">
            <v>678.87</v>
          </cell>
        </row>
        <row r="285">
          <cell r="A285">
            <v>11501019865</v>
          </cell>
          <cell r="B285" t="str">
            <v>NEW MARKET G.L.</v>
          </cell>
          <cell r="C285">
            <v>2508.2800000000002</v>
          </cell>
        </row>
        <row r="286">
          <cell r="A286">
            <v>11501019937</v>
          </cell>
          <cell r="B286" t="str">
            <v>ALIM. LACARBONARA MARTINO</v>
          </cell>
          <cell r="C286">
            <v>1009.07</v>
          </cell>
        </row>
        <row r="287">
          <cell r="A287">
            <v>11501019941</v>
          </cell>
          <cell r="B287" t="str">
            <v>CE.DI. BRIO' MOLISE SPA-c.contenzioso</v>
          </cell>
          <cell r="C287">
            <v>14866.8</v>
          </cell>
        </row>
        <row r="288">
          <cell r="A288">
            <v>11501019963</v>
          </cell>
          <cell r="B288" t="str">
            <v>CIBUS SRL-clienti contenzioso</v>
          </cell>
          <cell r="C288">
            <v>1730.45</v>
          </cell>
        </row>
        <row r="289">
          <cell r="A289">
            <v>11501019964</v>
          </cell>
          <cell r="B289" t="str">
            <v>M.L.DI DEMARZO STEFANO-clienti contenz.</v>
          </cell>
          <cell r="C289">
            <v>7817.32</v>
          </cell>
        </row>
        <row r="290">
          <cell r="A290">
            <v>11501019966</v>
          </cell>
          <cell r="B290" t="str">
            <v>GENTILE GIUSEPPE- c.contenzioso</v>
          </cell>
          <cell r="C290">
            <v>1200.99</v>
          </cell>
        </row>
        <row r="291">
          <cell r="A291">
            <v>11501020016</v>
          </cell>
          <cell r="B291" t="str">
            <v>SALUMERIA PORTU'NTONI DI CUCINA MARIA</v>
          </cell>
          <cell r="C291">
            <v>1448.68</v>
          </cell>
        </row>
        <row r="292">
          <cell r="A292">
            <v>11501020026</v>
          </cell>
          <cell r="B292" t="str">
            <v>LA LIBELLULA SRL - clienti contenzioso</v>
          </cell>
          <cell r="C292">
            <v>733.99</v>
          </cell>
        </row>
        <row r="293">
          <cell r="A293">
            <v>11501020074</v>
          </cell>
          <cell r="B293" t="str">
            <v>C.M.CILENTO DISTRIB.</v>
          </cell>
          <cell r="C293">
            <v>5911.05</v>
          </cell>
        </row>
        <row r="294">
          <cell r="A294">
            <v>11501020119</v>
          </cell>
          <cell r="B294" t="str">
            <v>LA PERLA DI SALERNO DI CARDINALE MARIA</v>
          </cell>
          <cell r="C294">
            <v>2863.76</v>
          </cell>
        </row>
        <row r="295">
          <cell r="A295">
            <v>11501020148</v>
          </cell>
          <cell r="B295" t="str">
            <v>ELLE ERRE S.R.L.</v>
          </cell>
          <cell r="C295">
            <v>2018.13</v>
          </cell>
        </row>
        <row r="296">
          <cell r="A296">
            <v>11501020255</v>
          </cell>
          <cell r="B296" t="str">
            <v>LE BUTTERE SRL - c.contenzioso</v>
          </cell>
          <cell r="C296">
            <v>1608.02</v>
          </cell>
        </row>
        <row r="297">
          <cell r="A297">
            <v>11501020276</v>
          </cell>
          <cell r="B297" t="str">
            <v>MACELLERIA BERSANI GIANCARLO-c.contenz.</v>
          </cell>
          <cell r="C297">
            <v>421.96</v>
          </cell>
        </row>
        <row r="298">
          <cell r="A298">
            <v>11501020364</v>
          </cell>
          <cell r="B298" t="str">
            <v>3D TUTTO LATTICINI DI DURANTE COSIMO</v>
          </cell>
          <cell r="C298">
            <v>1090.21</v>
          </cell>
        </row>
        <row r="299">
          <cell r="A299">
            <v>11501020395</v>
          </cell>
          <cell r="B299" t="str">
            <v>MOZZARE' DI ESPOSITO GIUSEPPE-c.contenz.</v>
          </cell>
          <cell r="C299">
            <v>1315</v>
          </cell>
        </row>
        <row r="300">
          <cell r="A300">
            <v>11501020403</v>
          </cell>
          <cell r="B300" t="str">
            <v>ANNALORO MARCO - c.contenzioso</v>
          </cell>
          <cell r="C300">
            <v>1193.3399999999999</v>
          </cell>
        </row>
        <row r="301">
          <cell r="A301">
            <v>11501020423</v>
          </cell>
          <cell r="B301" t="str">
            <v>THE BUFFALO'S SAS DI SOLA-c.contenz</v>
          </cell>
          <cell r="C301">
            <v>800.16</v>
          </cell>
        </row>
        <row r="302">
          <cell r="A302">
            <v>11501020425</v>
          </cell>
          <cell r="B302" t="str">
            <v>LA BOTTEGA DEI SAPORI DI URSITTI SARA</v>
          </cell>
          <cell r="C302">
            <v>542.91999999999996</v>
          </cell>
        </row>
        <row r="303">
          <cell r="A303">
            <v>11501020455</v>
          </cell>
          <cell r="B303" t="str">
            <v>RINALDI ANGELO ORONZO-c.contenzioso</v>
          </cell>
          <cell r="C303">
            <v>668.67</v>
          </cell>
        </row>
        <row r="304">
          <cell r="A304">
            <v>11501020613</v>
          </cell>
          <cell r="B304" t="str">
            <v>AL GUSTO MAGICO SRL-c.contenzioso</v>
          </cell>
          <cell r="C304">
            <v>704.21</v>
          </cell>
        </row>
        <row r="305">
          <cell r="A305">
            <v>11501020637</v>
          </cell>
          <cell r="B305" t="str">
            <v>CHAMPAGNE E GOURMET SRL - c.contenzioso</v>
          </cell>
          <cell r="C305">
            <v>59959.22</v>
          </cell>
        </row>
        <row r="306">
          <cell r="A306">
            <v>11501020671</v>
          </cell>
          <cell r="B306" t="str">
            <v>MARKET MARCONI DI NICOLETTI LUCIA-c.cont</v>
          </cell>
          <cell r="C306">
            <v>1260.8599999999999</v>
          </cell>
        </row>
        <row r="307">
          <cell r="A307">
            <v>11501020736</v>
          </cell>
          <cell r="B307" t="str">
            <v>QUATTRO CARRI DI SELVAGGI VITA</v>
          </cell>
          <cell r="C307">
            <v>701.19</v>
          </cell>
        </row>
        <row r="308">
          <cell r="A308">
            <v>11501020789</v>
          </cell>
          <cell r="B308" t="str">
            <v>RIST.SWEET MOMENT DI HELENA MARECKOVA</v>
          </cell>
          <cell r="C308">
            <v>4362.43</v>
          </cell>
        </row>
        <row r="309">
          <cell r="A309">
            <v>11501020813</v>
          </cell>
          <cell r="B309" t="str">
            <v>D&amp;D alimentari snc - c.contenzioso</v>
          </cell>
          <cell r="C309">
            <v>500</v>
          </cell>
        </row>
        <row r="310">
          <cell r="A310">
            <v>11501020820</v>
          </cell>
          <cell r="B310" t="str">
            <v>L'IMPRONTA DI MELONI CRISTIAN</v>
          </cell>
          <cell r="C310">
            <v>700</v>
          </cell>
        </row>
        <row r="311">
          <cell r="A311">
            <v>11501020899</v>
          </cell>
          <cell r="B311" t="str">
            <v>CVF DI PANEBIANCO ROSARIO - c.contenzios</v>
          </cell>
          <cell r="C311">
            <v>724.98</v>
          </cell>
        </row>
        <row r="312">
          <cell r="A312">
            <v>11501020925</v>
          </cell>
          <cell r="B312" t="str">
            <v>JENNY MARKET DI BALDI JENNY-c.contenz.</v>
          </cell>
          <cell r="C312">
            <v>630.73</v>
          </cell>
        </row>
        <row r="313">
          <cell r="A313">
            <v>11501020955</v>
          </cell>
          <cell r="B313" t="str">
            <v>FORNO PIU' SOC COOP SRL-c.contenzioso</v>
          </cell>
          <cell r="C313">
            <v>3145.73</v>
          </cell>
        </row>
        <row r="314">
          <cell r="A314">
            <v>11501021098</v>
          </cell>
          <cell r="B314" t="str">
            <v>SUCAMELI SRL - c.contenzioso</v>
          </cell>
          <cell r="C314">
            <v>5313.79</v>
          </cell>
        </row>
        <row r="315">
          <cell r="A315">
            <v>11501021153</v>
          </cell>
          <cell r="B315" t="str">
            <v>CASEIFICIO GRANLATT SAS DI MIRONE-c.con.</v>
          </cell>
          <cell r="C315">
            <v>785.67</v>
          </cell>
        </row>
        <row r="316">
          <cell r="A316">
            <v>11501021165</v>
          </cell>
          <cell r="B316" t="str">
            <v>L'ANGOLO DEL RISPARMIO DI CIURA ALESS.</v>
          </cell>
          <cell r="C316">
            <v>1386.87</v>
          </cell>
        </row>
        <row r="317">
          <cell r="A317">
            <v>11501021268</v>
          </cell>
          <cell r="B317" t="str">
            <v>ANTICHE TRADIZIONI SAS - c.contenzioso</v>
          </cell>
          <cell r="C317">
            <v>3315.87</v>
          </cell>
        </row>
        <row r="318">
          <cell r="A318">
            <v>11501021338</v>
          </cell>
          <cell r="B318" t="str">
            <v>IL SALUMIERE DI DUSSATTI RENATO</v>
          </cell>
          <cell r="C318">
            <v>570.38</v>
          </cell>
        </row>
        <row r="319">
          <cell r="A319">
            <v>11501021389</v>
          </cell>
          <cell r="B319" t="str">
            <v>ALIMENTARI VENTURA GIOVANNA-c.contenzios</v>
          </cell>
          <cell r="C319">
            <v>4553.54</v>
          </cell>
        </row>
        <row r="320">
          <cell r="A320">
            <v>11501021486</v>
          </cell>
          <cell r="B320" t="str">
            <v>CARNE ITALIANA SAS-c.contenzioso</v>
          </cell>
          <cell r="C320">
            <v>1165.74</v>
          </cell>
        </row>
        <row r="321">
          <cell r="A321">
            <v>11501021530</v>
          </cell>
          <cell r="B321" t="str">
            <v>CALMEN SRL - c.contenzioso</v>
          </cell>
          <cell r="C321">
            <v>545.35</v>
          </cell>
        </row>
        <row r="322">
          <cell r="A322">
            <v>11501021545</v>
          </cell>
          <cell r="B322" t="str">
            <v>CREMERIA CLUCK DI ABATE BRIGIDA -c.conte</v>
          </cell>
          <cell r="C322">
            <v>2477.33</v>
          </cell>
        </row>
        <row r="323">
          <cell r="A323">
            <v>11501021572</v>
          </cell>
          <cell r="B323" t="str">
            <v>LA SOSTA DEL GUSTO DI DE LEONARDIS SONIA</v>
          </cell>
          <cell r="C323">
            <v>2299.37</v>
          </cell>
        </row>
        <row r="324">
          <cell r="A324">
            <v>11501021596</v>
          </cell>
          <cell r="B324" t="str">
            <v>APOLLO SRL - c.contenzioso</v>
          </cell>
          <cell r="C324">
            <v>1396.82</v>
          </cell>
        </row>
        <row r="325">
          <cell r="A325">
            <v>11501021608</v>
          </cell>
          <cell r="B325" t="str">
            <v>LANOTTE MARIO SUPERMERCATI SNC</v>
          </cell>
          <cell r="C325">
            <v>1835.72</v>
          </cell>
        </row>
        <row r="326">
          <cell r="A326">
            <v>11501021634</v>
          </cell>
          <cell r="B326" t="str">
            <v>GASTR.DA ANGELO DI SPERA ANGELO</v>
          </cell>
          <cell r="C326">
            <v>379.67</v>
          </cell>
        </row>
        <row r="327">
          <cell r="A327">
            <v>11501021661</v>
          </cell>
          <cell r="B327" t="str">
            <v>SUPERMERCATO MIGHALI DI MIGHALI VINCENZO</v>
          </cell>
          <cell r="C327">
            <v>2277.34</v>
          </cell>
        </row>
        <row r="328">
          <cell r="A328">
            <v>11501021699</v>
          </cell>
          <cell r="B328" t="str">
            <v>IL PICCHIO SRL - LA CORTE DEL SOLE</v>
          </cell>
          <cell r="C328">
            <v>1639.33</v>
          </cell>
        </row>
        <row r="329">
          <cell r="A329">
            <v>11501021711</v>
          </cell>
          <cell r="B329" t="str">
            <v>SANTONE GIANLUCA - c.contenzioso</v>
          </cell>
          <cell r="C329">
            <v>1628.07</v>
          </cell>
        </row>
        <row r="330">
          <cell r="A330">
            <v>11501021754</v>
          </cell>
          <cell r="B330" t="str">
            <v>TREVISI LUANA c.contenzioso</v>
          </cell>
          <cell r="C330">
            <v>648.25</v>
          </cell>
        </row>
        <row r="331">
          <cell r="A331">
            <v>11501021857</v>
          </cell>
          <cell r="B331" t="str">
            <v>IL BUON PANE DI MAZZONI SILVIA</v>
          </cell>
          <cell r="C331">
            <v>645.63</v>
          </cell>
        </row>
        <row r="332">
          <cell r="A332">
            <v>11501021948</v>
          </cell>
          <cell r="B332" t="str">
            <v>PICCARELLO SRL-c.contenzioso</v>
          </cell>
          <cell r="C332">
            <v>2886.25</v>
          </cell>
        </row>
        <row r="333">
          <cell r="A333">
            <v>11501022119</v>
          </cell>
          <cell r="B333" t="str">
            <v>GRUPE' DISTRIBUZIONE SNC - c.contenzioso</v>
          </cell>
          <cell r="C333">
            <v>7695.29</v>
          </cell>
        </row>
        <row r="334">
          <cell r="A334">
            <v>11501022128</v>
          </cell>
          <cell r="B334" t="str">
            <v>ANTICA NORCINERIA SAS DI PATELLA</v>
          </cell>
          <cell r="C334">
            <v>1041.49</v>
          </cell>
        </row>
        <row r="335">
          <cell r="A335">
            <v>11501022500</v>
          </cell>
          <cell r="B335" t="str">
            <v>IL MONDO DI BIAGIONE-c.contenzioso</v>
          </cell>
          <cell r="C335">
            <v>1182.73</v>
          </cell>
        </row>
        <row r="336">
          <cell r="A336">
            <v>11501022521</v>
          </cell>
          <cell r="B336" t="str">
            <v>DANILA' SRL - c.contenzioso</v>
          </cell>
          <cell r="C336">
            <v>4166.8599999999997</v>
          </cell>
        </row>
        <row r="337">
          <cell r="A337">
            <v>11501022527</v>
          </cell>
          <cell r="B337" t="str">
            <v>SANT'ANNA SRL - c.contenzioso</v>
          </cell>
          <cell r="C337">
            <v>1603.1</v>
          </cell>
        </row>
        <row r="338">
          <cell r="A338">
            <v>11501022554</v>
          </cell>
          <cell r="B338" t="str">
            <v>L'ARTE DEL PANINO SNC - c.contenzioso</v>
          </cell>
          <cell r="C338">
            <v>2290.12</v>
          </cell>
        </row>
        <row r="339">
          <cell r="A339">
            <v>11501022787</v>
          </cell>
          <cell r="B339" t="str">
            <v>DEMAN SRL - c.contenzioso</v>
          </cell>
          <cell r="C339">
            <v>2318.2800000000002</v>
          </cell>
        </row>
        <row r="340">
          <cell r="A340">
            <v>11501022871</v>
          </cell>
          <cell r="B340" t="str">
            <v>BUONDONNO FABIO - c.contenzioso</v>
          </cell>
          <cell r="C340">
            <v>2550.64</v>
          </cell>
        </row>
        <row r="341">
          <cell r="A341">
            <v>11501022942</v>
          </cell>
          <cell r="B341" t="str">
            <v>CASH E CARRY PUNTO FREDDO SRL-c.contenz.</v>
          </cell>
          <cell r="C341">
            <v>956.03</v>
          </cell>
        </row>
        <row r="342">
          <cell r="A342">
            <v>11501023032</v>
          </cell>
          <cell r="B342" t="str">
            <v>NATURAL FOOD DI SPANU OTTAVIO-c.contenz.</v>
          </cell>
          <cell r="C342">
            <v>994.21</v>
          </cell>
        </row>
        <row r="343">
          <cell r="A343">
            <v>11501023042</v>
          </cell>
          <cell r="B343" t="str">
            <v>MACA SRL - c.contenzioso</v>
          </cell>
          <cell r="C343">
            <v>731.83</v>
          </cell>
        </row>
        <row r="344">
          <cell r="A344">
            <v>11501023078</v>
          </cell>
          <cell r="B344" t="str">
            <v>ACME SRL - c.contenzioso</v>
          </cell>
          <cell r="C344">
            <v>545.89</v>
          </cell>
        </row>
        <row r="345">
          <cell r="A345">
            <v>11501023487</v>
          </cell>
          <cell r="B345" t="str">
            <v>LA REGINA SRL - c.contenzioso</v>
          </cell>
          <cell r="C345">
            <v>1972.73</v>
          </cell>
        </row>
        <row r="346">
          <cell r="A346">
            <v>11501023768</v>
          </cell>
          <cell r="B346" t="str">
            <v>AMBRUOSI GIUSEPPE - c.contenzioso</v>
          </cell>
          <cell r="C346">
            <v>2576.83</v>
          </cell>
        </row>
        <row r="347">
          <cell r="A347">
            <v>11501098937</v>
          </cell>
          <cell r="B347" t="str">
            <v>ALVI MARKIET DI FERRAIOLI TERESA</v>
          </cell>
          <cell r="C347">
            <v>670.03</v>
          </cell>
        </row>
        <row r="348">
          <cell r="A348">
            <v>11501111829</v>
          </cell>
          <cell r="B348" t="str">
            <v>SICILIA FORMAGGI SRL</v>
          </cell>
          <cell r="C348">
            <v>3037.69</v>
          </cell>
        </row>
        <row r="349">
          <cell r="A349">
            <v>11501114188</v>
          </cell>
          <cell r="B349" t="str">
            <v>SALE E PEPE SRL - c.contenzioso</v>
          </cell>
          <cell r="C349">
            <v>1429.71</v>
          </cell>
        </row>
        <row r="350">
          <cell r="A350">
            <v>11501115949</v>
          </cell>
          <cell r="B350" t="str">
            <v>ALPES D'OC DI BIANCO CONSOLATA</v>
          </cell>
          <cell r="C350">
            <v>523.79999999999995</v>
          </cell>
        </row>
        <row r="351">
          <cell r="A351">
            <v>11501117058</v>
          </cell>
          <cell r="B351" t="str">
            <v>PUNTO SPESA DI ATTIANESE RITA</v>
          </cell>
          <cell r="C351">
            <v>704.51</v>
          </cell>
        </row>
        <row r="352">
          <cell r="A352">
            <v>11501117322</v>
          </cell>
          <cell r="B352" t="str">
            <v>TESORI DEL MEZZOGIORNO-c.contenzioso</v>
          </cell>
          <cell r="C352">
            <v>1206.3699999999999</v>
          </cell>
        </row>
        <row r="353">
          <cell r="A353">
            <v>11501118326</v>
          </cell>
          <cell r="B353" t="str">
            <v>MAPI SRL - c.contenzioso</v>
          </cell>
          <cell r="C353">
            <v>1918.8</v>
          </cell>
        </row>
        <row r="354">
          <cell r="A354">
            <v>11501118524</v>
          </cell>
          <cell r="B354" t="str">
            <v>BAHIA DI BALDERI MARIO SAS</v>
          </cell>
          <cell r="C354">
            <v>1713.71</v>
          </cell>
        </row>
        <row r="355">
          <cell r="A355">
            <v>11501118642</v>
          </cell>
          <cell r="B355" t="str">
            <v>COMIDA DI MACCHIA ANTONIO</v>
          </cell>
          <cell r="C355">
            <v>1004.19</v>
          </cell>
        </row>
        <row r="356">
          <cell r="A356">
            <v>11501118706</v>
          </cell>
          <cell r="B356" t="str">
            <v>GAM SRL</v>
          </cell>
          <cell r="C356">
            <v>698.26</v>
          </cell>
        </row>
        <row r="357">
          <cell r="A357">
            <v>11501119087</v>
          </cell>
          <cell r="B357" t="str">
            <v>AC COMPANY-clienti contenzioso</v>
          </cell>
          <cell r="C357">
            <v>1511.38</v>
          </cell>
        </row>
        <row r="358">
          <cell r="A358">
            <v>11501119630</v>
          </cell>
          <cell r="B358" t="str">
            <v>QUINTA SAS DI GIGLIO SONIA</v>
          </cell>
          <cell r="C358">
            <v>898.08</v>
          </cell>
        </row>
        <row r="359">
          <cell r="A359">
            <v>11501137481</v>
          </cell>
          <cell r="B359" t="str">
            <v>GDM SPA - clienti in contenzioso</v>
          </cell>
          <cell r="C359">
            <v>10100.459999999999</v>
          </cell>
        </row>
        <row r="360">
          <cell r="A360">
            <v>11501220813</v>
          </cell>
          <cell r="B360" t="str">
            <v>DIALCA SRL - c.contenzioso</v>
          </cell>
          <cell r="C360">
            <v>5461.31</v>
          </cell>
        </row>
        <row r="361">
          <cell r="A361">
            <v>11502</v>
          </cell>
          <cell r="B361" t="str">
            <v>Clienti in contenzioso assicurazione</v>
          </cell>
          <cell r="C361">
            <v>67032.789999999994</v>
          </cell>
        </row>
        <row r="362">
          <cell r="A362">
            <v>11502005128</v>
          </cell>
          <cell r="B362" t="str">
            <v>CE.DI SISA CALABRIA SPA</v>
          </cell>
          <cell r="C362">
            <v>6646.8</v>
          </cell>
        </row>
        <row r="363">
          <cell r="A363">
            <v>11502006071</v>
          </cell>
          <cell r="B363" t="str">
            <v>GABRIELE E ROSA ROSSI - clienti contenz.</v>
          </cell>
          <cell r="C363">
            <v>2651.6</v>
          </cell>
        </row>
        <row r="364">
          <cell r="A364">
            <v>11502011481</v>
          </cell>
          <cell r="B364" t="str">
            <v>BIDDECI IGNAZIO</v>
          </cell>
          <cell r="C364">
            <v>2472.8200000000002</v>
          </cell>
        </row>
        <row r="365">
          <cell r="A365">
            <v>11502013813</v>
          </cell>
          <cell r="B365" t="str">
            <v>ITAFOOD KFT.</v>
          </cell>
          <cell r="C365">
            <v>4117.55</v>
          </cell>
        </row>
        <row r="366">
          <cell r="A366">
            <v>11502017195</v>
          </cell>
          <cell r="B366" t="str">
            <v>MERCATINO INH CALAFATO GIUSEPPE -c.cont</v>
          </cell>
          <cell r="C366">
            <v>1840.65</v>
          </cell>
        </row>
        <row r="367">
          <cell r="A367">
            <v>11502018408</v>
          </cell>
          <cell r="B367" t="str">
            <v>PANIFICIO PASTICCERIA TINO DI TORRISI CA</v>
          </cell>
          <cell r="C367">
            <v>502.9</v>
          </cell>
        </row>
        <row r="368">
          <cell r="A368">
            <v>11502018774</v>
          </cell>
          <cell r="B368" t="str">
            <v>A TUTTO GUSTO DI DI TULLIO MARIA LAURA</v>
          </cell>
          <cell r="C368">
            <v>3481.45</v>
          </cell>
        </row>
        <row r="369">
          <cell r="A369">
            <v>11502020485</v>
          </cell>
          <cell r="B369" t="str">
            <v>CAZZETTA ORLANDO</v>
          </cell>
          <cell r="C369">
            <v>1422.07</v>
          </cell>
        </row>
        <row r="370">
          <cell r="A370">
            <v>11502020797</v>
          </cell>
          <cell r="B370" t="str">
            <v>TORREFAZIONE STUMPO DI STUMPO ALFREDO</v>
          </cell>
          <cell r="C370">
            <v>864.36</v>
          </cell>
        </row>
        <row r="371">
          <cell r="A371">
            <v>11502021073</v>
          </cell>
          <cell r="B371" t="str">
            <v>F.LLI BIVONA SRL - clienti conten.assic.</v>
          </cell>
          <cell r="C371">
            <v>8457.68</v>
          </cell>
        </row>
        <row r="372">
          <cell r="A372">
            <v>11502021364</v>
          </cell>
          <cell r="B372" t="str">
            <v>MARIA ZACHEO</v>
          </cell>
          <cell r="C372">
            <v>2000</v>
          </cell>
        </row>
        <row r="373">
          <cell r="A373">
            <v>11502022288</v>
          </cell>
          <cell r="B373" t="str">
            <v>MICHELE ZINGARO - clienti contenz.assic.</v>
          </cell>
          <cell r="C373">
            <v>2931.13</v>
          </cell>
        </row>
        <row r="374">
          <cell r="A374">
            <v>11502022842</v>
          </cell>
          <cell r="B374" t="str">
            <v>M2 COOP SOCIALE A RL - assicuraz.crediti</v>
          </cell>
          <cell r="C374">
            <v>1709.19</v>
          </cell>
        </row>
        <row r="375">
          <cell r="A375">
            <v>11502023321</v>
          </cell>
          <cell r="B375" t="str">
            <v>BAVARIA K. E WEIN GMBH-contenzioso SIAC</v>
          </cell>
          <cell r="C375">
            <v>27934.59</v>
          </cell>
        </row>
        <row r="376">
          <cell r="A376">
            <v>11503</v>
          </cell>
          <cell r="B376" t="str">
            <v>Portafoglio attivo</v>
          </cell>
          <cell r="C376">
            <v>1138</v>
          </cell>
        </row>
        <row r="377">
          <cell r="A377">
            <v>11503000003</v>
          </cell>
          <cell r="B377" t="str">
            <v>Cambiali Attive</v>
          </cell>
          <cell r="C377">
            <v>1138</v>
          </cell>
        </row>
        <row r="378">
          <cell r="A378">
            <v>11504</v>
          </cell>
          <cell r="B378" t="str">
            <v>Fondi svalutazioni crediti</v>
          </cell>
          <cell r="C378">
            <v>-20013.95</v>
          </cell>
        </row>
        <row r="379">
          <cell r="A379">
            <v>11504000001</v>
          </cell>
          <cell r="B379" t="str">
            <v>Fondo sval. crediti verso clienti</v>
          </cell>
          <cell r="C379">
            <v>-20013.95</v>
          </cell>
        </row>
        <row r="380">
          <cell r="A380">
            <v>11509</v>
          </cell>
          <cell r="B380" t="str">
            <v>Iva c/acquisti</v>
          </cell>
          <cell r="C380">
            <v>274733.38</v>
          </cell>
        </row>
        <row r="381">
          <cell r="A381">
            <v>11509000002</v>
          </cell>
          <cell r="B381" t="str">
            <v>Credito Iva c/compensazioni</v>
          </cell>
          <cell r="C381">
            <v>274733.38</v>
          </cell>
        </row>
        <row r="382">
          <cell r="A382">
            <v>11510</v>
          </cell>
          <cell r="B382" t="str">
            <v>Crediti verso altri</v>
          </cell>
          <cell r="C382">
            <v>2706236.97</v>
          </cell>
        </row>
        <row r="383">
          <cell r="A383">
            <v>11510000002</v>
          </cell>
          <cell r="B383" t="str">
            <v>Erario c/acconti IRAP</v>
          </cell>
          <cell r="C383">
            <v>8341.23</v>
          </cell>
        </row>
        <row r="384">
          <cell r="A384">
            <v>11510000003</v>
          </cell>
          <cell r="B384" t="str">
            <v>Erario c/ritenute subite</v>
          </cell>
          <cell r="C384">
            <v>21.69</v>
          </cell>
        </row>
        <row r="385">
          <cell r="A385">
            <v>11510000005</v>
          </cell>
          <cell r="B385" t="str">
            <v>Cagnetti Vincenzo c/incassi</v>
          </cell>
          <cell r="C385">
            <v>8161.62</v>
          </cell>
        </row>
        <row r="386">
          <cell r="A386">
            <v>11510000008</v>
          </cell>
          <cell r="B386" t="str">
            <v>Bellini Tiziano c/anticipo</v>
          </cell>
          <cell r="C386">
            <v>2950</v>
          </cell>
        </row>
        <row r="387">
          <cell r="A387">
            <v>11510000016</v>
          </cell>
          <cell r="B387" t="str">
            <v>Imposte Anticipate IRES</v>
          </cell>
          <cell r="C387">
            <v>224049.47</v>
          </cell>
        </row>
        <row r="388">
          <cell r="A388">
            <v>11510000018</v>
          </cell>
          <cell r="B388" t="str">
            <v>Dipendenti c/anticipi</v>
          </cell>
          <cell r="C388">
            <v>18063.47</v>
          </cell>
        </row>
        <row r="389">
          <cell r="A389">
            <v>11510000019</v>
          </cell>
          <cell r="B389" t="str">
            <v>Agribon srl</v>
          </cell>
          <cell r="C389">
            <v>209570.11</v>
          </cell>
        </row>
        <row r="390">
          <cell r="A390">
            <v>11510000024</v>
          </cell>
          <cell r="B390" t="str">
            <v>Fornitori c/anticipi</v>
          </cell>
          <cell r="C390">
            <v>3110</v>
          </cell>
        </row>
        <row r="391">
          <cell r="A391">
            <v>11510000026</v>
          </cell>
          <cell r="B391" t="str">
            <v>Anticipi fornitori su invest.in corso</v>
          </cell>
          <cell r="C391">
            <v>1296606.72</v>
          </cell>
        </row>
        <row r="392">
          <cell r="A392">
            <v>11510000029</v>
          </cell>
          <cell r="B392" t="str">
            <v>Parrini Lorenzo c/anticipo</v>
          </cell>
          <cell r="C392">
            <v>400</v>
          </cell>
        </row>
        <row r="393">
          <cell r="A393">
            <v>11510000030</v>
          </cell>
          <cell r="B393" t="str">
            <v>Prestito Infruttifero Renzini Holding sr</v>
          </cell>
          <cell r="C393">
            <v>206943.9</v>
          </cell>
        </row>
        <row r="394">
          <cell r="A394">
            <v>11510000038</v>
          </cell>
          <cell r="B394" t="str">
            <v>Credito INPS x fondo TFR</v>
          </cell>
          <cell r="C394">
            <v>580121.91</v>
          </cell>
        </row>
        <row r="395">
          <cell r="A395">
            <v>11510000041</v>
          </cell>
          <cell r="B395" t="str">
            <v>Marauto Maurizio c/incassi</v>
          </cell>
          <cell r="C395">
            <v>7860.83</v>
          </cell>
        </row>
        <row r="396">
          <cell r="A396">
            <v>11510000044</v>
          </cell>
          <cell r="B396" t="str">
            <v>Anticipi trasferte</v>
          </cell>
          <cell r="C396">
            <v>38200.75</v>
          </cell>
        </row>
        <row r="397">
          <cell r="A397">
            <v>11510000045</v>
          </cell>
          <cell r="B397" t="str">
            <v>Agenzia Multicredit c/incassi</v>
          </cell>
          <cell r="C397">
            <v>5373.58</v>
          </cell>
        </row>
        <row r="398">
          <cell r="A398">
            <v>11510000050</v>
          </cell>
          <cell r="B398" t="str">
            <v>Credito IRES x istanza rimb.IRAP</v>
          </cell>
          <cell r="C398">
            <v>38015</v>
          </cell>
        </row>
        <row r="399">
          <cell r="A399">
            <v>11510000051</v>
          </cell>
          <cell r="B399" t="str">
            <v>Credito IRES x accertamento 2010</v>
          </cell>
          <cell r="C399">
            <v>31442.69</v>
          </cell>
        </row>
        <row r="400">
          <cell r="A400">
            <v>11510000052</v>
          </cell>
          <cell r="B400" t="str">
            <v>Credito IRAP x accertamento 2010</v>
          </cell>
          <cell r="C400">
            <v>27004</v>
          </cell>
        </row>
        <row r="401">
          <cell r="A401">
            <v>11590</v>
          </cell>
          <cell r="B401" t="str">
            <v>Clienti in contenzioso Multicredit</v>
          </cell>
          <cell r="C401">
            <v>7583.09</v>
          </cell>
        </row>
        <row r="402">
          <cell r="A402">
            <v>11590014429</v>
          </cell>
          <cell r="B402" t="str">
            <v>SUPERM.FIGLIOLA E SALZANO SNC/c.contenz</v>
          </cell>
          <cell r="C402">
            <v>313.49</v>
          </cell>
        </row>
        <row r="403">
          <cell r="A403">
            <v>11590015804</v>
          </cell>
          <cell r="B403" t="str">
            <v>TROVATO FILOMENA - c.contenzioso</v>
          </cell>
          <cell r="C403">
            <v>612.83000000000004</v>
          </cell>
        </row>
        <row r="404">
          <cell r="A404">
            <v>11590018153</v>
          </cell>
          <cell r="B404" t="str">
            <v>SNADI AMBROSINI SRL-c.contenzioso</v>
          </cell>
          <cell r="C404">
            <v>200.64</v>
          </cell>
        </row>
        <row r="405">
          <cell r="A405">
            <v>11590018510</v>
          </cell>
          <cell r="B405" t="str">
            <v>MINIMARKET SORRENTO SRL - c.contenzioso</v>
          </cell>
          <cell r="C405">
            <v>501.43</v>
          </cell>
        </row>
        <row r="406">
          <cell r="A406">
            <v>11590018922</v>
          </cell>
          <cell r="B406" t="str">
            <v>LA BOTTEGA DEI SAPORI DI ZAZZERON FRANCA</v>
          </cell>
          <cell r="C406">
            <v>562.04</v>
          </cell>
        </row>
        <row r="407">
          <cell r="A407">
            <v>11590019702</v>
          </cell>
          <cell r="B407" t="str">
            <v>ALIMENTARI GLORIA GIACOMO-c.contenzioso</v>
          </cell>
          <cell r="C407">
            <v>149.75</v>
          </cell>
        </row>
        <row r="408">
          <cell r="A408">
            <v>11590019763</v>
          </cell>
          <cell r="B408" t="str">
            <v>LA PERLA DEL SUD DI RUBINO ANNAMARIA</v>
          </cell>
          <cell r="C408">
            <v>610.25</v>
          </cell>
        </row>
        <row r="409">
          <cell r="A409">
            <v>11590019837</v>
          </cell>
          <cell r="B409" t="str">
            <v>MACELLERIA POLLERIA MARCHETTINI MARILENA</v>
          </cell>
          <cell r="C409">
            <v>862.14</v>
          </cell>
        </row>
        <row r="410">
          <cell r="A410">
            <v>11590019907</v>
          </cell>
          <cell r="B410" t="str">
            <v>ANICE STELLATO DI MOSSA - c.contenzioso</v>
          </cell>
          <cell r="C410">
            <v>438.64</v>
          </cell>
        </row>
        <row r="411">
          <cell r="A411">
            <v>11590019946</v>
          </cell>
          <cell r="B411" t="str">
            <v>NATURALMENTE PANE DI MARTUCCI-c.cont</v>
          </cell>
          <cell r="C411">
            <v>502.71</v>
          </cell>
        </row>
        <row r="412">
          <cell r="A412">
            <v>11590020024</v>
          </cell>
          <cell r="B412" t="str">
            <v>91 FOOD SRL - c.contenzioso</v>
          </cell>
          <cell r="C412">
            <v>392.12</v>
          </cell>
        </row>
        <row r="413">
          <cell r="A413">
            <v>11590020067</v>
          </cell>
          <cell r="B413" t="str">
            <v>VIRGIGLIO PROJECT SRL - c.contenzioso</v>
          </cell>
          <cell r="C413">
            <v>1143.22</v>
          </cell>
        </row>
        <row r="414">
          <cell r="A414">
            <v>11590020257</v>
          </cell>
          <cell r="B414" t="str">
            <v>PIPER EVENTS SRL-c.contenzioso</v>
          </cell>
          <cell r="C414">
            <v>710.66</v>
          </cell>
        </row>
        <row r="415">
          <cell r="A415">
            <v>11590020428</v>
          </cell>
          <cell r="B415" t="str">
            <v>FLOMAR DI PREITE MARIA-clienti contenzi.</v>
          </cell>
          <cell r="C415">
            <v>106.37</v>
          </cell>
        </row>
        <row r="416">
          <cell r="A416">
            <v>11590020449</v>
          </cell>
          <cell r="B416" t="str">
            <v>SETTE PECCATI DI FRANCO RIZZI - c.conten</v>
          </cell>
          <cell r="C416">
            <v>476.8</v>
          </cell>
        </row>
        <row r="417">
          <cell r="A417">
            <v>117</v>
          </cell>
          <cell r="B417" t="str">
            <v>DISPONIBILITA' LIQUIDE</v>
          </cell>
          <cell r="C417">
            <v>220633.46</v>
          </cell>
        </row>
        <row r="418">
          <cell r="A418">
            <v>11701</v>
          </cell>
          <cell r="B418" t="str">
            <v>Depositi bancari e postali</v>
          </cell>
          <cell r="C418">
            <v>180557.78</v>
          </cell>
        </row>
        <row r="419">
          <cell r="A419">
            <v>11701000009</v>
          </cell>
          <cell r="B419" t="str">
            <v>Banca Nazionale del Lavoro S.p.A.</v>
          </cell>
          <cell r="C419">
            <v>-31302.53</v>
          </cell>
        </row>
        <row r="420">
          <cell r="A420">
            <v>11701000018</v>
          </cell>
          <cell r="B420" t="str">
            <v>Unipol Banca - UGF S.p.A.</v>
          </cell>
          <cell r="C420">
            <v>-514.41</v>
          </cell>
        </row>
        <row r="421">
          <cell r="A421">
            <v>11701000020</v>
          </cell>
          <cell r="B421" t="str">
            <v>C/C Postale Umbertide 29368065</v>
          </cell>
          <cell r="C421">
            <v>626.52</v>
          </cell>
        </row>
        <row r="422">
          <cell r="A422">
            <v>11701000025</v>
          </cell>
          <cell r="B422" t="str">
            <v>Banca Popolare dell'Etruria e del Lazio</v>
          </cell>
          <cell r="C422">
            <v>-32329.34</v>
          </cell>
        </row>
        <row r="423">
          <cell r="A423">
            <v>11701000026</v>
          </cell>
          <cell r="B423" t="str">
            <v>Banca Etruria c/c SBF 23092033</v>
          </cell>
          <cell r="C423">
            <v>8263.27</v>
          </cell>
        </row>
        <row r="424">
          <cell r="A424">
            <v>11701000030</v>
          </cell>
          <cell r="B424" t="str">
            <v>Banca delle Marche S.p.A.</v>
          </cell>
          <cell r="C424">
            <v>-66377.66</v>
          </cell>
        </row>
        <row r="425">
          <cell r="A425">
            <v>11701000032</v>
          </cell>
          <cell r="B425" t="str">
            <v>Banco Popolare Società Coop - Perugia</v>
          </cell>
          <cell r="C425">
            <v>260124.45</v>
          </cell>
        </row>
        <row r="426">
          <cell r="A426">
            <v>11701000039</v>
          </cell>
          <cell r="B426" t="str">
            <v>Casse di Risparmio dell'Umbria</v>
          </cell>
          <cell r="C426">
            <v>25942.7</v>
          </cell>
        </row>
        <row r="427">
          <cell r="A427">
            <v>11701000043</v>
          </cell>
          <cell r="B427" t="str">
            <v>Banca Nazionale del Lavoro c/c 282</v>
          </cell>
          <cell r="C427">
            <v>22.18</v>
          </cell>
        </row>
        <row r="428">
          <cell r="A428">
            <v>11701000046</v>
          </cell>
          <cell r="B428" t="str">
            <v>Banca Nazionale del Lavoro c/c 321</v>
          </cell>
          <cell r="C428">
            <v>-15111.14</v>
          </cell>
        </row>
        <row r="429">
          <cell r="A429">
            <v>11701000049</v>
          </cell>
          <cell r="B429" t="str">
            <v>Monte dei Paschi di Siena S.p.A.</v>
          </cell>
          <cell r="C429">
            <v>-1402.41</v>
          </cell>
        </row>
        <row r="430">
          <cell r="A430">
            <v>11701000053</v>
          </cell>
          <cell r="B430" t="str">
            <v>Deutsche Bank S.p.A.</v>
          </cell>
          <cell r="C430">
            <v>167911.36</v>
          </cell>
        </row>
        <row r="431">
          <cell r="A431">
            <v>11701000054</v>
          </cell>
          <cell r="B431" t="str">
            <v>Credito Emiliano S.p.A.</v>
          </cell>
          <cell r="C431">
            <v>-35231.85</v>
          </cell>
        </row>
        <row r="432">
          <cell r="A432">
            <v>11701000055</v>
          </cell>
          <cell r="B432" t="str">
            <v>Banca MPS fil. Umbertide cc 378526 PSR</v>
          </cell>
          <cell r="C432">
            <v>25.47</v>
          </cell>
        </row>
        <row r="433">
          <cell r="A433">
            <v>11701000056</v>
          </cell>
          <cell r="B433" t="str">
            <v>Banca MPS fil. Umbertide cc 378247 PSR</v>
          </cell>
          <cell r="C433">
            <v>106.15</v>
          </cell>
        </row>
        <row r="434">
          <cell r="A434">
            <v>11701000058</v>
          </cell>
          <cell r="B434" t="str">
            <v>Banca di Credito Coop di Alberobello</v>
          </cell>
          <cell r="C434">
            <v>612.44000000000005</v>
          </cell>
        </row>
        <row r="435">
          <cell r="A435">
            <v>11701000059</v>
          </cell>
          <cell r="B435" t="str">
            <v>Banca Popolare di Vicenza</v>
          </cell>
          <cell r="C435">
            <v>-44023.66</v>
          </cell>
        </row>
        <row r="436">
          <cell r="A436">
            <v>11701000060</v>
          </cell>
          <cell r="B436" t="str">
            <v>Cassa di Risparmio di Parma e Piacenza</v>
          </cell>
          <cell r="C436">
            <v>40377.43</v>
          </cell>
        </row>
        <row r="437">
          <cell r="A437">
            <v>11701000061</v>
          </cell>
          <cell r="B437" t="str">
            <v>Cassa di Risparmio di Rimini</v>
          </cell>
          <cell r="C437">
            <v>-97161.19</v>
          </cell>
        </row>
        <row r="438">
          <cell r="A438">
            <v>11703</v>
          </cell>
          <cell r="B438" t="str">
            <v>Denaro e valori in cassa</v>
          </cell>
          <cell r="C438">
            <v>40075.68</v>
          </cell>
        </row>
        <row r="439">
          <cell r="A439">
            <v>11703000001</v>
          </cell>
          <cell r="B439" t="str">
            <v>Cassa Contanti</v>
          </cell>
          <cell r="C439">
            <v>34850.550000000003</v>
          </cell>
        </row>
        <row r="440">
          <cell r="A440">
            <v>11703000002</v>
          </cell>
          <cell r="B440" t="str">
            <v>Cassa Negozio</v>
          </cell>
          <cell r="C440">
            <v>550</v>
          </cell>
        </row>
        <row r="441">
          <cell r="A441">
            <v>11703000003</v>
          </cell>
          <cell r="B441" t="str">
            <v>Cassa Assegni</v>
          </cell>
          <cell r="C441">
            <v>2545.73</v>
          </cell>
        </row>
        <row r="442">
          <cell r="A442">
            <v>11703000004</v>
          </cell>
          <cell r="B442" t="str">
            <v>Carte di credito Prepagate</v>
          </cell>
          <cell r="C442">
            <v>744.7</v>
          </cell>
        </row>
        <row r="443">
          <cell r="A443">
            <v>11703000006</v>
          </cell>
          <cell r="B443" t="str">
            <v>Cassa POS Negozio</v>
          </cell>
          <cell r="C443">
            <v>131</v>
          </cell>
        </row>
        <row r="444">
          <cell r="A444">
            <v>11703000007</v>
          </cell>
          <cell r="B444" t="str">
            <v>Cassa Voucher Inps</v>
          </cell>
          <cell r="C444">
            <v>300</v>
          </cell>
        </row>
        <row r="445">
          <cell r="A445">
            <v>11703000008</v>
          </cell>
          <cell r="B445" t="str">
            <v>Conto Paypal</v>
          </cell>
          <cell r="C445">
            <v>953.7</v>
          </cell>
        </row>
        <row r="446">
          <cell r="A446">
            <v>118</v>
          </cell>
          <cell r="B446" t="str">
            <v>RATEI E RISCONTI ATTIVI</v>
          </cell>
          <cell r="C446">
            <v>132279.96</v>
          </cell>
        </row>
        <row r="447">
          <cell r="A447">
            <v>11802</v>
          </cell>
          <cell r="B447" t="str">
            <v>RISCONTI ATTIVI</v>
          </cell>
          <cell r="C447">
            <v>20561.02</v>
          </cell>
        </row>
        <row r="448">
          <cell r="A448">
            <v>11802000001</v>
          </cell>
          <cell r="B448" t="str">
            <v>Risconti attivi</v>
          </cell>
          <cell r="C448">
            <v>20561.02</v>
          </cell>
        </row>
        <row r="449">
          <cell r="A449">
            <v>11803</v>
          </cell>
          <cell r="B449" t="str">
            <v>FATTURE DA EMETTERE</v>
          </cell>
          <cell r="C449">
            <v>111718.94</v>
          </cell>
        </row>
        <row r="450">
          <cell r="A450">
            <v>11803000001</v>
          </cell>
          <cell r="B450" t="str">
            <v>Fatture da Emettere</v>
          </cell>
          <cell r="C450">
            <v>30344.799999999999</v>
          </cell>
        </row>
        <row r="451">
          <cell r="A451">
            <v>11803000002</v>
          </cell>
          <cell r="B451" t="str">
            <v>Note di credito da ricevere</v>
          </cell>
          <cell r="C451">
            <v>81374.14</v>
          </cell>
        </row>
        <row r="452">
          <cell r="A452">
            <v>119</v>
          </cell>
          <cell r="B452" t="str">
            <v>C/Transitori</v>
          </cell>
          <cell r="C452">
            <v>7715.77</v>
          </cell>
        </row>
        <row r="453">
          <cell r="A453">
            <v>11901</v>
          </cell>
          <cell r="B453" t="str">
            <v>C/transitori</v>
          </cell>
          <cell r="C453">
            <v>7715.77</v>
          </cell>
        </row>
        <row r="454">
          <cell r="A454">
            <v>11901000010</v>
          </cell>
          <cell r="B454" t="str">
            <v>C/Transitorio Insoluti</v>
          </cell>
          <cell r="C454">
            <v>868.27</v>
          </cell>
        </row>
        <row r="455">
          <cell r="A455">
            <v>11901000011</v>
          </cell>
          <cell r="B455" t="str">
            <v>C/Transitorio Assegni / Bonifici</v>
          </cell>
          <cell r="C455">
            <v>6847.5</v>
          </cell>
        </row>
        <row r="456">
          <cell r="A456">
            <v>120</v>
          </cell>
          <cell r="B456" t="str">
            <v>Depositi Cauzionali</v>
          </cell>
          <cell r="C456">
            <v>3432.32</v>
          </cell>
        </row>
        <row r="457">
          <cell r="A457">
            <v>12001</v>
          </cell>
          <cell r="B457" t="str">
            <v>Depositi Cauzionali</v>
          </cell>
          <cell r="C457">
            <v>3432.32</v>
          </cell>
        </row>
        <row r="458">
          <cell r="A458">
            <v>12001000002</v>
          </cell>
          <cell r="B458" t="str">
            <v>Banca Nazionale del Lavoro</v>
          </cell>
          <cell r="C458">
            <v>1394.43</v>
          </cell>
        </row>
        <row r="459">
          <cell r="A459">
            <v>12001000003</v>
          </cell>
          <cell r="B459" t="str">
            <v>Ufficio Tecnico Finanziario</v>
          </cell>
          <cell r="C459">
            <v>588.76</v>
          </cell>
        </row>
        <row r="460">
          <cell r="A460">
            <v>12001000004</v>
          </cell>
          <cell r="B460" t="str">
            <v>SIAC</v>
          </cell>
          <cell r="C460">
            <v>258.23</v>
          </cell>
        </row>
        <row r="461">
          <cell r="A461">
            <v>12001000005</v>
          </cell>
          <cell r="B461" t="str">
            <v>Imballaggi c/deposito</v>
          </cell>
          <cell r="C461">
            <v>25.8</v>
          </cell>
        </row>
        <row r="462">
          <cell r="A462">
            <v>12001000007</v>
          </cell>
          <cell r="B462" t="str">
            <v>Autostrade</v>
          </cell>
          <cell r="C462">
            <v>253.29</v>
          </cell>
        </row>
        <row r="463">
          <cell r="A463">
            <v>12001000009</v>
          </cell>
          <cell r="B463" t="str">
            <v>Deposito Tesoreria Prov.Stato</v>
          </cell>
          <cell r="C463">
            <v>101.88</v>
          </cell>
        </row>
        <row r="464">
          <cell r="A464">
            <v>12001000011</v>
          </cell>
          <cell r="B464" t="str">
            <v>Deposito cauzionale SIAE</v>
          </cell>
          <cell r="C464">
            <v>114.93</v>
          </cell>
        </row>
        <row r="465">
          <cell r="A465">
            <v>12001000012</v>
          </cell>
          <cell r="B465" t="str">
            <v>Deposito cauzionale CARLSBERG HORECA SRL</v>
          </cell>
          <cell r="C465">
            <v>695</v>
          </cell>
        </row>
        <row r="466">
          <cell r="A466">
            <v>220</v>
          </cell>
          <cell r="B466" t="str">
            <v>FONDI PER RISCHI E ONERI</v>
          </cell>
          <cell r="C466">
            <v>-625424.17000000004</v>
          </cell>
        </row>
        <row r="467">
          <cell r="A467">
            <v>22002</v>
          </cell>
          <cell r="B467" t="str">
            <v>Fondo imposte</v>
          </cell>
          <cell r="C467">
            <v>-625424.17000000004</v>
          </cell>
        </row>
        <row r="468">
          <cell r="A468">
            <v>22002000001</v>
          </cell>
          <cell r="B468" t="str">
            <v>Fondo imposte Differite IRES</v>
          </cell>
          <cell r="C468">
            <v>-54668.22</v>
          </cell>
        </row>
        <row r="469">
          <cell r="A469">
            <v>22002000005</v>
          </cell>
          <cell r="B469" t="str">
            <v>Fondo rischi per conferimento</v>
          </cell>
          <cell r="C469">
            <v>-570755.94999999995</v>
          </cell>
        </row>
        <row r="470">
          <cell r="A470">
            <v>221</v>
          </cell>
          <cell r="B470" t="str">
            <v>T.F.R. DI LAVORO SUBORDINATO</v>
          </cell>
          <cell r="C470">
            <v>-1142860.17</v>
          </cell>
        </row>
        <row r="471">
          <cell r="A471">
            <v>22101</v>
          </cell>
          <cell r="B471" t="str">
            <v>Tratt. fine rapporto lavoro subordinato</v>
          </cell>
          <cell r="C471">
            <v>-1142860.17</v>
          </cell>
        </row>
        <row r="472">
          <cell r="A472">
            <v>22101000001</v>
          </cell>
          <cell r="B472" t="str">
            <v>Fondo Accantonamento TFR c/o DITTA</v>
          </cell>
          <cell r="C472">
            <v>-223370.23999999999</v>
          </cell>
        </row>
        <row r="473">
          <cell r="A473">
            <v>22101000003</v>
          </cell>
          <cell r="B473" t="str">
            <v>Fondo Indennità suppletiva clientela</v>
          </cell>
          <cell r="C473">
            <v>-284077.99</v>
          </cell>
        </row>
        <row r="474">
          <cell r="A474">
            <v>22101000004</v>
          </cell>
          <cell r="B474" t="str">
            <v>F.DO TESOR. TFR INPS</v>
          </cell>
          <cell r="C474">
            <v>-635411.93999999994</v>
          </cell>
        </row>
        <row r="475">
          <cell r="A475">
            <v>222</v>
          </cell>
          <cell r="B475" t="str">
            <v>DEBITI</v>
          </cell>
          <cell r="C475">
            <v>-24077913.559999999</v>
          </cell>
        </row>
        <row r="476">
          <cell r="A476">
            <v>22200</v>
          </cell>
          <cell r="B476" t="str">
            <v>Debiti verso fornitori</v>
          </cell>
          <cell r="C476">
            <v>-8281177.8200000003</v>
          </cell>
        </row>
        <row r="477">
          <cell r="A477">
            <v>22200</v>
          </cell>
          <cell r="B477" t="str">
            <v>Debiti verso fornitori</v>
          </cell>
          <cell r="C477">
            <v>-8281177.8200000003</v>
          </cell>
        </row>
        <row r="478">
          <cell r="A478">
            <v>22205</v>
          </cell>
          <cell r="B478" t="str">
            <v>Debiti verso banche</v>
          </cell>
          <cell r="C478">
            <v>-7024919.8799999999</v>
          </cell>
        </row>
        <row r="479">
          <cell r="A479">
            <v>22205000007</v>
          </cell>
          <cell r="B479" t="str">
            <v>Banca Popolare Vicenza c/anticipo fattur</v>
          </cell>
          <cell r="C479">
            <v>-666158.46</v>
          </cell>
        </row>
        <row r="480">
          <cell r="A480">
            <v>22205000008</v>
          </cell>
          <cell r="B480" t="str">
            <v>Unipol Banca c/c 1115</v>
          </cell>
          <cell r="C480">
            <v>-461836.61</v>
          </cell>
        </row>
        <row r="481">
          <cell r="A481">
            <v>22205000009</v>
          </cell>
          <cell r="B481" t="str">
            <v>Banca Nazionale del Lavoro Antic.Fatture</v>
          </cell>
          <cell r="C481">
            <v>-1945423.36</v>
          </cell>
        </row>
        <row r="482">
          <cell r="A482">
            <v>22205000011</v>
          </cell>
          <cell r="B482" t="str">
            <v>Deutsche Bank c/c anticipo fatture</v>
          </cell>
          <cell r="C482">
            <v>-424664.6</v>
          </cell>
        </row>
        <row r="483">
          <cell r="A483">
            <v>22205000013</v>
          </cell>
          <cell r="B483" t="str">
            <v>CREDEM c/c anticipo fatture italia</v>
          </cell>
          <cell r="C483">
            <v>-191112.46</v>
          </cell>
        </row>
        <row r="484">
          <cell r="A484">
            <v>22205000014</v>
          </cell>
          <cell r="B484" t="str">
            <v>CREDEM c/c anticipo fatture export</v>
          </cell>
          <cell r="C484">
            <v>-198159.63</v>
          </cell>
        </row>
        <row r="485">
          <cell r="A485">
            <v>22205000016</v>
          </cell>
          <cell r="B485" t="str">
            <v>Banca Etruria Ant Fatture c/c 382024</v>
          </cell>
          <cell r="C485">
            <v>-362702.48</v>
          </cell>
        </row>
        <row r="486">
          <cell r="A486">
            <v>22205000019</v>
          </cell>
          <cell r="B486" t="str">
            <v>Cassa di Risp. di Lucca c/c 1123817 Ant.</v>
          </cell>
          <cell r="C486">
            <v>-1387237.03</v>
          </cell>
        </row>
        <row r="487">
          <cell r="A487">
            <v>22205000027</v>
          </cell>
          <cell r="B487" t="str">
            <v>CARIPARMA c/anticipo fatture</v>
          </cell>
          <cell r="C487">
            <v>-402996.07</v>
          </cell>
        </row>
        <row r="488">
          <cell r="A488">
            <v>22205000030</v>
          </cell>
          <cell r="B488" t="str">
            <v>Banca Nazionale del Lavoro c/finanz.forn</v>
          </cell>
          <cell r="C488">
            <v>-490329.09</v>
          </cell>
        </row>
        <row r="489">
          <cell r="A489">
            <v>22205000031</v>
          </cell>
          <cell r="B489" t="str">
            <v>Banca Popola di Vicenza finanz. Bullett</v>
          </cell>
          <cell r="C489">
            <v>-350000</v>
          </cell>
        </row>
        <row r="490">
          <cell r="A490">
            <v>22205000032</v>
          </cell>
          <cell r="B490" t="str">
            <v>CARIPARMA anticipo fatture export</v>
          </cell>
          <cell r="C490">
            <v>-144300.09</v>
          </cell>
        </row>
        <row r="491">
          <cell r="A491">
            <v>22206</v>
          </cell>
          <cell r="B491" t="str">
            <v>Debiti Banche Mediolungo</v>
          </cell>
          <cell r="C491">
            <v>-4583357.49</v>
          </cell>
        </row>
        <row r="492">
          <cell r="A492">
            <v>22206000001</v>
          </cell>
          <cell r="B492" t="str">
            <v>MPS MerchanBanck n.333980</v>
          </cell>
          <cell r="C492">
            <v>-823958.56</v>
          </cell>
        </row>
        <row r="493">
          <cell r="A493">
            <v>22206000002</v>
          </cell>
          <cell r="B493" t="str">
            <v>MPS MerchanBanck n.337687</v>
          </cell>
          <cell r="C493">
            <v>-823958.56</v>
          </cell>
        </row>
        <row r="494">
          <cell r="A494">
            <v>22206000008</v>
          </cell>
          <cell r="B494" t="str">
            <v>Mutuo Unipol Banca</v>
          </cell>
          <cell r="C494">
            <v>-1055968.04</v>
          </cell>
        </row>
        <row r="495">
          <cell r="A495">
            <v>22206000010</v>
          </cell>
          <cell r="B495" t="str">
            <v>Mutuo Banca Etruria</v>
          </cell>
          <cell r="C495">
            <v>-188889.8</v>
          </cell>
        </row>
        <row r="496">
          <cell r="A496">
            <v>22206000011</v>
          </cell>
          <cell r="B496" t="str">
            <v>Banca Marche BEI</v>
          </cell>
          <cell r="C496">
            <v>-244022.13</v>
          </cell>
        </row>
        <row r="497">
          <cell r="A497">
            <v>22206000012</v>
          </cell>
          <cell r="B497" t="str">
            <v>Banca Marche</v>
          </cell>
          <cell r="C497">
            <v>-102013.45</v>
          </cell>
        </row>
        <row r="498">
          <cell r="A498">
            <v>22206000013</v>
          </cell>
          <cell r="B498" t="str">
            <v>Banca Toscana finanziamento TFR</v>
          </cell>
          <cell r="C498">
            <v>-24328.720000000001</v>
          </cell>
        </row>
        <row r="499">
          <cell r="A499">
            <v>22206000017</v>
          </cell>
          <cell r="B499" t="str">
            <v>Mutuo CR Lucca</v>
          </cell>
          <cell r="C499">
            <v>-886322.49</v>
          </cell>
        </row>
        <row r="500">
          <cell r="A500">
            <v>22206000018</v>
          </cell>
          <cell r="B500" t="str">
            <v>Deutsche Bank - finanziamento</v>
          </cell>
          <cell r="C500">
            <v>-156250</v>
          </cell>
        </row>
        <row r="501">
          <cell r="A501">
            <v>22206000019</v>
          </cell>
          <cell r="B501" t="str">
            <v>Mutuo Banca Cred.Cooperativo</v>
          </cell>
          <cell r="C501">
            <v>-277645.74</v>
          </cell>
        </row>
        <row r="502">
          <cell r="A502">
            <v>22211</v>
          </cell>
          <cell r="B502" t="str">
            <v>Debiti fornitori</v>
          </cell>
          <cell r="C502">
            <v>-1189778.01</v>
          </cell>
        </row>
        <row r="503">
          <cell r="A503">
            <v>22211000004</v>
          </cell>
          <cell r="B503" t="str">
            <v>Fornitori c/fatture da ricevere</v>
          </cell>
          <cell r="C503">
            <v>-666665.91</v>
          </cell>
        </row>
        <row r="504">
          <cell r="A504">
            <v>22211000005</v>
          </cell>
          <cell r="B504" t="str">
            <v>Note di credito da emettere</v>
          </cell>
          <cell r="C504">
            <v>-110931.36</v>
          </cell>
        </row>
        <row r="505">
          <cell r="A505">
            <v>22211000008</v>
          </cell>
          <cell r="B505" t="str">
            <v>Agenti c/provvigioni</v>
          </cell>
          <cell r="C505">
            <v>-412180.74</v>
          </cell>
        </row>
        <row r="506">
          <cell r="A506">
            <v>22221</v>
          </cell>
          <cell r="B506" t="str">
            <v>Debiti tributari</v>
          </cell>
          <cell r="C506">
            <v>-926689.48</v>
          </cell>
        </row>
        <row r="507">
          <cell r="A507">
            <v>22221000010</v>
          </cell>
          <cell r="B507" t="str">
            <v>Erario c/Saldo IRAP</v>
          </cell>
          <cell r="C507">
            <v>-145695.4</v>
          </cell>
        </row>
        <row r="508">
          <cell r="A508">
            <v>22221000011</v>
          </cell>
          <cell r="B508" t="str">
            <v>Erario c/Ritenute lavoro dipendente 1001</v>
          </cell>
          <cell r="C508">
            <v>-264564.15999999997</v>
          </cell>
        </row>
        <row r="509">
          <cell r="A509">
            <v>22221000012</v>
          </cell>
          <cell r="B509" t="str">
            <v>Erario c/Rit. lavoro aut. 1038-1040</v>
          </cell>
          <cell r="C509">
            <v>-12203.43</v>
          </cell>
        </row>
        <row r="510">
          <cell r="A510">
            <v>22221000014</v>
          </cell>
          <cell r="B510" t="str">
            <v>Erario c/Rit. redditi collab 1004</v>
          </cell>
          <cell r="C510">
            <v>-27794.44</v>
          </cell>
        </row>
        <row r="511">
          <cell r="A511">
            <v>22221000016</v>
          </cell>
          <cell r="B511" t="str">
            <v>Erario Regione 3802</v>
          </cell>
          <cell r="C511">
            <v>-3241.59</v>
          </cell>
        </row>
        <row r="512">
          <cell r="A512">
            <v>22221000018</v>
          </cell>
          <cell r="B512" t="str">
            <v>Erario C/Ritenute lavoro dipendenti 1012</v>
          </cell>
          <cell r="C512">
            <v>-27707.59</v>
          </cell>
        </row>
        <row r="513">
          <cell r="A513">
            <v>22221000019</v>
          </cell>
          <cell r="B513" t="str">
            <v>Imposta Sostitutiva TFR</v>
          </cell>
          <cell r="C513">
            <v>416.47</v>
          </cell>
        </row>
        <row r="514">
          <cell r="A514">
            <v>22221000020</v>
          </cell>
          <cell r="B514" t="str">
            <v>Ag. Entrate c/rateaz. x 770/2008</v>
          </cell>
          <cell r="C514">
            <v>-1202.25</v>
          </cell>
        </row>
        <row r="515">
          <cell r="A515">
            <v>22221000021</v>
          </cell>
          <cell r="B515" t="str">
            <v>Cartelle esattoriali a ruolo</v>
          </cell>
          <cell r="C515">
            <v>-8116.73</v>
          </cell>
        </row>
        <row r="516">
          <cell r="A516">
            <v>22221000022</v>
          </cell>
          <cell r="B516" t="str">
            <v>Erario Comune cod.3848-3847</v>
          </cell>
          <cell r="C516">
            <v>-993.5</v>
          </cell>
        </row>
        <row r="517">
          <cell r="A517">
            <v>22221000023</v>
          </cell>
          <cell r="B517" t="str">
            <v>Ag. Entrate c/rateaz. x IRAP 2011</v>
          </cell>
          <cell r="C517">
            <v>-13905.53</v>
          </cell>
        </row>
        <row r="518">
          <cell r="A518">
            <v>22221000025</v>
          </cell>
          <cell r="B518" t="str">
            <v>F.24 C/LIQUIDAZIONE</v>
          </cell>
          <cell r="C518">
            <v>-124128.8</v>
          </cell>
        </row>
        <row r="519">
          <cell r="A519">
            <v>22221000026</v>
          </cell>
          <cell r="B519" t="str">
            <v>Ag. Entrate c/rateaz.IRAP-IVA 2010</v>
          </cell>
          <cell r="C519">
            <v>-50146.91</v>
          </cell>
        </row>
        <row r="520">
          <cell r="A520">
            <v>22221000027</v>
          </cell>
          <cell r="B520" t="str">
            <v>Ag. Entrate c/rateaz.IRES 2010 VERIFICA</v>
          </cell>
          <cell r="C520">
            <v>-247405.62</v>
          </cell>
        </row>
        <row r="521">
          <cell r="A521">
            <v>22222</v>
          </cell>
          <cell r="B521" t="str">
            <v>Debiti verso istituti previdenziali</v>
          </cell>
          <cell r="C521">
            <v>-591699.26</v>
          </cell>
        </row>
        <row r="522">
          <cell r="A522">
            <v>22222000001</v>
          </cell>
          <cell r="B522" t="str">
            <v>INPS</v>
          </cell>
          <cell r="C522">
            <v>-530715.18999999994</v>
          </cell>
        </row>
        <row r="523">
          <cell r="A523">
            <v>22222000002</v>
          </cell>
          <cell r="B523" t="str">
            <v>INAIL</v>
          </cell>
          <cell r="C523">
            <v>-1913.45</v>
          </cell>
        </row>
        <row r="524">
          <cell r="A524">
            <v>22222000003</v>
          </cell>
          <cell r="B524" t="str">
            <v>INAIL collaboratori - amministratori</v>
          </cell>
          <cell r="C524">
            <v>-3219.44</v>
          </cell>
        </row>
        <row r="525">
          <cell r="A525">
            <v>22222000004</v>
          </cell>
          <cell r="B525" t="str">
            <v>INPS-CONTRIB.VITA</v>
          </cell>
          <cell r="C525">
            <v>-136</v>
          </cell>
        </row>
        <row r="526">
          <cell r="A526">
            <v>22222000005</v>
          </cell>
          <cell r="B526" t="str">
            <v>INPS LEGGE 335/95</v>
          </cell>
          <cell r="C526">
            <v>-32830.379999999997</v>
          </cell>
        </row>
        <row r="527">
          <cell r="A527">
            <v>22222000006</v>
          </cell>
          <cell r="B527" t="str">
            <v>FONDO TAX BENEFIT</v>
          </cell>
          <cell r="C527">
            <v>-297.01</v>
          </cell>
        </row>
        <row r="528">
          <cell r="A528">
            <v>22222000007</v>
          </cell>
          <cell r="B528" t="str">
            <v>FONDO ALLEATA PREVIDENTE</v>
          </cell>
          <cell r="C528">
            <v>-1554.31</v>
          </cell>
        </row>
        <row r="529">
          <cell r="A529">
            <v>22222000008</v>
          </cell>
          <cell r="B529" t="str">
            <v>FONDO ALIFOND</v>
          </cell>
          <cell r="C529">
            <v>-114.92</v>
          </cell>
        </row>
        <row r="530">
          <cell r="A530">
            <v>22222000009</v>
          </cell>
          <cell r="B530" t="str">
            <v>FONDO MEDIOLANUM VITA SPA</v>
          </cell>
          <cell r="C530">
            <v>-316.27</v>
          </cell>
        </row>
        <row r="531">
          <cell r="A531">
            <v>22222000011</v>
          </cell>
          <cell r="B531" t="str">
            <v>FONDO FASA</v>
          </cell>
          <cell r="C531">
            <v>-11976</v>
          </cell>
        </row>
        <row r="532">
          <cell r="A532">
            <v>22222000061</v>
          </cell>
          <cell r="B532" t="str">
            <v>FIRR</v>
          </cell>
          <cell r="C532">
            <v>-23650.42</v>
          </cell>
        </row>
        <row r="533">
          <cell r="A533">
            <v>22222000062</v>
          </cell>
          <cell r="B533" t="str">
            <v>Enasarco c/Agenti</v>
          </cell>
          <cell r="C533">
            <v>15024.13</v>
          </cell>
        </row>
        <row r="534">
          <cell r="A534">
            <v>22223</v>
          </cell>
          <cell r="B534" t="str">
            <v>DEBITI VERSO DIVERSI</v>
          </cell>
          <cell r="C534">
            <v>-1480291.62</v>
          </cell>
        </row>
        <row r="535">
          <cell r="A535">
            <v>22223000002</v>
          </cell>
          <cell r="B535" t="str">
            <v>Ferie Dipendenti</v>
          </cell>
          <cell r="C535">
            <v>-139162.6</v>
          </cell>
        </row>
        <row r="536">
          <cell r="A536">
            <v>22223000003</v>
          </cell>
          <cell r="B536" t="str">
            <v>Dipendenti c/Retribuzioni</v>
          </cell>
          <cell r="C536">
            <v>-142757.62</v>
          </cell>
        </row>
        <row r="537">
          <cell r="A537">
            <v>22223000008</v>
          </cell>
          <cell r="B537" t="str">
            <v>Altri Debiti</v>
          </cell>
          <cell r="C537">
            <v>-12857.15</v>
          </cell>
        </row>
        <row r="538">
          <cell r="A538">
            <v>22223000009</v>
          </cell>
          <cell r="B538" t="str">
            <v>AGEA Agenzia Erogazioni</v>
          </cell>
          <cell r="C538">
            <v>-1142383.32</v>
          </cell>
        </row>
        <row r="539">
          <cell r="A539">
            <v>22223000016</v>
          </cell>
          <cell r="B539" t="str">
            <v>Cessione 1/5 Stipendio Pigliapoco</v>
          </cell>
          <cell r="C539">
            <v>-1444</v>
          </cell>
        </row>
        <row r="540">
          <cell r="A540">
            <v>22223000017</v>
          </cell>
          <cell r="B540" t="str">
            <v>Assicurazioni Crediti Siac</v>
          </cell>
          <cell r="C540">
            <v>-9356.33</v>
          </cell>
        </row>
        <row r="541">
          <cell r="A541">
            <v>22223000021</v>
          </cell>
          <cell r="B541" t="str">
            <v>MARSH SPA</v>
          </cell>
          <cell r="C541">
            <v>7828.5</v>
          </cell>
        </row>
        <row r="542">
          <cell r="A542">
            <v>22223000024</v>
          </cell>
          <cell r="B542" t="str">
            <v>TFR Retribuzioni Differite</v>
          </cell>
          <cell r="C542">
            <v>-14710.48</v>
          </cell>
        </row>
        <row r="543">
          <cell r="A543">
            <v>22223000026</v>
          </cell>
          <cell r="B543" t="str">
            <v>CONSORZIO I.G.P.PROSCIUTTO NORCIA</v>
          </cell>
          <cell r="C543">
            <v>-13356.55</v>
          </cell>
        </row>
        <row r="544">
          <cell r="A544">
            <v>22223000028</v>
          </cell>
          <cell r="B544" t="str">
            <v>Banelli Alice c/cessioni</v>
          </cell>
          <cell r="C544">
            <v>-816</v>
          </cell>
        </row>
        <row r="545">
          <cell r="A545">
            <v>22223000031</v>
          </cell>
          <cell r="B545" t="str">
            <v>Finanziamento Mercedes DC684FL</v>
          </cell>
          <cell r="C545">
            <v>-932.92</v>
          </cell>
        </row>
        <row r="546">
          <cell r="A546">
            <v>22223000034</v>
          </cell>
          <cell r="B546" t="str">
            <v>Finanziamento Alfa 159 DF104SG</v>
          </cell>
          <cell r="C546">
            <v>-393.58</v>
          </cell>
        </row>
        <row r="547">
          <cell r="A547">
            <v>22223000037</v>
          </cell>
          <cell r="B547" t="str">
            <v>Mencagli Paola c/cessioni</v>
          </cell>
          <cell r="C547">
            <v>-600</v>
          </cell>
        </row>
        <row r="548">
          <cell r="A548">
            <v>22223000040</v>
          </cell>
          <cell r="B548" t="str">
            <v>Cessione 1/5 Naticchioni</v>
          </cell>
          <cell r="C548">
            <v>-600</v>
          </cell>
        </row>
        <row r="549">
          <cell r="A549">
            <v>22223000041</v>
          </cell>
          <cell r="B549" t="str">
            <v>Rateizzazione TFR</v>
          </cell>
          <cell r="C549">
            <v>-8749.57</v>
          </cell>
        </row>
        <row r="550">
          <cell r="A550">
            <v>223</v>
          </cell>
          <cell r="B550" t="str">
            <v>RATEI E RISCONTI PASSIVI</v>
          </cell>
          <cell r="C550">
            <v>-652612.6</v>
          </cell>
        </row>
        <row r="551">
          <cell r="A551">
            <v>22301</v>
          </cell>
          <cell r="B551" t="str">
            <v>RATEI E RISCONTI PASSIVI</v>
          </cell>
          <cell r="C551">
            <v>-121446.02</v>
          </cell>
        </row>
        <row r="552">
          <cell r="A552">
            <v>22301000001</v>
          </cell>
          <cell r="B552" t="str">
            <v>Ratei passivi</v>
          </cell>
          <cell r="C552">
            <v>-121446.02</v>
          </cell>
        </row>
        <row r="553">
          <cell r="A553">
            <v>22302</v>
          </cell>
          <cell r="B553" t="str">
            <v>RISCONTI PASSIVI</v>
          </cell>
          <cell r="C553">
            <v>-531166.57999999996</v>
          </cell>
        </row>
        <row r="554">
          <cell r="A554">
            <v>22302000002</v>
          </cell>
          <cell r="B554" t="str">
            <v>Risconti passivi Pluriennali</v>
          </cell>
          <cell r="C554">
            <v>-531166.57999999996</v>
          </cell>
        </row>
        <row r="555">
          <cell r="A555">
            <v>330</v>
          </cell>
          <cell r="B555" t="str">
            <v>PATRIMONIO NETTO</v>
          </cell>
          <cell r="C555">
            <v>-5868917.8200000003</v>
          </cell>
        </row>
        <row r="556">
          <cell r="A556">
            <v>33001</v>
          </cell>
          <cell r="B556" t="str">
            <v>Capitale</v>
          </cell>
          <cell r="C556">
            <v>-5300000</v>
          </cell>
        </row>
        <row r="557">
          <cell r="A557">
            <v>33001000001</v>
          </cell>
          <cell r="B557" t="str">
            <v>Capitale sociale</v>
          </cell>
          <cell r="C557">
            <v>-5300000</v>
          </cell>
        </row>
        <row r="558">
          <cell r="A558">
            <v>33004</v>
          </cell>
          <cell r="B558" t="str">
            <v>Riserva legale</v>
          </cell>
          <cell r="C558">
            <v>-28446.1</v>
          </cell>
        </row>
        <row r="559">
          <cell r="A559">
            <v>33004000001</v>
          </cell>
          <cell r="B559" t="str">
            <v>Riserva legale</v>
          </cell>
          <cell r="C559">
            <v>-28446.1</v>
          </cell>
        </row>
        <row r="560">
          <cell r="A560">
            <v>33006</v>
          </cell>
          <cell r="B560" t="str">
            <v>Riserve statutarie</v>
          </cell>
          <cell r="C560">
            <v>-118828</v>
          </cell>
        </row>
        <row r="561">
          <cell r="A561">
            <v>33006000001</v>
          </cell>
          <cell r="B561" t="str">
            <v>Riserva statutaria</v>
          </cell>
          <cell r="C561">
            <v>-118828</v>
          </cell>
        </row>
        <row r="562">
          <cell r="A562">
            <v>33007</v>
          </cell>
          <cell r="B562" t="str">
            <v>ALTRE RISERVE</v>
          </cell>
          <cell r="C562">
            <v>-421643.72</v>
          </cell>
        </row>
        <row r="563">
          <cell r="A563">
            <v>33007000001</v>
          </cell>
          <cell r="B563" t="str">
            <v>Riserva Straordinaria</v>
          </cell>
          <cell r="C563">
            <v>-421643.72</v>
          </cell>
        </row>
        <row r="564">
          <cell r="A564" t="str">
            <v>UTILEPAT</v>
          </cell>
          <cell r="B564" t="str">
            <v>Diff. Patrimoniale</v>
          </cell>
          <cell r="C564">
            <v>52296.99</v>
          </cell>
        </row>
        <row r="565">
          <cell r="A565">
            <v>440</v>
          </cell>
          <cell r="B565" t="str">
            <v>COSTI DELLA PRODUZIONE</v>
          </cell>
          <cell r="C565">
            <v>34995030.780000001</v>
          </cell>
        </row>
        <row r="566">
          <cell r="A566">
            <v>44001</v>
          </cell>
          <cell r="B566" t="str">
            <v>Rimanenze Iniziali</v>
          </cell>
          <cell r="C566">
            <v>6333055</v>
          </cell>
        </row>
        <row r="567">
          <cell r="A567">
            <v>44001000001</v>
          </cell>
          <cell r="B567" t="str">
            <v>R.I. Materie prime e sussidiarie</v>
          </cell>
          <cell r="C567">
            <v>454148</v>
          </cell>
        </row>
        <row r="568">
          <cell r="A568">
            <v>44001000002</v>
          </cell>
          <cell r="B568" t="str">
            <v>R.I.Prodotti finiti Montecastelli</v>
          </cell>
          <cell r="C568">
            <v>5878907</v>
          </cell>
        </row>
        <row r="569">
          <cell r="A569">
            <v>44002</v>
          </cell>
          <cell r="B569" t="str">
            <v>Conto Acquisti</v>
          </cell>
          <cell r="C569">
            <v>14875516.789999999</v>
          </cell>
        </row>
        <row r="570">
          <cell r="A570">
            <v>44002000001</v>
          </cell>
          <cell r="B570" t="str">
            <v>Acquisto Carni per lavorazioni</v>
          </cell>
          <cell r="C570">
            <v>7220683.4500000002</v>
          </cell>
        </row>
        <row r="571">
          <cell r="A571">
            <v>44002000008</v>
          </cell>
          <cell r="B571" t="str">
            <v>Acquisto Materiale per imballaggio</v>
          </cell>
          <cell r="C571">
            <v>459151.92</v>
          </cell>
        </row>
        <row r="572">
          <cell r="A572">
            <v>44002000009</v>
          </cell>
          <cell r="B572" t="str">
            <v>Acquisto Materie sussidiarie - Aromi</v>
          </cell>
          <cell r="C572">
            <v>1065799.24</v>
          </cell>
        </row>
        <row r="573">
          <cell r="A573">
            <v>44002000010</v>
          </cell>
          <cell r="B573" t="str">
            <v>Acquisto Etichette</v>
          </cell>
          <cell r="C573">
            <v>124077.28</v>
          </cell>
        </row>
        <row r="574">
          <cell r="A574">
            <v>44002000012</v>
          </cell>
          <cell r="B574" t="str">
            <v>Acquisto Prodotti commerciali</v>
          </cell>
          <cell r="C574">
            <v>5038426.99</v>
          </cell>
        </row>
        <row r="575">
          <cell r="A575">
            <v>44002000013</v>
          </cell>
          <cell r="B575" t="str">
            <v>Acquisto Materie prime Coldipozzo</v>
          </cell>
          <cell r="C575">
            <v>75460.59</v>
          </cell>
        </row>
        <row r="576">
          <cell r="A576">
            <v>44002000014</v>
          </cell>
          <cell r="B576" t="str">
            <v>Trasporti su acquisti</v>
          </cell>
          <cell r="C576">
            <v>3763.19</v>
          </cell>
        </row>
        <row r="577">
          <cell r="A577">
            <v>44002000015</v>
          </cell>
          <cell r="B577" t="str">
            <v>Mediazioni su acquisti</v>
          </cell>
          <cell r="C577">
            <v>9840.2900000000009</v>
          </cell>
        </row>
        <row r="578">
          <cell r="A578">
            <v>44002000019</v>
          </cell>
          <cell r="B578" t="str">
            <v>Altri oneri su acquisti</v>
          </cell>
          <cell r="C578">
            <v>16221.51</v>
          </cell>
        </row>
        <row r="579">
          <cell r="A579">
            <v>44002000020</v>
          </cell>
          <cell r="B579" t="str">
            <v>Contributo Conai</v>
          </cell>
          <cell r="C579">
            <v>8186.84</v>
          </cell>
        </row>
        <row r="580">
          <cell r="A580">
            <v>44002000021</v>
          </cell>
          <cell r="B580" t="str">
            <v>Acquisto Vino</v>
          </cell>
          <cell r="C580">
            <v>396344.41</v>
          </cell>
        </row>
        <row r="581">
          <cell r="A581">
            <v>44002000022</v>
          </cell>
          <cell r="B581" t="str">
            <v>Acquisto Olio</v>
          </cell>
          <cell r="C581">
            <v>114525.5</v>
          </cell>
        </row>
        <row r="582">
          <cell r="A582">
            <v>44002000024</v>
          </cell>
          <cell r="B582" t="str">
            <v>Acquisto Salumi Lavorati</v>
          </cell>
          <cell r="C582">
            <v>86087.4</v>
          </cell>
        </row>
        <row r="583">
          <cell r="A583">
            <v>44002000025</v>
          </cell>
          <cell r="B583" t="str">
            <v>Acquisto Materiale accessorio</v>
          </cell>
          <cell r="C583">
            <v>103620.29</v>
          </cell>
        </row>
        <row r="584">
          <cell r="A584">
            <v>44002000026</v>
          </cell>
          <cell r="B584" t="str">
            <v>Acquisto Materie sussidiarie Coldipozzo</v>
          </cell>
          <cell r="C584">
            <v>14603.73</v>
          </cell>
        </row>
        <row r="585">
          <cell r="A585">
            <v>44002000027</v>
          </cell>
          <cell r="B585" t="str">
            <v>Acquisto prodotti Enologici</v>
          </cell>
          <cell r="C585">
            <v>138724.16</v>
          </cell>
        </row>
        <row r="586">
          <cell r="A586">
            <v>44003</v>
          </cell>
          <cell r="B586" t="str">
            <v>Spese Personale di Produzione</v>
          </cell>
          <cell r="C586">
            <v>1887403.73</v>
          </cell>
        </row>
        <row r="587">
          <cell r="A587">
            <v>44003000001</v>
          </cell>
          <cell r="B587" t="str">
            <v>Salari</v>
          </cell>
          <cell r="C587">
            <v>1256463.98</v>
          </cell>
        </row>
        <row r="588">
          <cell r="A588">
            <v>44003000002</v>
          </cell>
          <cell r="B588" t="str">
            <v>Oneri su salari</v>
          </cell>
          <cell r="C588">
            <v>377774.13</v>
          </cell>
        </row>
        <row r="589">
          <cell r="A589">
            <v>44003000003</v>
          </cell>
          <cell r="B589" t="str">
            <v>Accantonamento TFR operai</v>
          </cell>
          <cell r="C589">
            <v>79885.47</v>
          </cell>
        </row>
        <row r="590">
          <cell r="A590">
            <v>44003000004</v>
          </cell>
          <cell r="B590" t="str">
            <v>INAIL operai</v>
          </cell>
          <cell r="C590">
            <v>45452.46</v>
          </cell>
        </row>
        <row r="591">
          <cell r="A591">
            <v>44003000005</v>
          </cell>
          <cell r="B591" t="str">
            <v>Salari apprendisti</v>
          </cell>
          <cell r="C591">
            <v>65453.120000000003</v>
          </cell>
        </row>
        <row r="592">
          <cell r="A592">
            <v>44003000006</v>
          </cell>
          <cell r="B592" t="str">
            <v>Oneri su salari apprendisti</v>
          </cell>
          <cell r="C592">
            <v>7163.41</v>
          </cell>
        </row>
        <row r="593">
          <cell r="A593">
            <v>44003000007</v>
          </cell>
          <cell r="B593" t="str">
            <v>Accantonamento TFR apprendisti</v>
          </cell>
          <cell r="C593">
            <v>1900.05</v>
          </cell>
        </row>
        <row r="594">
          <cell r="A594">
            <v>44003000010</v>
          </cell>
          <cell r="B594" t="str">
            <v>Salari Coldipozzo</v>
          </cell>
          <cell r="C594">
            <v>19081.419999999998</v>
          </cell>
        </row>
        <row r="595">
          <cell r="A595">
            <v>44003000012</v>
          </cell>
          <cell r="B595" t="str">
            <v>Oneri su salari Coldipozzo</v>
          </cell>
          <cell r="C595">
            <v>5745.1</v>
          </cell>
        </row>
        <row r="596">
          <cell r="A596">
            <v>44003000013</v>
          </cell>
          <cell r="B596" t="str">
            <v>Accantonamento TFR operai Coldipozzo</v>
          </cell>
          <cell r="C596">
            <v>6540.03</v>
          </cell>
        </row>
        <row r="597">
          <cell r="A597">
            <v>44003000014</v>
          </cell>
          <cell r="B597" t="str">
            <v>INAIL operai Coldipozzo</v>
          </cell>
          <cell r="C597">
            <v>1077.25</v>
          </cell>
        </row>
        <row r="598">
          <cell r="A598">
            <v>44003000015</v>
          </cell>
          <cell r="B598" t="str">
            <v>Salari apprendisti Coldipozzo</v>
          </cell>
          <cell r="C598">
            <v>16737.169999999998</v>
          </cell>
        </row>
        <row r="599">
          <cell r="A599">
            <v>44003000016</v>
          </cell>
          <cell r="B599" t="str">
            <v>Oneri su salari apprendisti Coldipozzo</v>
          </cell>
          <cell r="C599">
            <v>1407.66</v>
          </cell>
        </row>
        <row r="600">
          <cell r="A600">
            <v>44003000017</v>
          </cell>
          <cell r="B600" t="str">
            <v>Accantonamento TFR apprendisti Coldipozz</v>
          </cell>
          <cell r="C600">
            <v>2722.48</v>
          </cell>
        </row>
        <row r="601">
          <cell r="A601">
            <v>44004</v>
          </cell>
          <cell r="B601" t="str">
            <v>Spese Industriali</v>
          </cell>
          <cell r="C601">
            <v>2362435.94</v>
          </cell>
        </row>
        <row r="602">
          <cell r="A602">
            <v>44004000001</v>
          </cell>
          <cell r="B602" t="str">
            <v>Forza motrice ed illuminazione</v>
          </cell>
          <cell r="C602">
            <v>648403.18999999994</v>
          </cell>
        </row>
        <row r="603">
          <cell r="A603">
            <v>44004000002</v>
          </cell>
          <cell r="B603" t="str">
            <v>Illuminazione Coldipozzo</v>
          </cell>
          <cell r="C603">
            <v>27224.32</v>
          </cell>
        </row>
        <row r="604">
          <cell r="A604">
            <v>44004000003</v>
          </cell>
          <cell r="B604" t="str">
            <v>Combustibili Industriali</v>
          </cell>
          <cell r="C604">
            <v>223078.24</v>
          </cell>
        </row>
        <row r="605">
          <cell r="A605">
            <v>44004000004</v>
          </cell>
          <cell r="B605" t="str">
            <v>Combustibili Industriali Coldipozzo</v>
          </cell>
          <cell r="C605">
            <v>8693.67</v>
          </cell>
        </row>
        <row r="606">
          <cell r="A606">
            <v>44004000006</v>
          </cell>
          <cell r="B606" t="str">
            <v>Carburanti e lubrificanti</v>
          </cell>
          <cell r="C606">
            <v>105944.36</v>
          </cell>
        </row>
        <row r="607">
          <cell r="A607">
            <v>44004000007</v>
          </cell>
          <cell r="B607" t="str">
            <v>Carburanti e lubrificanti Indetraibili</v>
          </cell>
          <cell r="C607">
            <v>14452.06</v>
          </cell>
        </row>
        <row r="608">
          <cell r="A608">
            <v>44004000008</v>
          </cell>
          <cell r="B608" t="str">
            <v>Acqua</v>
          </cell>
          <cell r="C608">
            <v>19409.8</v>
          </cell>
        </row>
        <row r="609">
          <cell r="A609">
            <v>44004000009</v>
          </cell>
          <cell r="B609" t="str">
            <v>Indumenti di lavoro</v>
          </cell>
          <cell r="C609">
            <v>4740.82</v>
          </cell>
        </row>
        <row r="610">
          <cell r="A610">
            <v>44004000011</v>
          </cell>
          <cell r="B610" t="str">
            <v>Spese di ricerca</v>
          </cell>
          <cell r="C610">
            <v>4455.41</v>
          </cell>
        </row>
        <row r="611">
          <cell r="A611">
            <v>44004000012</v>
          </cell>
          <cell r="B611" t="str">
            <v>Manutenzione autocarri</v>
          </cell>
          <cell r="C611">
            <v>26376.82</v>
          </cell>
        </row>
        <row r="612">
          <cell r="A612">
            <v>44004000013</v>
          </cell>
          <cell r="B612" t="str">
            <v>Manutenzione autovetture</v>
          </cell>
          <cell r="C612">
            <v>718.62</v>
          </cell>
        </row>
        <row r="613">
          <cell r="A613">
            <v>44004000014</v>
          </cell>
          <cell r="B613" t="str">
            <v>Manutenzione autovetture indetraibili</v>
          </cell>
          <cell r="C613">
            <v>5630.13</v>
          </cell>
        </row>
        <row r="614">
          <cell r="A614">
            <v>44004000015</v>
          </cell>
          <cell r="B614" t="str">
            <v>Manutenzione macchine e impianti</v>
          </cell>
          <cell r="C614">
            <v>121456.73</v>
          </cell>
        </row>
        <row r="615">
          <cell r="A615">
            <v>44004000016</v>
          </cell>
          <cell r="B615" t="str">
            <v>Manutenzioni Fabbricati</v>
          </cell>
          <cell r="C615">
            <v>13964.04</v>
          </cell>
        </row>
        <row r="616">
          <cell r="A616">
            <v>44004000018</v>
          </cell>
          <cell r="B616" t="str">
            <v>Manutenzione Attrezzatura</v>
          </cell>
          <cell r="C616">
            <v>5119.72</v>
          </cell>
        </row>
        <row r="617">
          <cell r="A617">
            <v>44004000019</v>
          </cell>
          <cell r="B617" t="str">
            <v>Manutenzione Beni Coldipozzo</v>
          </cell>
          <cell r="C617">
            <v>1431.34</v>
          </cell>
        </row>
        <row r="618">
          <cell r="A618">
            <v>44004000020</v>
          </cell>
          <cell r="B618" t="str">
            <v>Pulizia Igiene Laboratorio</v>
          </cell>
          <cell r="C618">
            <v>25470.13</v>
          </cell>
        </row>
        <row r="619">
          <cell r="A619">
            <v>44004000021</v>
          </cell>
          <cell r="B619" t="str">
            <v>Pulizia Igiene Coldipozzo</v>
          </cell>
          <cell r="C619">
            <v>3644.7</v>
          </cell>
        </row>
        <row r="620">
          <cell r="A620">
            <v>44004000022</v>
          </cell>
          <cell r="B620" t="str">
            <v>Lavorazioni di terzi</v>
          </cell>
          <cell r="C620">
            <v>864748.06</v>
          </cell>
        </row>
        <row r="621">
          <cell r="A621">
            <v>44004000023</v>
          </cell>
          <cell r="B621" t="str">
            <v>Spese bollatura prosciutti IGP</v>
          </cell>
          <cell r="C621">
            <v>22256.09</v>
          </cell>
        </row>
        <row r="622">
          <cell r="A622">
            <v>44004000024</v>
          </cell>
          <cell r="B622" t="str">
            <v>Diritti Veterinari di produzione</v>
          </cell>
          <cell r="C622">
            <v>2334.92</v>
          </cell>
        </row>
        <row r="623">
          <cell r="A623">
            <v>44004000025</v>
          </cell>
          <cell r="B623" t="str">
            <v>Certificati Sanitari di produzione</v>
          </cell>
          <cell r="C623">
            <v>16003.98</v>
          </cell>
        </row>
        <row r="624">
          <cell r="A624">
            <v>44004000026</v>
          </cell>
          <cell r="B624" t="str">
            <v>Consulenze Tecniche</v>
          </cell>
          <cell r="C624">
            <v>72365.31</v>
          </cell>
        </row>
        <row r="625">
          <cell r="A625">
            <v>44004000027</v>
          </cell>
          <cell r="B625" t="str">
            <v>Consulenze Tecniche Indetraibili IRAP</v>
          </cell>
          <cell r="C625">
            <v>7300</v>
          </cell>
        </row>
        <row r="626">
          <cell r="A626">
            <v>44004000028</v>
          </cell>
          <cell r="B626" t="str">
            <v>Canoni affitto macchinari</v>
          </cell>
          <cell r="C626">
            <v>16625</v>
          </cell>
        </row>
        <row r="627">
          <cell r="A627">
            <v>44004000029</v>
          </cell>
          <cell r="B627" t="str">
            <v>Canoni noleggio macchinari</v>
          </cell>
          <cell r="C627">
            <v>18475</v>
          </cell>
        </row>
        <row r="628">
          <cell r="A628">
            <v>44004000030</v>
          </cell>
          <cell r="B628" t="str">
            <v>Attrezzatura Varia ed Utensileria Comune</v>
          </cell>
          <cell r="C628">
            <v>10032.280000000001</v>
          </cell>
        </row>
        <row r="629">
          <cell r="A629">
            <v>44004000032</v>
          </cell>
          <cell r="B629" t="str">
            <v>Spese Rifiuti di produzione</v>
          </cell>
          <cell r="C629">
            <v>56350.21</v>
          </cell>
        </row>
        <row r="630">
          <cell r="A630">
            <v>44004000034</v>
          </cell>
          <cell r="B630" t="str">
            <v>Manutenzione autovetture Fringe Benefit</v>
          </cell>
          <cell r="C630">
            <v>1481.29</v>
          </cell>
        </row>
        <row r="631">
          <cell r="A631">
            <v>44004000035</v>
          </cell>
          <cell r="B631" t="str">
            <v>Attrezzatura e Beni Vari Coldipozzo</v>
          </cell>
          <cell r="C631">
            <v>1847.91</v>
          </cell>
        </row>
        <row r="632">
          <cell r="A632">
            <v>44004000036</v>
          </cell>
          <cell r="B632" t="str">
            <v>Spese disinfestazione</v>
          </cell>
          <cell r="C632">
            <v>7596.14</v>
          </cell>
        </row>
        <row r="633">
          <cell r="A633">
            <v>44004000037</v>
          </cell>
          <cell r="B633" t="str">
            <v>Spese materiali ed indumenti monouso</v>
          </cell>
          <cell r="C633">
            <v>4805.6499999999996</v>
          </cell>
        </row>
        <row r="634">
          <cell r="A634">
            <v>44005</v>
          </cell>
          <cell r="B634" t="str">
            <v>Spese variabili commerciali</v>
          </cell>
          <cell r="C634">
            <v>2504188.1800000002</v>
          </cell>
        </row>
        <row r="635">
          <cell r="A635">
            <v>44005000001</v>
          </cell>
          <cell r="B635" t="str">
            <v>Trasporti di vendita</v>
          </cell>
          <cell r="C635">
            <v>896197.29</v>
          </cell>
        </row>
        <row r="636">
          <cell r="A636">
            <v>44005000002</v>
          </cell>
          <cell r="B636" t="str">
            <v>Spese Viaggi distribuzione</v>
          </cell>
          <cell r="C636">
            <v>4973.87</v>
          </cell>
        </row>
        <row r="637">
          <cell r="A637">
            <v>44005000003</v>
          </cell>
          <cell r="B637" t="str">
            <v>Provvigioni</v>
          </cell>
          <cell r="C637">
            <v>1220544.19</v>
          </cell>
        </row>
        <row r="638">
          <cell r="A638">
            <v>44005000004</v>
          </cell>
          <cell r="B638" t="str">
            <v>Enasarco Carico Ditta</v>
          </cell>
          <cell r="C638">
            <v>60054.14</v>
          </cell>
        </row>
        <row r="639">
          <cell r="A639">
            <v>44005000005</v>
          </cell>
          <cell r="B639" t="str">
            <v>Contributi FIRR</v>
          </cell>
          <cell r="C639">
            <v>22292.400000000001</v>
          </cell>
        </row>
        <row r="640">
          <cell r="A640">
            <v>44005000006</v>
          </cell>
          <cell r="B640" t="str">
            <v>Indennità suppletiva e sost.Clientela</v>
          </cell>
          <cell r="C640">
            <v>34561.29</v>
          </cell>
        </row>
        <row r="641">
          <cell r="A641">
            <v>44005000007</v>
          </cell>
          <cell r="B641" t="str">
            <v>Assicurazione autocarri</v>
          </cell>
          <cell r="C641">
            <v>5614.15</v>
          </cell>
        </row>
        <row r="642">
          <cell r="A642">
            <v>44005000008</v>
          </cell>
          <cell r="B642" t="str">
            <v>Assicurazione autovetture</v>
          </cell>
          <cell r="C642">
            <v>545.34</v>
          </cell>
        </row>
        <row r="643">
          <cell r="A643">
            <v>44005000009</v>
          </cell>
          <cell r="B643" t="str">
            <v>Assicurazione autovetture Indetraibili</v>
          </cell>
          <cell r="C643">
            <v>6257.21</v>
          </cell>
        </row>
        <row r="644">
          <cell r="A644">
            <v>44005000011</v>
          </cell>
          <cell r="B644" t="str">
            <v>Rimborsi spese</v>
          </cell>
          <cell r="C644">
            <v>56555.68</v>
          </cell>
        </row>
        <row r="645">
          <cell r="A645">
            <v>44005000012</v>
          </cell>
          <cell r="B645" t="str">
            <v>Indennizzi kilometrici</v>
          </cell>
          <cell r="C645">
            <v>81923.210000000006</v>
          </cell>
        </row>
        <row r="646">
          <cell r="A646">
            <v>44005000013</v>
          </cell>
          <cell r="B646" t="str">
            <v>Assicurazioni crediti</v>
          </cell>
          <cell r="C646">
            <v>58838.17</v>
          </cell>
        </row>
        <row r="647">
          <cell r="A647">
            <v>44005000014</v>
          </cell>
          <cell r="B647" t="str">
            <v>Servizi Assicurativi polizza SIAC</v>
          </cell>
          <cell r="C647">
            <v>20568.8</v>
          </cell>
        </row>
        <row r="648">
          <cell r="A648">
            <v>44005000015</v>
          </cell>
          <cell r="B648" t="str">
            <v>Consulenze tecniche Coldipozzo</v>
          </cell>
          <cell r="C648">
            <v>1080</v>
          </cell>
        </row>
        <row r="649">
          <cell r="A649">
            <v>44005000016</v>
          </cell>
          <cell r="B649" t="str">
            <v>Indennità preavviso risoluzione rapporto</v>
          </cell>
          <cell r="C649">
            <v>2876.02</v>
          </cell>
        </row>
        <row r="650">
          <cell r="A650">
            <v>44005000017</v>
          </cell>
          <cell r="B650" t="str">
            <v>Spese alberghi e ristoranti detraibili</v>
          </cell>
          <cell r="C650">
            <v>4957.3</v>
          </cell>
        </row>
        <row r="651">
          <cell r="A651">
            <v>44005000019</v>
          </cell>
          <cell r="B651" t="str">
            <v>Materiale Promozionale ed espositori</v>
          </cell>
          <cell r="C651">
            <v>25568.14</v>
          </cell>
        </row>
        <row r="652">
          <cell r="A652">
            <v>44005000020</v>
          </cell>
          <cell r="B652" t="str">
            <v>Assicurazione autovetture Fringe Benefit</v>
          </cell>
          <cell r="C652">
            <v>780.98</v>
          </cell>
        </row>
        <row r="653">
          <cell r="A653">
            <v>44006</v>
          </cell>
          <cell r="B653" t="str">
            <v>Spese Fisse Commerciali</v>
          </cell>
          <cell r="C653">
            <v>4249908.9800000004</v>
          </cell>
        </row>
        <row r="654">
          <cell r="A654">
            <v>44006000001</v>
          </cell>
          <cell r="B654" t="str">
            <v>Sconti Promozionali a Clienti</v>
          </cell>
          <cell r="C654">
            <v>1041328.75</v>
          </cell>
        </row>
        <row r="655">
          <cell r="A655">
            <v>44006000002</v>
          </cell>
          <cell r="B655" t="str">
            <v>Contributi Promozionali fissi</v>
          </cell>
          <cell r="C655">
            <v>677897.38</v>
          </cell>
        </row>
        <row r="656">
          <cell r="A656">
            <v>44006000003</v>
          </cell>
          <cell r="B656" t="str">
            <v>Spese Promozionali Variabili</v>
          </cell>
          <cell r="C656">
            <v>562259.15</v>
          </cell>
        </row>
        <row r="657">
          <cell r="A657">
            <v>44006000006</v>
          </cell>
          <cell r="B657" t="str">
            <v>Spese Pubblicità TV Radio Giornali</v>
          </cell>
          <cell r="C657">
            <v>7300</v>
          </cell>
        </row>
        <row r="658">
          <cell r="A658">
            <v>44006000007</v>
          </cell>
          <cell r="B658" t="str">
            <v>Depliants</v>
          </cell>
          <cell r="C658">
            <v>17305.07</v>
          </cell>
        </row>
        <row r="659">
          <cell r="A659">
            <v>44006000011</v>
          </cell>
          <cell r="B659" t="str">
            <v>Mostre e Fiere</v>
          </cell>
          <cell r="C659">
            <v>49231.48</v>
          </cell>
        </row>
        <row r="660">
          <cell r="A660">
            <v>44006000012</v>
          </cell>
          <cell r="B660" t="str">
            <v>Spese Promoter</v>
          </cell>
          <cell r="C660">
            <v>255608.27</v>
          </cell>
        </row>
        <row r="661">
          <cell r="A661">
            <v>44006000013</v>
          </cell>
          <cell r="B661" t="str">
            <v>Spese Marketing</v>
          </cell>
          <cell r="C661">
            <v>103401.8</v>
          </cell>
        </row>
        <row r="662">
          <cell r="A662">
            <v>44006000014</v>
          </cell>
          <cell r="B662" t="str">
            <v>Spese Brevetti e marchi</v>
          </cell>
          <cell r="C662">
            <v>4314.3</v>
          </cell>
        </row>
        <row r="663">
          <cell r="A663">
            <v>44006000015</v>
          </cell>
          <cell r="B663" t="str">
            <v>Spese Rappresentanza</v>
          </cell>
          <cell r="C663">
            <v>19388.54</v>
          </cell>
        </row>
        <row r="664">
          <cell r="A664">
            <v>44006000016</v>
          </cell>
          <cell r="B664" t="str">
            <v>Premi Fine anno cliente</v>
          </cell>
          <cell r="C664">
            <v>879524</v>
          </cell>
        </row>
        <row r="665">
          <cell r="A665">
            <v>44006000017</v>
          </cell>
          <cell r="B665" t="str">
            <v>Consulenze Commerciale e marketing</v>
          </cell>
          <cell r="C665">
            <v>100450.3</v>
          </cell>
        </row>
        <row r="666">
          <cell r="A666">
            <v>44006000019</v>
          </cell>
          <cell r="B666" t="str">
            <v>OMAGGI A CLIENTI</v>
          </cell>
          <cell r="C666">
            <v>190689.37</v>
          </cell>
        </row>
        <row r="667">
          <cell r="A667">
            <v>44006000021</v>
          </cell>
          <cell r="B667" t="str">
            <v>Accantonamento Svalutazione crediti</v>
          </cell>
          <cell r="C667">
            <v>20013.95</v>
          </cell>
        </row>
        <row r="668">
          <cell r="A668">
            <v>44006000022</v>
          </cell>
          <cell r="B668" t="str">
            <v>Perdite su crediti</v>
          </cell>
          <cell r="C668">
            <v>62063.75</v>
          </cell>
        </row>
        <row r="669">
          <cell r="A669">
            <v>44006000026</v>
          </cell>
          <cell r="B669" t="str">
            <v>Spese Promoter per Corner</v>
          </cell>
          <cell r="C669">
            <v>170087.8</v>
          </cell>
        </row>
        <row r="670">
          <cell r="A670">
            <v>44006000027</v>
          </cell>
          <cell r="B670" t="str">
            <v>Spese Commerciali Convegni ed Eventi</v>
          </cell>
          <cell r="C670">
            <v>3590.63</v>
          </cell>
        </row>
        <row r="671">
          <cell r="A671">
            <v>44006000028</v>
          </cell>
          <cell r="B671" t="str">
            <v>Spese allestimento PV Franchising</v>
          </cell>
          <cell r="C671">
            <v>17859.59</v>
          </cell>
        </row>
        <row r="672">
          <cell r="A672">
            <v>44006000030</v>
          </cell>
          <cell r="B672" t="str">
            <v>Spese varie commerciali</v>
          </cell>
          <cell r="C672">
            <v>3537.55</v>
          </cell>
        </row>
        <row r="673">
          <cell r="A673">
            <v>44006000031</v>
          </cell>
          <cell r="B673" t="str">
            <v>Premi fine anno clienti esteri</v>
          </cell>
          <cell r="C673">
            <v>63838.37</v>
          </cell>
        </row>
        <row r="674">
          <cell r="A674">
            <v>44006000032</v>
          </cell>
          <cell r="B674" t="str">
            <v>Spese promozionali variab.clienti estero</v>
          </cell>
          <cell r="C674">
            <v>218.93</v>
          </cell>
        </row>
        <row r="675">
          <cell r="A675">
            <v>44007</v>
          </cell>
          <cell r="B675" t="str">
            <v>Stipendi</v>
          </cell>
          <cell r="C675">
            <v>1038914.63</v>
          </cell>
        </row>
        <row r="676">
          <cell r="A676">
            <v>44007000001</v>
          </cell>
          <cell r="B676" t="str">
            <v>Stipendi</v>
          </cell>
          <cell r="C676">
            <v>751914.03</v>
          </cell>
        </row>
        <row r="677">
          <cell r="A677">
            <v>44007000002</v>
          </cell>
          <cell r="B677" t="str">
            <v>Oneri su stipendi</v>
          </cell>
          <cell r="C677">
            <v>206526.96</v>
          </cell>
        </row>
        <row r="678">
          <cell r="A678">
            <v>44007000003</v>
          </cell>
          <cell r="B678" t="str">
            <v>INAIL stipendi</v>
          </cell>
          <cell r="C678">
            <v>3706.8</v>
          </cell>
        </row>
        <row r="679">
          <cell r="A679">
            <v>44007000004</v>
          </cell>
          <cell r="B679" t="str">
            <v>Accantonamento TFR impiegati</v>
          </cell>
          <cell r="C679">
            <v>46322.32</v>
          </cell>
        </row>
        <row r="680">
          <cell r="A680">
            <v>44007000006</v>
          </cell>
          <cell r="B680" t="str">
            <v>Stipendi apprendisti</v>
          </cell>
          <cell r="C680">
            <v>23763.439999999999</v>
          </cell>
        </row>
        <row r="681">
          <cell r="A681">
            <v>44007000007</v>
          </cell>
          <cell r="B681" t="str">
            <v>Oneri su stipendi apprendisti</v>
          </cell>
          <cell r="C681">
            <v>2741.73</v>
          </cell>
        </row>
        <row r="682">
          <cell r="A682">
            <v>44007000008</v>
          </cell>
          <cell r="B682" t="str">
            <v>INAIL collaboratori</v>
          </cell>
          <cell r="C682">
            <v>1299.3900000000001</v>
          </cell>
        </row>
        <row r="683">
          <cell r="A683">
            <v>44007000009</v>
          </cell>
          <cell r="B683" t="str">
            <v>Accantonamento TFR apprendisti</v>
          </cell>
          <cell r="C683">
            <v>1509.93</v>
          </cell>
        </row>
        <row r="684">
          <cell r="A684">
            <v>44007000014</v>
          </cell>
          <cell r="B684" t="str">
            <v>Accantonamento TFR Impiegati CDP</v>
          </cell>
          <cell r="C684">
            <v>1130.03</v>
          </cell>
        </row>
        <row r="685">
          <cell r="A685">
            <v>44008</v>
          </cell>
          <cell r="B685" t="str">
            <v>Spese generali</v>
          </cell>
          <cell r="C685">
            <v>1141313.2</v>
          </cell>
        </row>
        <row r="686">
          <cell r="A686">
            <v>44008000001</v>
          </cell>
          <cell r="B686" t="str">
            <v>Postali e telegrafiche</v>
          </cell>
          <cell r="C686">
            <v>11794.16</v>
          </cell>
        </row>
        <row r="687">
          <cell r="A687">
            <v>44008000002</v>
          </cell>
          <cell r="B687" t="str">
            <v>Cancelleria e stampati</v>
          </cell>
          <cell r="C687">
            <v>8358.19</v>
          </cell>
        </row>
        <row r="688">
          <cell r="A688">
            <v>44008000003</v>
          </cell>
          <cell r="B688" t="str">
            <v>Spese Bolli</v>
          </cell>
          <cell r="C688">
            <v>4530.6899999999996</v>
          </cell>
        </row>
        <row r="689">
          <cell r="A689">
            <v>44008000004</v>
          </cell>
          <cell r="B689" t="str">
            <v>Consulenze amministrative</v>
          </cell>
          <cell r="C689">
            <v>50827.34</v>
          </cell>
        </row>
        <row r="690">
          <cell r="A690">
            <v>44008000006</v>
          </cell>
          <cell r="B690" t="str">
            <v>Spese legali e notarili</v>
          </cell>
          <cell r="C690">
            <v>71412.75</v>
          </cell>
        </row>
        <row r="691">
          <cell r="A691">
            <v>44008000007</v>
          </cell>
          <cell r="B691" t="str">
            <v>Contributi associativi</v>
          </cell>
          <cell r="C691">
            <v>47005.71</v>
          </cell>
        </row>
        <row r="692">
          <cell r="A692">
            <v>44008000008</v>
          </cell>
          <cell r="B692" t="str">
            <v>Emolumenti amministratori</v>
          </cell>
          <cell r="C692">
            <v>159901.1</v>
          </cell>
        </row>
        <row r="693">
          <cell r="A693">
            <v>44008000009</v>
          </cell>
          <cell r="B693" t="str">
            <v>Contributi INPS lex 335/95</v>
          </cell>
          <cell r="C693">
            <v>32934.51</v>
          </cell>
        </row>
        <row r="694">
          <cell r="A694">
            <v>44008000011</v>
          </cell>
          <cell r="B694" t="str">
            <v>Compensi collegio sindacale</v>
          </cell>
          <cell r="C694">
            <v>14073.33</v>
          </cell>
        </row>
        <row r="695">
          <cell r="A695">
            <v>44008000012</v>
          </cell>
          <cell r="B695" t="str">
            <v>Multe e contravvenzioni</v>
          </cell>
          <cell r="C695">
            <v>7460.24</v>
          </cell>
        </row>
        <row r="696">
          <cell r="A696">
            <v>44008000013</v>
          </cell>
          <cell r="B696" t="str">
            <v>Tassa Circolazione autovetture</v>
          </cell>
          <cell r="C696">
            <v>190.07</v>
          </cell>
        </row>
        <row r="697">
          <cell r="A697">
            <v>44008000014</v>
          </cell>
          <cell r="B697" t="str">
            <v>Tassa Circolazione autovetture indetraib</v>
          </cell>
          <cell r="C697">
            <v>3827.97</v>
          </cell>
        </row>
        <row r="698">
          <cell r="A698">
            <v>44008000015</v>
          </cell>
          <cell r="B698" t="str">
            <v>Tassa Circolazione autocarri</v>
          </cell>
          <cell r="C698">
            <v>1977.22</v>
          </cell>
        </row>
        <row r="699">
          <cell r="A699">
            <v>44008000016</v>
          </cell>
          <cell r="B699" t="str">
            <v>Tassa CCIAA</v>
          </cell>
          <cell r="C699">
            <v>3111</v>
          </cell>
        </row>
        <row r="700">
          <cell r="A700">
            <v>44008000017</v>
          </cell>
          <cell r="B700" t="str">
            <v>Sanzioni</v>
          </cell>
          <cell r="C700">
            <v>94767.73</v>
          </cell>
        </row>
        <row r="701">
          <cell r="A701">
            <v>44008000018</v>
          </cell>
          <cell r="B701" t="str">
            <v>Imposte e tasse</v>
          </cell>
          <cell r="C701">
            <v>7393.81</v>
          </cell>
        </row>
        <row r="702">
          <cell r="A702">
            <v>44008000019</v>
          </cell>
          <cell r="B702" t="str">
            <v>Imposte e tasse indetraibili</v>
          </cell>
          <cell r="C702">
            <v>50.2</v>
          </cell>
        </row>
        <row r="703">
          <cell r="A703">
            <v>44008000020</v>
          </cell>
          <cell r="B703" t="str">
            <v>Imposte comunali</v>
          </cell>
          <cell r="C703">
            <v>3583.94</v>
          </cell>
        </row>
        <row r="704">
          <cell r="A704">
            <v>44008000021</v>
          </cell>
          <cell r="B704" t="str">
            <v>Spese telefoniche</v>
          </cell>
          <cell r="C704">
            <v>15483.05</v>
          </cell>
        </row>
        <row r="705">
          <cell r="A705">
            <v>44008000022</v>
          </cell>
          <cell r="B705" t="str">
            <v>Spese Telefoniche Coldipozzo</v>
          </cell>
          <cell r="C705">
            <v>665.17</v>
          </cell>
        </row>
        <row r="706">
          <cell r="A706">
            <v>44008000023</v>
          </cell>
          <cell r="B706" t="str">
            <v>Spese Telefoniche Cellulari</v>
          </cell>
          <cell r="C706">
            <v>12646.68</v>
          </cell>
        </row>
        <row r="707">
          <cell r="A707">
            <v>44008000024</v>
          </cell>
          <cell r="B707" t="str">
            <v>Spese Telefoniche Cellulari Indetraibili</v>
          </cell>
          <cell r="C707">
            <v>5084.13</v>
          </cell>
        </row>
        <row r="708">
          <cell r="A708">
            <v>44008000025</v>
          </cell>
          <cell r="B708" t="str">
            <v>Spese Internet</v>
          </cell>
          <cell r="C708">
            <v>6351.43</v>
          </cell>
        </row>
        <row r="709">
          <cell r="A709">
            <v>44008000026</v>
          </cell>
          <cell r="B709" t="str">
            <v>Affitti Passivi</v>
          </cell>
          <cell r="C709">
            <v>125494.19</v>
          </cell>
        </row>
        <row r="710">
          <cell r="A710">
            <v>44008000030</v>
          </cell>
          <cell r="B710" t="str">
            <v>Canoni Assistenza software e hardware</v>
          </cell>
          <cell r="C710">
            <v>19260.36</v>
          </cell>
        </row>
        <row r="711">
          <cell r="A711">
            <v>44008000031</v>
          </cell>
          <cell r="B711" t="str">
            <v>Manutenzioni macchine Ufficio</v>
          </cell>
          <cell r="C711">
            <v>38856.36</v>
          </cell>
        </row>
        <row r="712">
          <cell r="A712">
            <v>44008000033</v>
          </cell>
          <cell r="B712" t="str">
            <v>Assicurazioni diverse</v>
          </cell>
          <cell r="C712">
            <v>56843.72</v>
          </cell>
        </row>
        <row r="713">
          <cell r="A713">
            <v>44008000034</v>
          </cell>
          <cell r="B713" t="str">
            <v>Spese varie amministrative</v>
          </cell>
          <cell r="C713">
            <v>5097.5600000000004</v>
          </cell>
        </row>
        <row r="714">
          <cell r="A714">
            <v>44008000035</v>
          </cell>
          <cell r="B714" t="str">
            <v>Spese varie indetraibili</v>
          </cell>
          <cell r="C714">
            <v>5179.79</v>
          </cell>
        </row>
        <row r="715">
          <cell r="A715">
            <v>44008000036</v>
          </cell>
          <cell r="B715" t="str">
            <v>ICI-IMU</v>
          </cell>
          <cell r="C715">
            <v>35964</v>
          </cell>
        </row>
        <row r="716">
          <cell r="A716">
            <v>44008000038</v>
          </cell>
          <cell r="B716" t="str">
            <v>Spese telefoniche indetraibili</v>
          </cell>
          <cell r="C716">
            <v>4506.57</v>
          </cell>
        </row>
        <row r="717">
          <cell r="A717">
            <v>44008000039</v>
          </cell>
          <cell r="B717" t="str">
            <v>Assicurazioni indetraibili</v>
          </cell>
          <cell r="C717">
            <v>61079.79</v>
          </cell>
        </row>
        <row r="718">
          <cell r="A718">
            <v>44008000040</v>
          </cell>
          <cell r="B718" t="str">
            <v>Imposte anticipate IRES</v>
          </cell>
          <cell r="C718">
            <v>910</v>
          </cell>
        </row>
        <row r="719">
          <cell r="A719">
            <v>44008000042</v>
          </cell>
          <cell r="B719" t="str">
            <v>IRES d'esercizio</v>
          </cell>
          <cell r="C719">
            <v>120758</v>
          </cell>
        </row>
        <row r="720">
          <cell r="A720">
            <v>44008000043</v>
          </cell>
          <cell r="B720" t="str">
            <v>IRAP d'esercizio</v>
          </cell>
          <cell r="C720">
            <v>112505</v>
          </cell>
        </row>
        <row r="721">
          <cell r="A721">
            <v>44008000044</v>
          </cell>
          <cell r="B721" t="str">
            <v>Imposta di bollo</v>
          </cell>
          <cell r="C721">
            <v>9702.02</v>
          </cell>
        </row>
        <row r="722">
          <cell r="A722">
            <v>44008000045</v>
          </cell>
          <cell r="B722" t="str">
            <v>Spese di Sorveglianza</v>
          </cell>
          <cell r="C722">
            <v>4746</v>
          </cell>
        </row>
        <row r="723">
          <cell r="A723">
            <v>44008000046</v>
          </cell>
          <cell r="B723" t="str">
            <v>Contributi di liberalità</v>
          </cell>
          <cell r="C723">
            <v>40</v>
          </cell>
        </row>
        <row r="724">
          <cell r="A724">
            <v>44008000047</v>
          </cell>
          <cell r="B724" t="str">
            <v>Tassa Circolazi. autovetture FringeBenef</v>
          </cell>
          <cell r="C724">
            <v>231.38</v>
          </cell>
        </row>
        <row r="725">
          <cell r="A725">
            <v>44008000048</v>
          </cell>
          <cell r="B725" t="str">
            <v>Canoni Noleggio auto fringe benefit</v>
          </cell>
          <cell r="C725">
            <v>1948.83</v>
          </cell>
        </row>
        <row r="726">
          <cell r="A726">
            <v>44008000049</v>
          </cell>
          <cell r="B726" t="str">
            <v>Noleggio auto fringe benefit indetraibi</v>
          </cell>
          <cell r="C726">
            <v>4547.3100000000004</v>
          </cell>
        </row>
        <row r="727">
          <cell r="A727">
            <v>44008000050</v>
          </cell>
          <cell r="B727" t="str">
            <v>Imposte differite IRES</v>
          </cell>
          <cell r="C727">
            <v>-30365</v>
          </cell>
        </row>
        <row r="728">
          <cell r="A728">
            <v>44008000051</v>
          </cell>
          <cell r="B728" t="str">
            <v>Abbonamenti Riviste</v>
          </cell>
          <cell r="C728">
            <v>576.9</v>
          </cell>
        </row>
        <row r="729">
          <cell r="A729">
            <v>44009</v>
          </cell>
          <cell r="B729" t="str">
            <v>Quote di ammortamento</v>
          </cell>
          <cell r="C729">
            <v>602294.32999999996</v>
          </cell>
        </row>
        <row r="730">
          <cell r="A730">
            <v>44009000001</v>
          </cell>
          <cell r="B730" t="str">
            <v>Amm.to Terreni e fabbricati</v>
          </cell>
          <cell r="C730">
            <v>145891.03</v>
          </cell>
        </row>
        <row r="731">
          <cell r="A731">
            <v>44009000002</v>
          </cell>
          <cell r="B731" t="str">
            <v>Amm.to Impianti e macchinari</v>
          </cell>
          <cell r="C731">
            <v>304193.15999999997</v>
          </cell>
        </row>
        <row r="732">
          <cell r="A732">
            <v>44009000003</v>
          </cell>
          <cell r="B732" t="str">
            <v>Amm.to Attrezzature</v>
          </cell>
          <cell r="C732">
            <v>30840.33</v>
          </cell>
        </row>
        <row r="733">
          <cell r="A733">
            <v>44009000004</v>
          </cell>
          <cell r="B733" t="str">
            <v>Amm.to Altri beni</v>
          </cell>
          <cell r="C733">
            <v>25999.66</v>
          </cell>
        </row>
        <row r="734">
          <cell r="A734">
            <v>44009000009</v>
          </cell>
          <cell r="B734" t="str">
            <v>Amm.to Licenze e Marchi</v>
          </cell>
          <cell r="C734">
            <v>2595</v>
          </cell>
        </row>
        <row r="735">
          <cell r="A735">
            <v>44009000010</v>
          </cell>
          <cell r="B735" t="str">
            <v>Amm.to Avviamento</v>
          </cell>
          <cell r="C735">
            <v>20681.48</v>
          </cell>
        </row>
        <row r="736">
          <cell r="A736">
            <v>44009000012</v>
          </cell>
          <cell r="B736" t="str">
            <v>Amm.to Altri beni immateriali</v>
          </cell>
          <cell r="C736">
            <v>72093.67</v>
          </cell>
        </row>
        <row r="737">
          <cell r="A737">
            <v>441</v>
          </cell>
          <cell r="B737" t="str">
            <v>ONERI FINANZIARI</v>
          </cell>
          <cell r="C737">
            <v>833105.44</v>
          </cell>
        </row>
        <row r="738">
          <cell r="A738">
            <v>44104</v>
          </cell>
          <cell r="B738" t="str">
            <v>Interessi ed altri oneri finanziari</v>
          </cell>
          <cell r="C738">
            <v>833105.44</v>
          </cell>
        </row>
        <row r="739">
          <cell r="A739">
            <v>44104000002</v>
          </cell>
          <cell r="B739" t="str">
            <v>Interessi passivi su mutui</v>
          </cell>
          <cell r="C739">
            <v>149843.5</v>
          </cell>
        </row>
        <row r="740">
          <cell r="A740">
            <v>44104000003</v>
          </cell>
          <cell r="B740" t="str">
            <v>Interessi pass. su c/c ordinari bancari</v>
          </cell>
          <cell r="C740">
            <v>65625.009999999995</v>
          </cell>
        </row>
        <row r="741">
          <cell r="A741">
            <v>44104000004</v>
          </cell>
          <cell r="B741" t="str">
            <v>Commissione sull'accordato cc</v>
          </cell>
          <cell r="C741">
            <v>108080.71</v>
          </cell>
        </row>
        <row r="742">
          <cell r="A742">
            <v>44104000007</v>
          </cell>
          <cell r="B742" t="str">
            <v>Interessi passivi su altri debiti</v>
          </cell>
          <cell r="C742">
            <v>6294.29</v>
          </cell>
        </row>
        <row r="743">
          <cell r="A743">
            <v>44104000008</v>
          </cell>
          <cell r="B743" t="str">
            <v>Interessi prodotti derivati</v>
          </cell>
          <cell r="C743">
            <v>20348.86</v>
          </cell>
        </row>
        <row r="744">
          <cell r="A744">
            <v>44104000009</v>
          </cell>
          <cell r="B744" t="str">
            <v>Spese Servizi bancari</v>
          </cell>
          <cell r="C744">
            <v>61874.06</v>
          </cell>
        </row>
        <row r="745">
          <cell r="A745">
            <v>44104000010</v>
          </cell>
          <cell r="B745" t="str">
            <v>Interessi pass. su c/c anticipi ft e sbf</v>
          </cell>
          <cell r="C745">
            <v>420435.39</v>
          </cell>
        </row>
        <row r="746">
          <cell r="A746">
            <v>44104000014</v>
          </cell>
          <cell r="B746" t="str">
            <v>Spese e commissioni su c/c ordinari</v>
          </cell>
          <cell r="C746">
            <v>603.62</v>
          </cell>
        </row>
        <row r="747">
          <cell r="A747">
            <v>443</v>
          </cell>
          <cell r="B747" t="str">
            <v>ONERI STRAORDINARI</v>
          </cell>
          <cell r="C747">
            <v>5780586.8099999996</v>
          </cell>
        </row>
        <row r="748">
          <cell r="A748">
            <v>44303</v>
          </cell>
          <cell r="B748" t="str">
            <v>Altri oneri straordinari</v>
          </cell>
          <cell r="C748">
            <v>5780586.8099999996</v>
          </cell>
        </row>
        <row r="749">
          <cell r="A749">
            <v>44303000001</v>
          </cell>
          <cell r="B749" t="str">
            <v>Sopravvenienze passive</v>
          </cell>
          <cell r="C749">
            <v>432776.71</v>
          </cell>
        </row>
        <row r="750">
          <cell r="A750">
            <v>44303000005</v>
          </cell>
          <cell r="B750" t="str">
            <v>Transazioni</v>
          </cell>
          <cell r="C750">
            <v>21000</v>
          </cell>
        </row>
        <row r="751">
          <cell r="A751">
            <v>44303000009</v>
          </cell>
          <cell r="B751" t="str">
            <v>Resi su vendite estero</v>
          </cell>
          <cell r="C751">
            <v>11193.85</v>
          </cell>
        </row>
        <row r="752">
          <cell r="A752">
            <v>44303000010</v>
          </cell>
          <cell r="B752" t="str">
            <v>Resi su vendite</v>
          </cell>
          <cell r="C752">
            <v>21679.74</v>
          </cell>
        </row>
        <row r="753">
          <cell r="A753">
            <v>44303000011</v>
          </cell>
          <cell r="B753" t="str">
            <v>Sconti di Vendita</v>
          </cell>
          <cell r="C753">
            <v>3644648.61</v>
          </cell>
        </row>
        <row r="754">
          <cell r="A754">
            <v>44303000012</v>
          </cell>
          <cell r="B754" t="str">
            <v>Sconti Merce e/o Omaggi</v>
          </cell>
          <cell r="C754">
            <v>1648211.27</v>
          </cell>
        </row>
        <row r="755">
          <cell r="A755">
            <v>44303000099</v>
          </cell>
          <cell r="B755" t="str">
            <v>Abbuoni e arrotondamenti passivi</v>
          </cell>
          <cell r="C755">
            <v>1076.6300000000001</v>
          </cell>
        </row>
        <row r="756">
          <cell r="A756">
            <v>550</v>
          </cell>
          <cell r="B756" t="str">
            <v>VALORE DELLA PRODUZIONE</v>
          </cell>
          <cell r="C756">
            <v>-34362491.039999999</v>
          </cell>
        </row>
        <row r="757">
          <cell r="A757">
            <v>55001</v>
          </cell>
          <cell r="B757" t="str">
            <v>Ricavi delle vendite e delle prestazioni</v>
          </cell>
          <cell r="C757">
            <v>-34009352.920000002</v>
          </cell>
        </row>
        <row r="758">
          <cell r="A758">
            <v>55001000001</v>
          </cell>
          <cell r="B758" t="str">
            <v>Vendite Italia</v>
          </cell>
          <cell r="C758">
            <v>-28133732.84</v>
          </cell>
        </row>
        <row r="759">
          <cell r="A759">
            <v>55001000002</v>
          </cell>
          <cell r="B759" t="str">
            <v>Vendite estero</v>
          </cell>
          <cell r="C759">
            <v>-5505542.5899999999</v>
          </cell>
        </row>
        <row r="760">
          <cell r="A760">
            <v>55001000003</v>
          </cell>
          <cell r="B760" t="str">
            <v>Corrispettivi</v>
          </cell>
          <cell r="C760">
            <v>-251368.26</v>
          </cell>
        </row>
        <row r="761">
          <cell r="A761">
            <v>55001000005</v>
          </cell>
          <cell r="B761" t="str">
            <v>Ricavi per servizi balia</v>
          </cell>
          <cell r="C761">
            <v>-22488.93</v>
          </cell>
        </row>
        <row r="762">
          <cell r="A762">
            <v>55001000006</v>
          </cell>
          <cell r="B762" t="str">
            <v>Corner c/o terzi e franchising</v>
          </cell>
          <cell r="C762">
            <v>-96220.3</v>
          </cell>
        </row>
        <row r="763">
          <cell r="A763">
            <v>55005</v>
          </cell>
          <cell r="B763" t="str">
            <v>Altri ricavi e proventi</v>
          </cell>
          <cell r="C763">
            <v>-353138.12</v>
          </cell>
        </row>
        <row r="764">
          <cell r="A764">
            <v>55005000004</v>
          </cell>
          <cell r="B764" t="str">
            <v>Affitti attivi</v>
          </cell>
          <cell r="C764">
            <v>-59134.25</v>
          </cell>
        </row>
        <row r="765">
          <cell r="A765">
            <v>55005000010</v>
          </cell>
          <cell r="B765" t="str">
            <v>CONTRIBUTI IN C/CAPITALE</v>
          </cell>
          <cell r="C765">
            <v>-18395</v>
          </cell>
        </row>
        <row r="766">
          <cell r="A766">
            <v>55005000015</v>
          </cell>
          <cell r="B766" t="str">
            <v>Ricavi diversi</v>
          </cell>
          <cell r="C766">
            <v>-174725.55</v>
          </cell>
        </row>
        <row r="767">
          <cell r="A767">
            <v>55005000017</v>
          </cell>
          <cell r="B767" t="str">
            <v>Altri proventi</v>
          </cell>
          <cell r="C767">
            <v>-99370.63</v>
          </cell>
        </row>
        <row r="768">
          <cell r="A768">
            <v>55005000099</v>
          </cell>
          <cell r="B768" t="str">
            <v>Abbuoni attivi</v>
          </cell>
          <cell r="C768">
            <v>-1512.69</v>
          </cell>
        </row>
        <row r="769">
          <cell r="A769">
            <v>551</v>
          </cell>
          <cell r="B769" t="str">
            <v>PROVENTI FINANZIARI</v>
          </cell>
          <cell r="C769">
            <v>-76937.27</v>
          </cell>
        </row>
        <row r="770">
          <cell r="A770">
            <v>55113</v>
          </cell>
          <cell r="B770" t="str">
            <v>Proventi finanziari diversi</v>
          </cell>
          <cell r="C770">
            <v>-76937.27</v>
          </cell>
        </row>
        <row r="771">
          <cell r="A771">
            <v>55113000001</v>
          </cell>
          <cell r="B771" t="str">
            <v>Interessi attivi su c/c bancari</v>
          </cell>
          <cell r="C771">
            <v>-19.649999999999999</v>
          </cell>
        </row>
        <row r="772">
          <cell r="A772">
            <v>55113000002</v>
          </cell>
          <cell r="B772" t="str">
            <v>Interessi attivi crediti verso client.</v>
          </cell>
          <cell r="C772">
            <v>-63454.99</v>
          </cell>
        </row>
        <row r="773">
          <cell r="A773">
            <v>55113000006</v>
          </cell>
          <cell r="B773" t="str">
            <v>Altri proventi finanziari</v>
          </cell>
          <cell r="C773">
            <v>-13462.63</v>
          </cell>
        </row>
        <row r="774">
          <cell r="A774">
            <v>553</v>
          </cell>
          <cell r="B774" t="str">
            <v>PROVENTI STRAORDINARI</v>
          </cell>
          <cell r="C774">
            <v>-445521.71</v>
          </cell>
        </row>
        <row r="775">
          <cell r="A775">
            <v>55302</v>
          </cell>
          <cell r="B775" t="str">
            <v>Altri proventi straordinari</v>
          </cell>
          <cell r="C775">
            <v>-445521.71</v>
          </cell>
        </row>
        <row r="776">
          <cell r="A776">
            <v>55302000001</v>
          </cell>
          <cell r="B776" t="str">
            <v>Sopravvenienze attive</v>
          </cell>
          <cell r="C776">
            <v>-425321.71</v>
          </cell>
        </row>
        <row r="777">
          <cell r="A777">
            <v>55302000004</v>
          </cell>
          <cell r="B777" t="str">
            <v>Plusvalenze Patrimoniali</v>
          </cell>
          <cell r="C777">
            <v>-20200</v>
          </cell>
        </row>
        <row r="778">
          <cell r="A778">
            <v>554</v>
          </cell>
          <cell r="B778" t="str">
            <v>Rimanenze Finali</v>
          </cell>
          <cell r="C778">
            <v>-6776070</v>
          </cell>
        </row>
        <row r="779">
          <cell r="A779">
            <v>55401</v>
          </cell>
          <cell r="B779" t="str">
            <v>Rimanenze Finali</v>
          </cell>
          <cell r="C779">
            <v>-6776070</v>
          </cell>
        </row>
        <row r="780">
          <cell r="A780">
            <v>55401000001</v>
          </cell>
          <cell r="B780" t="str">
            <v>R.F. Materie prime e sussidiarie</v>
          </cell>
          <cell r="C780">
            <v>-535205</v>
          </cell>
        </row>
        <row r="781">
          <cell r="A781">
            <v>55401000002</v>
          </cell>
          <cell r="B781" t="str">
            <v>R.F. Prodotti Finiti</v>
          </cell>
          <cell r="C781">
            <v>-6240865</v>
          </cell>
        </row>
        <row r="782">
          <cell r="A782" t="str">
            <v>UTILEECO</v>
          </cell>
          <cell r="B782" t="str">
            <v>Utile = Ricavi -Costi</v>
          </cell>
          <cell r="C782">
            <v>52296.99</v>
          </cell>
        </row>
        <row r="783">
          <cell r="A783">
            <v>0</v>
          </cell>
          <cell r="B783">
            <v>0</v>
          </cell>
          <cell r="C78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 refreshError="1">
        <row r="1">
          <cell r="A1" t="str">
            <v>Codice</v>
          </cell>
          <cell r="B1" t="str">
            <v>Descrizione</v>
          </cell>
          <cell r="C1" t="str">
            <v>Saldo</v>
          </cell>
        </row>
        <row r="2">
          <cell r="A2">
            <v>111</v>
          </cell>
          <cell r="B2" t="str">
            <v>IMMOBILIZZAZIONI IMMATERIALI</v>
          </cell>
          <cell r="C2">
            <v>565344.59</v>
          </cell>
        </row>
        <row r="3">
          <cell r="A3">
            <v>11101</v>
          </cell>
          <cell r="B3" t="str">
            <v>DIRITTI DI UTILIZZ.OPERE DELL'INGEGNO</v>
          </cell>
          <cell r="C3">
            <v>10948</v>
          </cell>
        </row>
        <row r="4">
          <cell r="A4">
            <v>11101000001</v>
          </cell>
          <cell r="B4" t="str">
            <v>Software acquistato in proprietà</v>
          </cell>
          <cell r="C4">
            <v>10948</v>
          </cell>
        </row>
        <row r="5">
          <cell r="A5">
            <v>11102</v>
          </cell>
          <cell r="B5" t="str">
            <v>Concessioni, Licenze, e Diritti simili</v>
          </cell>
          <cell r="C5">
            <v>7785</v>
          </cell>
        </row>
        <row r="6">
          <cell r="A6">
            <v>11102000001</v>
          </cell>
          <cell r="B6" t="str">
            <v>Licenze Marchi e Brevetti</v>
          </cell>
          <cell r="C6">
            <v>7785</v>
          </cell>
        </row>
        <row r="7">
          <cell r="A7">
            <v>11103</v>
          </cell>
          <cell r="B7" t="str">
            <v>ALTRE IMMIBILIZZAZIONI IMMATERIALI</v>
          </cell>
          <cell r="C7">
            <v>546611.59</v>
          </cell>
        </row>
        <row r="8">
          <cell r="A8">
            <v>11103000001</v>
          </cell>
          <cell r="B8" t="str">
            <v>Spese Mutui</v>
          </cell>
          <cell r="C8">
            <v>169507.58</v>
          </cell>
        </row>
        <row r="9">
          <cell r="A9">
            <v>11103000007</v>
          </cell>
          <cell r="B9" t="str">
            <v>Avviamento Renzini H. spa conferimento</v>
          </cell>
          <cell r="C9">
            <v>153320.4</v>
          </cell>
        </row>
        <row r="10">
          <cell r="A10">
            <v>11103000008</v>
          </cell>
          <cell r="B10" t="str">
            <v>Spese Certificazioni</v>
          </cell>
          <cell r="C10">
            <v>12594.33</v>
          </cell>
        </row>
        <row r="11">
          <cell r="A11">
            <v>11103000009</v>
          </cell>
          <cell r="B11" t="str">
            <v>Spese Ricerca e Sviluppo e di pubblicità</v>
          </cell>
          <cell r="C11">
            <v>60000</v>
          </cell>
        </row>
        <row r="12">
          <cell r="A12">
            <v>11103000010</v>
          </cell>
          <cell r="B12" t="str">
            <v>Consulenze PSR</v>
          </cell>
          <cell r="C12">
            <v>45600</v>
          </cell>
        </row>
        <row r="13">
          <cell r="A13">
            <v>11103000011</v>
          </cell>
          <cell r="B13" t="str">
            <v>Progettazione Franchising</v>
          </cell>
          <cell r="C13">
            <v>105589.28</v>
          </cell>
        </row>
        <row r="14">
          <cell r="A14">
            <v>112</v>
          </cell>
          <cell r="B14" t="str">
            <v>IMMOBILIZZAZIONI MATERIALI</v>
          </cell>
          <cell r="C14">
            <v>11872750.41</v>
          </cell>
        </row>
        <row r="15">
          <cell r="A15">
            <v>11201</v>
          </cell>
          <cell r="B15" t="str">
            <v>Fabbricati</v>
          </cell>
          <cell r="C15">
            <v>10419091.539999999</v>
          </cell>
        </row>
        <row r="16">
          <cell r="A16">
            <v>11201000001</v>
          </cell>
          <cell r="B16" t="str">
            <v>Terreni Montecastelli</v>
          </cell>
          <cell r="C16">
            <v>115416.7</v>
          </cell>
        </row>
        <row r="17">
          <cell r="A17">
            <v>11201000002</v>
          </cell>
          <cell r="B17" t="str">
            <v>F. A. terreni Montecastelli</v>
          </cell>
          <cell r="C17">
            <v>-19740.77</v>
          </cell>
        </row>
        <row r="18">
          <cell r="A18">
            <v>11201000003</v>
          </cell>
          <cell r="B18" t="str">
            <v>Fabbricato Montecastelli</v>
          </cell>
          <cell r="C18">
            <v>3082666.37</v>
          </cell>
        </row>
        <row r="19">
          <cell r="A19">
            <v>11201000004</v>
          </cell>
          <cell r="B19" t="str">
            <v>F. A. fabbricato Montecastelli</v>
          </cell>
          <cell r="C19">
            <v>-529931.61</v>
          </cell>
        </row>
        <row r="20">
          <cell r="A20">
            <v>11201000005</v>
          </cell>
          <cell r="B20" t="str">
            <v>Costruzioni Leggere</v>
          </cell>
          <cell r="C20">
            <v>27997.13</v>
          </cell>
        </row>
        <row r="21">
          <cell r="A21">
            <v>11201000006</v>
          </cell>
          <cell r="B21" t="str">
            <v>F. A. Costruzioni Leggere</v>
          </cell>
          <cell r="C21">
            <v>-27997.13</v>
          </cell>
        </row>
        <row r="22">
          <cell r="A22">
            <v>11201000007</v>
          </cell>
          <cell r="B22" t="str">
            <v>Prosciuttificio Norcia</v>
          </cell>
          <cell r="C22">
            <v>5004112.37</v>
          </cell>
        </row>
        <row r="23">
          <cell r="A23">
            <v>11201000008</v>
          </cell>
          <cell r="B23" t="str">
            <v>F.A. Prosciuttificio Norcia</v>
          </cell>
          <cell r="C23">
            <v>-596663.63</v>
          </cell>
        </row>
        <row r="24">
          <cell r="A24">
            <v>11201000009</v>
          </cell>
          <cell r="B24" t="str">
            <v>Fabbricato Todiano</v>
          </cell>
          <cell r="C24">
            <v>405168.59</v>
          </cell>
        </row>
        <row r="25">
          <cell r="A25">
            <v>11201000011</v>
          </cell>
          <cell r="B25" t="str">
            <v>Fabbricato Abeto</v>
          </cell>
          <cell r="C25">
            <v>623849.72</v>
          </cell>
        </row>
        <row r="26">
          <cell r="A26">
            <v>11201000012</v>
          </cell>
          <cell r="B26" t="str">
            <v>F.do Ammort. Fabbricato Abeto</v>
          </cell>
          <cell r="C26">
            <v>-62706.87</v>
          </cell>
        </row>
        <row r="27">
          <cell r="A27">
            <v>11201000013</v>
          </cell>
          <cell r="B27" t="str">
            <v>Terreni Norcia</v>
          </cell>
          <cell r="C27">
            <v>288244.67</v>
          </cell>
        </row>
        <row r="28">
          <cell r="A28">
            <v>11201000014</v>
          </cell>
          <cell r="B28" t="str">
            <v>F. A. terreni Norcia</v>
          </cell>
          <cell r="C28">
            <v>-25712.639999999999</v>
          </cell>
        </row>
        <row r="29">
          <cell r="A29">
            <v>11201000015</v>
          </cell>
          <cell r="B29" t="str">
            <v>Terreni Abeto</v>
          </cell>
          <cell r="C29">
            <v>44462.92</v>
          </cell>
        </row>
        <row r="30">
          <cell r="A30">
            <v>11201000016</v>
          </cell>
          <cell r="B30" t="str">
            <v>F. A. terreni Abeto</v>
          </cell>
          <cell r="C30">
            <v>-13338.89</v>
          </cell>
        </row>
        <row r="31">
          <cell r="A31">
            <v>11201000017</v>
          </cell>
          <cell r="B31" t="str">
            <v>Terreni Campello</v>
          </cell>
          <cell r="C31">
            <v>2091.65</v>
          </cell>
        </row>
        <row r="32">
          <cell r="A32">
            <v>11201000019</v>
          </cell>
          <cell r="B32" t="str">
            <v>Fabbricato Campello</v>
          </cell>
          <cell r="C32">
            <v>524494.30000000005</v>
          </cell>
        </row>
        <row r="33">
          <cell r="A33">
            <v>11201000020</v>
          </cell>
          <cell r="B33" t="str">
            <v>F. A. fabbricato Campello</v>
          </cell>
          <cell r="C33">
            <v>-53211.88</v>
          </cell>
        </row>
        <row r="34">
          <cell r="A34">
            <v>11201000021</v>
          </cell>
          <cell r="B34" t="str">
            <v>Costruzioni Leggere Campello</v>
          </cell>
          <cell r="C34">
            <v>998.19</v>
          </cell>
        </row>
        <row r="35">
          <cell r="A35">
            <v>11201000022</v>
          </cell>
          <cell r="B35" t="str">
            <v>F. A. Costruzioni Leggere Campello</v>
          </cell>
          <cell r="C35">
            <v>-998.19</v>
          </cell>
        </row>
        <row r="36">
          <cell r="A36">
            <v>11201000023</v>
          </cell>
          <cell r="B36" t="str">
            <v>Fabbricato Alberobello</v>
          </cell>
          <cell r="C36">
            <v>1718654.78</v>
          </cell>
        </row>
        <row r="37">
          <cell r="A37">
            <v>11201000024</v>
          </cell>
          <cell r="B37" t="str">
            <v>F. A. fabbricato Alberobello</v>
          </cell>
          <cell r="C37">
            <v>-142475.76</v>
          </cell>
        </row>
        <row r="38">
          <cell r="A38">
            <v>11201000025</v>
          </cell>
          <cell r="B38" t="str">
            <v>Terreni Alberobello</v>
          </cell>
          <cell r="C38">
            <v>53711.519999999997</v>
          </cell>
        </row>
        <row r="39">
          <cell r="A39">
            <v>11202</v>
          </cell>
          <cell r="B39" t="str">
            <v>IMPIANTI E MACCHINARI</v>
          </cell>
          <cell r="C39">
            <v>1016635.63</v>
          </cell>
        </row>
        <row r="40">
          <cell r="A40">
            <v>11202000001</v>
          </cell>
          <cell r="B40" t="str">
            <v>Impianti Generici</v>
          </cell>
          <cell r="C40">
            <v>876171.53</v>
          </cell>
        </row>
        <row r="41">
          <cell r="A41">
            <v>11202000002</v>
          </cell>
          <cell r="B41" t="str">
            <v>F. A. impianti Generici</v>
          </cell>
          <cell r="C41">
            <v>-607896.27</v>
          </cell>
        </row>
        <row r="42">
          <cell r="A42">
            <v>11202000003</v>
          </cell>
          <cell r="B42" t="str">
            <v>Impianti Generici Norcia</v>
          </cell>
          <cell r="C42">
            <v>343837.52</v>
          </cell>
        </row>
        <row r="43">
          <cell r="A43">
            <v>11202000004</v>
          </cell>
          <cell r="B43" t="str">
            <v>F. A. Impianti Generici Norcia</v>
          </cell>
          <cell r="C43">
            <v>-265669.08</v>
          </cell>
        </row>
        <row r="44">
          <cell r="A44">
            <v>11202000005</v>
          </cell>
          <cell r="B44" t="str">
            <v>Impianti Generici Coldipozzo</v>
          </cell>
          <cell r="C44">
            <v>35240.21</v>
          </cell>
        </row>
        <row r="45">
          <cell r="A45">
            <v>11202000006</v>
          </cell>
          <cell r="B45" t="str">
            <v>F. A. impianti Generici Coldipozzo</v>
          </cell>
          <cell r="C45">
            <v>-32334.05</v>
          </cell>
        </row>
        <row r="46">
          <cell r="A46">
            <v>11202000007</v>
          </cell>
          <cell r="B46" t="str">
            <v>Macchinari e Impianti</v>
          </cell>
          <cell r="C46">
            <v>3228270.78</v>
          </cell>
        </row>
        <row r="47">
          <cell r="A47">
            <v>11202000008</v>
          </cell>
          <cell r="B47" t="str">
            <v>F. A. Macchinari e Impianti</v>
          </cell>
          <cell r="C47">
            <v>-2581452.19</v>
          </cell>
        </row>
        <row r="48">
          <cell r="A48">
            <v>11202000009</v>
          </cell>
          <cell r="B48" t="str">
            <v>Macchinari e Impianti Norcia</v>
          </cell>
          <cell r="C48">
            <v>1605795.73</v>
          </cell>
        </row>
        <row r="49">
          <cell r="A49">
            <v>11202000010</v>
          </cell>
          <cell r="B49" t="str">
            <v>F. A. Macchinari e Impianti Norcia</v>
          </cell>
          <cell r="C49">
            <v>-1605795.73</v>
          </cell>
        </row>
        <row r="50">
          <cell r="A50">
            <v>11202000011</v>
          </cell>
          <cell r="B50" t="str">
            <v>Macchinari e Impianti Abeto</v>
          </cell>
          <cell r="C50">
            <v>93905.26</v>
          </cell>
        </row>
        <row r="51">
          <cell r="A51">
            <v>11202000012</v>
          </cell>
          <cell r="B51" t="str">
            <v>F. A. Macchinari e Impianti Abeto</v>
          </cell>
          <cell r="C51">
            <v>-93905.26</v>
          </cell>
        </row>
        <row r="52">
          <cell r="A52">
            <v>11202000013</v>
          </cell>
          <cell r="B52" t="str">
            <v>Impianti Generici Campello</v>
          </cell>
          <cell r="C52">
            <v>15325.56</v>
          </cell>
        </row>
        <row r="53">
          <cell r="A53">
            <v>11202000014</v>
          </cell>
          <cell r="B53" t="str">
            <v>F. A. impianti Generici Campello</v>
          </cell>
          <cell r="C53">
            <v>-7201.74</v>
          </cell>
        </row>
        <row r="54">
          <cell r="A54">
            <v>11202000015</v>
          </cell>
          <cell r="B54" t="str">
            <v>Impianti e macchinari Umb.da sciss.AG</v>
          </cell>
          <cell r="C54">
            <v>20760.28</v>
          </cell>
        </row>
        <row r="55">
          <cell r="A55">
            <v>11202000016</v>
          </cell>
          <cell r="B55" t="str">
            <v>F. A. imp. e macchin.Umb.da sciss.AG</v>
          </cell>
          <cell r="C55">
            <v>-19762.22</v>
          </cell>
        </row>
        <row r="56">
          <cell r="A56">
            <v>11202000017</v>
          </cell>
          <cell r="B56" t="str">
            <v>Macchinari Automatici Campello</v>
          </cell>
          <cell r="C56">
            <v>198837.6</v>
          </cell>
        </row>
        <row r="57">
          <cell r="A57">
            <v>11202000018</v>
          </cell>
          <cell r="B57" t="str">
            <v>F. A. Macchinari autom.Campello</v>
          </cell>
          <cell r="C57">
            <v>-187492.3</v>
          </cell>
        </row>
        <row r="58">
          <cell r="A58">
            <v>11202000019</v>
          </cell>
          <cell r="B58" t="str">
            <v>Macchinari non automatici Campello</v>
          </cell>
          <cell r="C58">
            <v>10679.01</v>
          </cell>
        </row>
        <row r="59">
          <cell r="A59">
            <v>11202000020</v>
          </cell>
          <cell r="B59" t="str">
            <v>F. A. Macchinari non autom.Campello</v>
          </cell>
          <cell r="C59">
            <v>-10679.01</v>
          </cell>
        </row>
        <row r="60">
          <cell r="A60">
            <v>11203</v>
          </cell>
          <cell r="B60" t="str">
            <v>Attrezzature industriali e commerciali</v>
          </cell>
          <cell r="C60">
            <v>317171.57</v>
          </cell>
        </row>
        <row r="61">
          <cell r="A61">
            <v>11203000001</v>
          </cell>
          <cell r="B61" t="str">
            <v>Attrezzatura varia</v>
          </cell>
          <cell r="C61">
            <v>880535.87</v>
          </cell>
        </row>
        <row r="62">
          <cell r="A62">
            <v>11203000002</v>
          </cell>
          <cell r="B62" t="str">
            <v>F A. Attrezatura Varia</v>
          </cell>
          <cell r="C62">
            <v>-802152.46</v>
          </cell>
        </row>
        <row r="63">
          <cell r="A63">
            <v>11203000003</v>
          </cell>
          <cell r="B63" t="str">
            <v>Attrezzatura Varia Norcia</v>
          </cell>
          <cell r="C63">
            <v>48357.86</v>
          </cell>
        </row>
        <row r="64">
          <cell r="A64">
            <v>11203000004</v>
          </cell>
          <cell r="B64" t="str">
            <v>F A. Attrezzatura Varia Norcia</v>
          </cell>
          <cell r="C64">
            <v>-48199.38</v>
          </cell>
        </row>
        <row r="65">
          <cell r="A65">
            <v>11203000005</v>
          </cell>
          <cell r="B65" t="str">
            <v>Attrezzatura Varia Coldipozzo</v>
          </cell>
          <cell r="C65">
            <v>89129.88</v>
          </cell>
        </row>
        <row r="66">
          <cell r="A66">
            <v>11203000006</v>
          </cell>
          <cell r="B66" t="str">
            <v>F A. Attrezzatura Varia Coldipozzo</v>
          </cell>
          <cell r="C66">
            <v>-68698.460000000006</v>
          </cell>
        </row>
        <row r="67">
          <cell r="A67">
            <v>11203000007</v>
          </cell>
          <cell r="B67" t="str">
            <v>Attrezzatura Varia Abeto</v>
          </cell>
          <cell r="C67">
            <v>500</v>
          </cell>
        </row>
        <row r="68">
          <cell r="A68">
            <v>11203000008</v>
          </cell>
          <cell r="B68" t="str">
            <v>F A. Attrezzatura Varia Abeto</v>
          </cell>
          <cell r="C68">
            <v>-500</v>
          </cell>
        </row>
        <row r="69">
          <cell r="A69">
            <v>11203000009</v>
          </cell>
          <cell r="B69" t="str">
            <v>Migliorie beni di terzi Coldipozzo</v>
          </cell>
          <cell r="C69">
            <v>261816.97</v>
          </cell>
        </row>
        <row r="70">
          <cell r="A70">
            <v>11203000010</v>
          </cell>
          <cell r="B70" t="str">
            <v>F.A. Migliorie beni di terzi CDP</v>
          </cell>
          <cell r="C70">
            <v>-43618.71</v>
          </cell>
        </row>
        <row r="71">
          <cell r="A71">
            <v>11204</v>
          </cell>
          <cell r="B71" t="str">
            <v>Altre immobilizzazioni</v>
          </cell>
          <cell r="C71">
            <v>119851.67</v>
          </cell>
        </row>
        <row r="72">
          <cell r="A72">
            <v>11204000001</v>
          </cell>
          <cell r="B72" t="str">
            <v>Mobili Ufficio</v>
          </cell>
          <cell r="C72">
            <v>3630</v>
          </cell>
        </row>
        <row r="73">
          <cell r="A73">
            <v>11204000002</v>
          </cell>
          <cell r="B73" t="str">
            <v>F. A. mobili ufficio</v>
          </cell>
          <cell r="C73">
            <v>-760.2</v>
          </cell>
        </row>
        <row r="74">
          <cell r="A74">
            <v>11204000003</v>
          </cell>
          <cell r="B74" t="str">
            <v>Macchine ordinarie ufficio</v>
          </cell>
          <cell r="C74">
            <v>103971.49</v>
          </cell>
        </row>
        <row r="75">
          <cell r="A75">
            <v>11204000004</v>
          </cell>
          <cell r="B75" t="str">
            <v>F. A. Macchine ordinarie ufficio</v>
          </cell>
          <cell r="C75">
            <v>-103971.49</v>
          </cell>
        </row>
        <row r="76">
          <cell r="A76">
            <v>11204000005</v>
          </cell>
          <cell r="B76" t="str">
            <v>Macchine elettroniche ufficio</v>
          </cell>
          <cell r="C76">
            <v>250437.79</v>
          </cell>
        </row>
        <row r="77">
          <cell r="A77">
            <v>11204000006</v>
          </cell>
          <cell r="B77" t="str">
            <v>F. A. Macchine elettroniche ufficio</v>
          </cell>
          <cell r="C77">
            <v>-239234.64</v>
          </cell>
        </row>
        <row r="78">
          <cell r="A78">
            <v>11204000007</v>
          </cell>
          <cell r="B78" t="str">
            <v>Autocarri</v>
          </cell>
          <cell r="C78">
            <v>125058.34</v>
          </cell>
        </row>
        <row r="79">
          <cell r="A79">
            <v>11204000008</v>
          </cell>
          <cell r="B79" t="str">
            <v>F. A. Autocarri</v>
          </cell>
          <cell r="C79">
            <v>-108498.92</v>
          </cell>
        </row>
        <row r="80">
          <cell r="A80">
            <v>11204000009</v>
          </cell>
          <cell r="B80" t="str">
            <v>Autovetture</v>
          </cell>
          <cell r="C80">
            <v>182101.74</v>
          </cell>
        </row>
        <row r="81">
          <cell r="A81">
            <v>11204000010</v>
          </cell>
          <cell r="B81" t="str">
            <v>F. A. Autovetture</v>
          </cell>
          <cell r="C81">
            <v>-109644.63</v>
          </cell>
        </row>
        <row r="82">
          <cell r="A82">
            <v>11204000011</v>
          </cell>
          <cell r="B82" t="str">
            <v>Arredo Coldipozzo</v>
          </cell>
          <cell r="C82">
            <v>163024.31</v>
          </cell>
        </row>
        <row r="83">
          <cell r="A83">
            <v>11204000012</v>
          </cell>
          <cell r="B83" t="str">
            <v>F. A. Arredo Coldipozzo</v>
          </cell>
          <cell r="C83">
            <v>-156222.12</v>
          </cell>
        </row>
        <row r="84">
          <cell r="A84">
            <v>11204000013</v>
          </cell>
          <cell r="B84" t="str">
            <v>Autoveicoli Abeto</v>
          </cell>
          <cell r="C84">
            <v>200</v>
          </cell>
        </row>
        <row r="85">
          <cell r="A85">
            <v>11204000014</v>
          </cell>
          <cell r="B85" t="str">
            <v>F. A. Autoveicoli Abeto</v>
          </cell>
          <cell r="C85">
            <v>-200</v>
          </cell>
        </row>
        <row r="86">
          <cell r="A86">
            <v>11204000015</v>
          </cell>
          <cell r="B86" t="str">
            <v>Mobili Ufficio Campello</v>
          </cell>
          <cell r="C86">
            <v>3050.94</v>
          </cell>
        </row>
        <row r="87">
          <cell r="A87">
            <v>11204000016</v>
          </cell>
          <cell r="B87" t="str">
            <v>F. A. Mobili Uff.Campello</v>
          </cell>
          <cell r="C87">
            <v>-3050.94</v>
          </cell>
        </row>
        <row r="88">
          <cell r="A88">
            <v>11204000017</v>
          </cell>
          <cell r="B88" t="str">
            <v>Arredi per corner e franchising</v>
          </cell>
          <cell r="C88">
            <v>12000</v>
          </cell>
        </row>
        <row r="89">
          <cell r="A89">
            <v>11204000018</v>
          </cell>
          <cell r="B89" t="str">
            <v>F. A. Arredi per coner e franchising</v>
          </cell>
          <cell r="C89">
            <v>-2040</v>
          </cell>
        </row>
        <row r="90">
          <cell r="A90">
            <v>113</v>
          </cell>
          <cell r="B90" t="str">
            <v>IMMOBILIZZAZIONI FINANZIARIE</v>
          </cell>
          <cell r="C90">
            <v>821817.92</v>
          </cell>
        </row>
        <row r="91">
          <cell r="A91">
            <v>11301</v>
          </cell>
          <cell r="B91" t="str">
            <v>TITOLI</v>
          </cell>
          <cell r="C91">
            <v>821817.92</v>
          </cell>
        </row>
        <row r="92">
          <cell r="A92">
            <v>11301000001</v>
          </cell>
          <cell r="B92" t="str">
            <v>Partecipazione In altre imprese</v>
          </cell>
          <cell r="C92">
            <v>5704</v>
          </cell>
        </row>
        <row r="93">
          <cell r="A93">
            <v>11301000002</v>
          </cell>
          <cell r="B93" t="str">
            <v>Azioni BNL</v>
          </cell>
          <cell r="C93">
            <v>154937.10999999999</v>
          </cell>
        </row>
        <row r="94">
          <cell r="A94">
            <v>11301000003</v>
          </cell>
          <cell r="B94" t="str">
            <v>Eurofidi</v>
          </cell>
          <cell r="C94">
            <v>154.93</v>
          </cell>
        </row>
        <row r="95">
          <cell r="A95">
            <v>11301000004</v>
          </cell>
          <cell r="B95" t="str">
            <v>Titoli Banca Marche</v>
          </cell>
          <cell r="C95">
            <v>99669.36</v>
          </cell>
        </row>
        <row r="96">
          <cell r="A96">
            <v>11301000005</v>
          </cell>
          <cell r="B96" t="str">
            <v>Titoli in pegno Unipol Banca</v>
          </cell>
          <cell r="C96">
            <v>300000</v>
          </cell>
        </row>
        <row r="97">
          <cell r="A97">
            <v>11301000006</v>
          </cell>
          <cell r="B97" t="str">
            <v>Titoli Banca Etruria</v>
          </cell>
          <cell r="C97">
            <v>50000</v>
          </cell>
        </row>
        <row r="98">
          <cell r="A98">
            <v>11301000007</v>
          </cell>
          <cell r="B98" t="str">
            <v>Titoli pegno Banca Popolare di Vicenza</v>
          </cell>
          <cell r="C98">
            <v>206250</v>
          </cell>
        </row>
        <row r="99">
          <cell r="A99">
            <v>11301000008</v>
          </cell>
          <cell r="B99" t="str">
            <v>Azioni Banco Popolare</v>
          </cell>
          <cell r="C99">
            <v>5102.5200000000004</v>
          </cell>
        </row>
        <row r="100">
          <cell r="A100">
            <v>114</v>
          </cell>
          <cell r="B100" t="str">
            <v>RIMANENZE</v>
          </cell>
          <cell r="C100">
            <v>7168971</v>
          </cell>
        </row>
        <row r="101">
          <cell r="A101">
            <v>11401</v>
          </cell>
          <cell r="B101" t="str">
            <v>Merci</v>
          </cell>
          <cell r="C101">
            <v>7168971</v>
          </cell>
        </row>
        <row r="102">
          <cell r="A102">
            <v>11401000001</v>
          </cell>
          <cell r="B102" t="str">
            <v>Materie prime e sussidiarie</v>
          </cell>
          <cell r="C102">
            <v>582907</v>
          </cell>
        </row>
        <row r="103">
          <cell r="A103">
            <v>11401000002</v>
          </cell>
          <cell r="B103" t="str">
            <v>Prodotti finiti Montecastelli</v>
          </cell>
          <cell r="C103">
            <v>6586064</v>
          </cell>
        </row>
        <row r="104">
          <cell r="A104">
            <v>115</v>
          </cell>
          <cell r="B104" t="str">
            <v>CREDITI DELL'ATTIVO CIRCOLANTE</v>
          </cell>
          <cell r="C104">
            <v>14809514.17</v>
          </cell>
        </row>
        <row r="105">
          <cell r="A105">
            <v>11500</v>
          </cell>
          <cell r="B105" t="str">
            <v>Crediti verso Clienti</v>
          </cell>
          <cell r="C105">
            <v>8356210.4199999999</v>
          </cell>
        </row>
        <row r="106">
          <cell r="A106">
            <v>11500</v>
          </cell>
          <cell r="B106" t="str">
            <v>Crediti verso Clienti</v>
          </cell>
          <cell r="C106">
            <v>8356210.4199999999</v>
          </cell>
        </row>
        <row r="107">
          <cell r="A107">
            <v>11501</v>
          </cell>
          <cell r="B107" t="str">
            <v>Crediti in contenzioso</v>
          </cell>
          <cell r="C107">
            <v>936213.49</v>
          </cell>
        </row>
        <row r="108">
          <cell r="A108">
            <v>11501000254</v>
          </cell>
          <cell r="B108" t="str">
            <v>IPA SUD SPA - c.contenzioso</v>
          </cell>
          <cell r="C108">
            <v>27529.06</v>
          </cell>
        </row>
        <row r="109">
          <cell r="A109">
            <v>11501000334</v>
          </cell>
          <cell r="B109" t="str">
            <v>ANTICHE TRADIZIONI DI STIFANI GIANNI</v>
          </cell>
          <cell r="C109">
            <v>1478.28</v>
          </cell>
        </row>
        <row r="110">
          <cell r="A110">
            <v>11501000540</v>
          </cell>
          <cell r="B110" t="str">
            <v>MASI GIUSEPPE</v>
          </cell>
          <cell r="C110">
            <v>5893.81</v>
          </cell>
        </row>
        <row r="111">
          <cell r="A111">
            <v>11501001191</v>
          </cell>
          <cell r="B111" t="str">
            <v>ALIMENTARIDAVIDE SPASIANO</v>
          </cell>
          <cell r="C111">
            <v>4987.2700000000004</v>
          </cell>
        </row>
        <row r="112">
          <cell r="A112">
            <v>11501001486</v>
          </cell>
          <cell r="B112" t="str">
            <v>IZZO CARMINE OSTERIA DEL TORCHIO</v>
          </cell>
          <cell r="C112">
            <v>1774.24</v>
          </cell>
        </row>
        <row r="113">
          <cell r="A113">
            <v>11501001492</v>
          </cell>
          <cell r="B113" t="str">
            <v>ORTOFRUTTA RIGO SRL - c.contenzioso</v>
          </cell>
          <cell r="C113">
            <v>3327.65</v>
          </cell>
        </row>
        <row r="114">
          <cell r="A114">
            <v>11501001573</v>
          </cell>
          <cell r="B114" t="str">
            <v>CURATOLA GIACOMO - c.contenzioso</v>
          </cell>
          <cell r="C114">
            <v>3309.61</v>
          </cell>
        </row>
        <row r="115">
          <cell r="A115">
            <v>11501001864</v>
          </cell>
          <cell r="B115" t="str">
            <v>D.A.SRL DISTRIBUZIONE ALIMENTARE</v>
          </cell>
          <cell r="C115">
            <v>2063.91</v>
          </cell>
        </row>
        <row r="116">
          <cell r="A116">
            <v>11501001963</v>
          </cell>
          <cell r="B116" t="str">
            <v>SAPONE SERVICE SAS - clienti in contenz.</v>
          </cell>
          <cell r="C116">
            <v>1345.22</v>
          </cell>
        </row>
        <row r="117">
          <cell r="A117">
            <v>11501002070</v>
          </cell>
          <cell r="B117" t="str">
            <v>PODAGROSSI FABIO &amp; C.SAS</v>
          </cell>
          <cell r="C117">
            <v>1351.54</v>
          </cell>
        </row>
        <row r="118">
          <cell r="A118">
            <v>11501002072</v>
          </cell>
          <cell r="B118" t="str">
            <v>VOGLIE DI CORTE DI UCCHEDDU M. LORETTA</v>
          </cell>
          <cell r="C118">
            <v>4039.21</v>
          </cell>
        </row>
        <row r="119">
          <cell r="A119">
            <v>11501002200</v>
          </cell>
          <cell r="B119" t="str">
            <v>ANTICA GROTTA DI MENOLASCINA SEBASTIANO</v>
          </cell>
          <cell r="C119">
            <v>849.18</v>
          </cell>
        </row>
        <row r="120">
          <cell r="A120">
            <v>11501002349</v>
          </cell>
          <cell r="B120" t="str">
            <v>CREMERIA LAURA DI SOMMELLA CIRO</v>
          </cell>
          <cell r="C120">
            <v>699.73</v>
          </cell>
        </row>
        <row r="121">
          <cell r="A121">
            <v>11501002955</v>
          </cell>
          <cell r="B121" t="str">
            <v>ITALIAN FOOD SP Z O.</v>
          </cell>
          <cell r="C121">
            <v>43838.29</v>
          </cell>
        </row>
        <row r="122">
          <cell r="A122">
            <v>11501003351</v>
          </cell>
          <cell r="B122" t="str">
            <v>FURLANETTO LUCIA</v>
          </cell>
          <cell r="C122">
            <v>1621.24</v>
          </cell>
        </row>
        <row r="123">
          <cell r="A123">
            <v>11501003569</v>
          </cell>
          <cell r="B123" t="str">
            <v>SAPORI DI CASA LA GATTUTA</v>
          </cell>
          <cell r="C123">
            <v>10012.69</v>
          </cell>
        </row>
        <row r="124">
          <cell r="A124">
            <v>11501003577</v>
          </cell>
          <cell r="B124" t="str">
            <v>ALIGRUP SPA - c.contenzioso</v>
          </cell>
          <cell r="C124">
            <v>44077.25</v>
          </cell>
        </row>
        <row r="125">
          <cell r="A125">
            <v>11501003753</v>
          </cell>
          <cell r="B125" t="str">
            <v>GIULIANI SNC - clienti contenzioso</v>
          </cell>
          <cell r="C125">
            <v>3629.99</v>
          </cell>
        </row>
        <row r="126">
          <cell r="A126">
            <v>11501003948</v>
          </cell>
          <cell r="B126" t="str">
            <v>OFFICINA DEI SAPORI</v>
          </cell>
          <cell r="C126">
            <v>7122.52</v>
          </cell>
        </row>
        <row r="127">
          <cell r="A127">
            <v>11501003989</v>
          </cell>
          <cell r="B127" t="str">
            <v>ANTICHI SAPORI SAS DI CANTARELLA V.</v>
          </cell>
          <cell r="C127">
            <v>10498.29</v>
          </cell>
        </row>
        <row r="128">
          <cell r="A128">
            <v>11501004345</v>
          </cell>
          <cell r="B128" t="str">
            <v>SUPERMERCATO LA DUGENTESE DI RENZI C.</v>
          </cell>
          <cell r="C128">
            <v>929.58</v>
          </cell>
        </row>
        <row r="129">
          <cell r="A129">
            <v>11501004465</v>
          </cell>
          <cell r="B129" t="str">
            <v>GRECCO FEDERICO - c.contenzioso</v>
          </cell>
          <cell r="C129">
            <v>918.21</v>
          </cell>
        </row>
        <row r="130">
          <cell r="A130">
            <v>11501004651</v>
          </cell>
          <cell r="B130" t="str">
            <v>ENOTECA GIGLIOLA GIANNI - c.contenzioso</v>
          </cell>
          <cell r="C130">
            <v>2640.03</v>
          </cell>
        </row>
        <row r="131">
          <cell r="A131">
            <v>11501004686</v>
          </cell>
          <cell r="B131" t="str">
            <v>SADAS SPA - c.contenzioso</v>
          </cell>
          <cell r="C131">
            <v>9976.7800000000007</v>
          </cell>
        </row>
        <row r="132">
          <cell r="A132">
            <v>11501004861</v>
          </cell>
          <cell r="B132" t="str">
            <v>SOVAR SPA - clienti in contenzioso</v>
          </cell>
          <cell r="C132">
            <v>1200.3499999999999</v>
          </cell>
        </row>
        <row r="133">
          <cell r="A133">
            <v>11501005140</v>
          </cell>
          <cell r="B133" t="str">
            <v>SUPERMERCATO 2000 DI SAMMARTANO</v>
          </cell>
          <cell r="C133">
            <v>2592.1999999999998</v>
          </cell>
        </row>
        <row r="134">
          <cell r="A134">
            <v>11501005216</v>
          </cell>
          <cell r="B134" t="str">
            <v>CARIBE SAS DI LA MONTAGNA SALVATORE</v>
          </cell>
          <cell r="C134">
            <v>719.29</v>
          </cell>
        </row>
        <row r="135">
          <cell r="A135">
            <v>11501005223</v>
          </cell>
          <cell r="B135" t="str">
            <v>IL PICCOLO MERCATINO DI COVELLI GAETANO</v>
          </cell>
          <cell r="C135">
            <v>682.18</v>
          </cell>
        </row>
        <row r="136">
          <cell r="A136">
            <v>11501005260</v>
          </cell>
          <cell r="B136" t="str">
            <v>RUSSO MARIA</v>
          </cell>
          <cell r="C136">
            <v>1432.27</v>
          </cell>
        </row>
        <row r="137">
          <cell r="A137">
            <v>11501005319</v>
          </cell>
          <cell r="B137" t="str">
            <v>EMI MARKET DELL'UVA EMANUELA</v>
          </cell>
          <cell r="C137">
            <v>680.65</v>
          </cell>
        </row>
        <row r="138">
          <cell r="A138">
            <v>11501005376</v>
          </cell>
          <cell r="B138" t="str">
            <v>POLICE VINCENZO</v>
          </cell>
          <cell r="C138">
            <v>1303.92</v>
          </cell>
        </row>
        <row r="139">
          <cell r="A139">
            <v>11501005526</v>
          </cell>
          <cell r="B139" t="str">
            <v>INTERNATIONAL FRUIT COMPANY SRL</v>
          </cell>
          <cell r="C139">
            <v>1216.4100000000001</v>
          </cell>
        </row>
        <row r="140">
          <cell r="A140">
            <v>11501005542</v>
          </cell>
          <cell r="B140" t="str">
            <v>ANTICA SALUMERIA DEL CORSO DI LOSITO</v>
          </cell>
          <cell r="C140">
            <v>7306.21</v>
          </cell>
        </row>
        <row r="141">
          <cell r="A141">
            <v>11501005572</v>
          </cell>
          <cell r="B141" t="str">
            <v>BELLA ITALIA SIG.DE CHIARA ANRONIO</v>
          </cell>
          <cell r="C141">
            <v>1722.44</v>
          </cell>
        </row>
        <row r="142">
          <cell r="A142">
            <v>11501005604</v>
          </cell>
          <cell r="B142" t="str">
            <v>BRENCIO SRL-c.contenzioso</v>
          </cell>
          <cell r="C142">
            <v>5169.97</v>
          </cell>
        </row>
        <row r="143">
          <cell r="A143">
            <v>11501005607</v>
          </cell>
          <cell r="B143" t="str">
            <v>CENTRO SUPERMERCATI REG.SICILIA - conten</v>
          </cell>
          <cell r="C143">
            <v>72578.16</v>
          </cell>
        </row>
        <row r="144">
          <cell r="A144">
            <v>11501005936</v>
          </cell>
          <cell r="B144" t="str">
            <v>SALUMERIA MANZONI SNC DI ANTONACCI</v>
          </cell>
          <cell r="C144">
            <v>4696.24</v>
          </cell>
        </row>
        <row r="145">
          <cell r="A145">
            <v>11501006061</v>
          </cell>
          <cell r="B145" t="str">
            <v>AMBROGEL SRL</v>
          </cell>
          <cell r="C145">
            <v>4406.5</v>
          </cell>
        </row>
        <row r="146">
          <cell r="A146">
            <v>11501006106</v>
          </cell>
          <cell r="B146" t="str">
            <v>WEETLAND EUROINVEST SRL</v>
          </cell>
          <cell r="C146">
            <v>5391.22</v>
          </cell>
        </row>
        <row r="147">
          <cell r="A147">
            <v>11501006236</v>
          </cell>
          <cell r="B147" t="str">
            <v>NORCINERIA IL SIMPOSIO</v>
          </cell>
          <cell r="C147">
            <v>894.16</v>
          </cell>
        </row>
        <row r="148">
          <cell r="A148">
            <v>11501006303</v>
          </cell>
          <cell r="B148" t="str">
            <v>CENTRO MARKET DI GIRONE L.</v>
          </cell>
          <cell r="C148">
            <v>1426.21</v>
          </cell>
        </row>
        <row r="149">
          <cell r="A149">
            <v>11501007461</v>
          </cell>
          <cell r="B149" t="str">
            <v>CHI.BE.DI LUNGHI BARBARA</v>
          </cell>
          <cell r="C149">
            <v>2020.96</v>
          </cell>
        </row>
        <row r="150">
          <cell r="A150">
            <v>11501009649</v>
          </cell>
          <cell r="B150" t="str">
            <v>BENDINELLI CARLO</v>
          </cell>
          <cell r="C150">
            <v>8744.25</v>
          </cell>
        </row>
        <row r="151">
          <cell r="A151">
            <v>11501010565</v>
          </cell>
          <cell r="B151" t="str">
            <v>TORREFAZIONE CASTORIA SRL</v>
          </cell>
          <cell r="C151">
            <v>2047.71</v>
          </cell>
        </row>
        <row r="152">
          <cell r="A152">
            <v>11501010581</v>
          </cell>
          <cell r="B152" t="str">
            <v>F.LLI ABRUZZESE SRL</v>
          </cell>
          <cell r="C152">
            <v>674.46</v>
          </cell>
        </row>
        <row r="153">
          <cell r="A153">
            <v>11501010708</v>
          </cell>
          <cell r="B153" t="str">
            <v>LA BOTTEGA DI SPAGNOLI E PERNICI SNC</v>
          </cell>
          <cell r="C153">
            <v>2393.11</v>
          </cell>
        </row>
        <row r="154">
          <cell r="A154">
            <v>11501010907</v>
          </cell>
          <cell r="B154" t="str">
            <v>L.M.ALIMENTARI FRUTTA E VERDURA</v>
          </cell>
          <cell r="C154">
            <v>639.44000000000005</v>
          </cell>
        </row>
        <row r="155">
          <cell r="A155">
            <v>11501010963</v>
          </cell>
          <cell r="B155" t="str">
            <v>LA GIARA DI CATALANI ELISABETTA</v>
          </cell>
          <cell r="C155">
            <v>854.33</v>
          </cell>
        </row>
        <row r="156">
          <cell r="A156">
            <v>11501011042</v>
          </cell>
          <cell r="B156" t="str">
            <v>DI NATALE ANTONELLA</v>
          </cell>
          <cell r="C156">
            <v>776.99</v>
          </cell>
        </row>
        <row r="157">
          <cell r="A157">
            <v>11501011051</v>
          </cell>
          <cell r="B157" t="str">
            <v>PRIME SRL - c.contenzioso</v>
          </cell>
          <cell r="C157">
            <v>13769.42</v>
          </cell>
        </row>
        <row r="158">
          <cell r="A158">
            <v>11501011121</v>
          </cell>
          <cell r="B158" t="str">
            <v>CASA GREEN</v>
          </cell>
          <cell r="C158">
            <v>9321.16</v>
          </cell>
        </row>
        <row r="159">
          <cell r="A159">
            <v>11501011193</v>
          </cell>
          <cell r="B159" t="str">
            <v>MACELLERIA MARANO STELLA</v>
          </cell>
          <cell r="C159">
            <v>1233.78</v>
          </cell>
        </row>
        <row r="160">
          <cell r="A160">
            <v>11501011210</v>
          </cell>
          <cell r="B160" t="str">
            <v>ENOTECA IL GRAPPOLO DI D'ANGELO FILIPPO</v>
          </cell>
          <cell r="C160">
            <v>1020.5</v>
          </cell>
        </row>
        <row r="161">
          <cell r="A161">
            <v>11501011216</v>
          </cell>
          <cell r="B161" t="str">
            <v>MIRABELLA CARMELO</v>
          </cell>
          <cell r="C161">
            <v>6445.38</v>
          </cell>
        </row>
        <row r="162">
          <cell r="A162">
            <v>11501011347</v>
          </cell>
          <cell r="B162" t="str">
            <v>RO.DI.ROMANA DISTRIBUZIONE</v>
          </cell>
          <cell r="C162">
            <v>2853.53</v>
          </cell>
        </row>
        <row r="163">
          <cell r="A163">
            <v>11501011427</v>
          </cell>
          <cell r="B163" t="str">
            <v>MACELLERIA CERESI AGOSTINO</v>
          </cell>
          <cell r="C163">
            <v>1385.04</v>
          </cell>
        </row>
        <row r="164">
          <cell r="A164">
            <v>11501011448</v>
          </cell>
          <cell r="B164" t="str">
            <v>SOC.MA.GIA.2001 SRL</v>
          </cell>
          <cell r="C164">
            <v>2153.56</v>
          </cell>
        </row>
        <row r="165">
          <cell r="A165">
            <v>11501011478</v>
          </cell>
          <cell r="B165" t="str">
            <v>BUSSOLENO CARNI DI OBERTO RENZO</v>
          </cell>
          <cell r="C165">
            <v>1208.5</v>
          </cell>
        </row>
        <row r="166">
          <cell r="A166">
            <v>11501011481</v>
          </cell>
          <cell r="B166" t="str">
            <v>BIDDECI IGNAZIO</v>
          </cell>
          <cell r="C166">
            <v>2472.8200000000002</v>
          </cell>
        </row>
        <row r="167">
          <cell r="A167">
            <v>11501011565</v>
          </cell>
          <cell r="B167" t="str">
            <v>CENTRO NATURA IL GAZZEBO</v>
          </cell>
          <cell r="C167">
            <v>2915.66</v>
          </cell>
        </row>
        <row r="168">
          <cell r="A168">
            <v>11501011650</v>
          </cell>
          <cell r="B168" t="str">
            <v>SPRL CASA GALLO - c.contenzioso</v>
          </cell>
          <cell r="C168">
            <v>2607.5500000000002</v>
          </cell>
        </row>
        <row r="169">
          <cell r="A169">
            <v>11501011759</v>
          </cell>
          <cell r="B169" t="str">
            <v>EFFE 1 SRL-c.contenzioso</v>
          </cell>
          <cell r="C169">
            <v>4111.13</v>
          </cell>
        </row>
        <row r="170">
          <cell r="A170">
            <v>11501011818</v>
          </cell>
          <cell r="B170" t="str">
            <v>TORRES TRADING</v>
          </cell>
          <cell r="C170">
            <v>6870.9</v>
          </cell>
        </row>
        <row r="171">
          <cell r="A171">
            <v>11501011882</v>
          </cell>
          <cell r="B171" t="str">
            <v>FOTI PIETRO</v>
          </cell>
          <cell r="C171">
            <v>1681.35</v>
          </cell>
        </row>
        <row r="172">
          <cell r="A172">
            <v>11501011906</v>
          </cell>
          <cell r="B172" t="str">
            <v>MONDO BIO DI NIGRO ROBERTO</v>
          </cell>
          <cell r="C172">
            <v>668.26</v>
          </cell>
        </row>
        <row r="173">
          <cell r="A173">
            <v>11501011934</v>
          </cell>
          <cell r="B173" t="str">
            <v>INIZIATIVE TRIFOGLIO SRL-c.contenzioso</v>
          </cell>
          <cell r="C173">
            <v>878.52</v>
          </cell>
        </row>
        <row r="174">
          <cell r="A174">
            <v>11501011958</v>
          </cell>
          <cell r="B174" t="str">
            <v>L'OLIVO SRL</v>
          </cell>
          <cell r="C174">
            <v>4965.72</v>
          </cell>
        </row>
        <row r="175">
          <cell r="A175">
            <v>11501012094</v>
          </cell>
          <cell r="B175" t="str">
            <v>SCIUTO GIOVANNI</v>
          </cell>
          <cell r="C175">
            <v>2601.87</v>
          </cell>
        </row>
        <row r="176">
          <cell r="A176">
            <v>11501012358</v>
          </cell>
          <cell r="B176" t="str">
            <v>GE.AL. SRL</v>
          </cell>
          <cell r="C176">
            <v>4439.97</v>
          </cell>
        </row>
        <row r="177">
          <cell r="A177">
            <v>11501012472</v>
          </cell>
          <cell r="B177" t="str">
            <v>BIO SERVICE SRL</v>
          </cell>
          <cell r="C177">
            <v>7427.97</v>
          </cell>
        </row>
        <row r="178">
          <cell r="A178">
            <v>11501012503</v>
          </cell>
          <cell r="B178" t="str">
            <v>IL MERCATINO DEL SUD SRL</v>
          </cell>
          <cell r="C178">
            <v>6473.09</v>
          </cell>
        </row>
        <row r="179">
          <cell r="A179">
            <v>11501012540</v>
          </cell>
          <cell r="B179" t="str">
            <v>IL PIZZICAGNOLO DI TAVOLUCCI MASSIMO</v>
          </cell>
          <cell r="C179">
            <v>3635.88</v>
          </cell>
        </row>
        <row r="180">
          <cell r="A180">
            <v>11501012724</v>
          </cell>
          <cell r="B180" t="str">
            <v>MASANI ITALIA S.R.L.</v>
          </cell>
          <cell r="C180">
            <v>5988.52</v>
          </cell>
        </row>
        <row r="181">
          <cell r="A181">
            <v>11501013161</v>
          </cell>
          <cell r="B181" t="str">
            <v>INDAL 2000 SPA - c.contenzioso</v>
          </cell>
          <cell r="C181">
            <v>1336.35</v>
          </cell>
        </row>
        <row r="182">
          <cell r="A182">
            <v>11501013491</v>
          </cell>
          <cell r="B182" t="str">
            <v>L'ARTE DEL BUONGUSTO DI GENNARO IOLANDA</v>
          </cell>
          <cell r="C182">
            <v>2835.43</v>
          </cell>
        </row>
        <row r="183">
          <cell r="A183">
            <v>11501013853</v>
          </cell>
          <cell r="B183" t="str">
            <v>SALUMERIA PENSABENE STEFANO</v>
          </cell>
          <cell r="C183">
            <v>1800</v>
          </cell>
        </row>
        <row r="184">
          <cell r="A184">
            <v>11501013898</v>
          </cell>
          <cell r="B184" t="str">
            <v>ALBANESE VINCENZO</v>
          </cell>
          <cell r="C184">
            <v>5503.04</v>
          </cell>
        </row>
        <row r="185">
          <cell r="A185">
            <v>11501013957</v>
          </cell>
          <cell r="B185" t="str">
            <v>CAMMISA NUNZIA</v>
          </cell>
          <cell r="C185">
            <v>2713.14</v>
          </cell>
        </row>
        <row r="186">
          <cell r="A186">
            <v>11501013963</v>
          </cell>
          <cell r="B186" t="str">
            <v>FRESCHE BONTA DI GATTI ANGELA</v>
          </cell>
          <cell r="C186">
            <v>2493.9299999999998</v>
          </cell>
        </row>
        <row r="187">
          <cell r="A187">
            <v>11501013973</v>
          </cell>
          <cell r="B187" t="str">
            <v>SALUM. VACILESE</v>
          </cell>
          <cell r="C187">
            <v>16216.68</v>
          </cell>
        </row>
        <row r="188">
          <cell r="A188">
            <v>11501013996</v>
          </cell>
          <cell r="B188" t="str">
            <v>MONTEMURRO CIRO-clienti in contenzioso</v>
          </cell>
          <cell r="C188">
            <v>4310.96</v>
          </cell>
        </row>
        <row r="189">
          <cell r="A189">
            <v>11501014132</v>
          </cell>
          <cell r="B189" t="str">
            <v>MACELLERIA LA FENICE SAS</v>
          </cell>
          <cell r="C189">
            <v>5368.79</v>
          </cell>
        </row>
        <row r="190">
          <cell r="A190">
            <v>11501014234</v>
          </cell>
          <cell r="B190" t="str">
            <v>SALMA ALDO</v>
          </cell>
          <cell r="C190">
            <v>2799.6</v>
          </cell>
        </row>
        <row r="191">
          <cell r="A191">
            <v>11501014558</v>
          </cell>
          <cell r="B191" t="str">
            <v>SORELLE PULEO SRL-c.contenzioso</v>
          </cell>
          <cell r="C191">
            <v>2019.02</v>
          </cell>
        </row>
        <row r="192">
          <cell r="A192">
            <v>11501014725</v>
          </cell>
          <cell r="B192" t="str">
            <v>CERINA.DE PICOBELLO FEINKOST</v>
          </cell>
          <cell r="C192">
            <v>3063.48</v>
          </cell>
        </row>
        <row r="193">
          <cell r="A193">
            <v>11501014888</v>
          </cell>
          <cell r="B193" t="str">
            <v>VITERBO SURGELATI SNC</v>
          </cell>
          <cell r="C193">
            <v>1749.87</v>
          </cell>
        </row>
        <row r="194">
          <cell r="A194">
            <v>11501015224</v>
          </cell>
          <cell r="B194" t="str">
            <v>GUBBIO EVENTI SRL</v>
          </cell>
          <cell r="C194">
            <v>1928.99</v>
          </cell>
        </row>
        <row r="195">
          <cell r="A195">
            <v>11501015379</v>
          </cell>
          <cell r="B195" t="str">
            <v>SARL AURELIA - c.contenzioso</v>
          </cell>
          <cell r="C195">
            <v>814.5</v>
          </cell>
        </row>
        <row r="196">
          <cell r="A196">
            <v>11501015440</v>
          </cell>
          <cell r="B196" t="str">
            <v>ITALIA FOOD &amp; WINE LTD-c.contenzioso</v>
          </cell>
          <cell r="C196">
            <v>5015.05</v>
          </cell>
        </row>
        <row r="197">
          <cell r="A197">
            <v>11501015524</v>
          </cell>
          <cell r="B197" t="str">
            <v>COMM.DI PROD.ALIM.DI AMOROSO ANGELO</v>
          </cell>
          <cell r="C197">
            <v>3772.56</v>
          </cell>
        </row>
        <row r="198">
          <cell r="A198">
            <v>11501015593</v>
          </cell>
          <cell r="B198" t="str">
            <v>OSCAR DELLA CARNE DI MARINO GIOVANNI</v>
          </cell>
          <cell r="C198">
            <v>2611.44</v>
          </cell>
        </row>
        <row r="199">
          <cell r="A199">
            <v>11501016001</v>
          </cell>
          <cell r="B199" t="str">
            <v>COPPOLETTA FABRIZIO</v>
          </cell>
          <cell r="C199">
            <v>791.71</v>
          </cell>
        </row>
        <row r="200">
          <cell r="A200">
            <v>11501016069</v>
          </cell>
          <cell r="B200" t="str">
            <v>FORTUNATI SIMONE</v>
          </cell>
          <cell r="C200">
            <v>7802.62</v>
          </cell>
        </row>
        <row r="201">
          <cell r="A201">
            <v>11501016140</v>
          </cell>
          <cell r="B201" t="str">
            <v>CASILLO MICHELE</v>
          </cell>
          <cell r="C201">
            <v>1236.8599999999999</v>
          </cell>
        </row>
        <row r="202">
          <cell r="A202">
            <v>11501016188</v>
          </cell>
          <cell r="B202" t="str">
            <v>RISTORANTE DONNA LISA DI TREMOLIZZO AN.</v>
          </cell>
          <cell r="C202">
            <v>889.85</v>
          </cell>
        </row>
        <row r="203">
          <cell r="A203">
            <v>11501016269</v>
          </cell>
          <cell r="B203" t="str">
            <v>ZENA CATERING SNC-c.contenzioso</v>
          </cell>
          <cell r="C203">
            <v>2282.7399999999998</v>
          </cell>
        </row>
        <row r="204">
          <cell r="A204">
            <v>11501016278</v>
          </cell>
          <cell r="B204" t="str">
            <v>MACELLERIA CASTALDO VINCENZO-c.contenzio</v>
          </cell>
          <cell r="C204">
            <v>823.27</v>
          </cell>
        </row>
        <row r="205">
          <cell r="A205">
            <v>11501016312</v>
          </cell>
          <cell r="B205" t="str">
            <v>RAMPINI GASTRONOMIA DI FASANI ELENA</v>
          </cell>
          <cell r="C205">
            <v>1293.8900000000001</v>
          </cell>
        </row>
        <row r="206">
          <cell r="A206">
            <v>11501016411</v>
          </cell>
          <cell r="B206" t="str">
            <v>SAPORI MEDITERRANEI SAS DI MIAN &amp; C.</v>
          </cell>
          <cell r="C206">
            <v>872.89</v>
          </cell>
        </row>
        <row r="207">
          <cell r="A207">
            <v>11501016569</v>
          </cell>
          <cell r="B207" t="str">
            <v>IL VELO SAS DI CARCULA MARIO</v>
          </cell>
          <cell r="C207">
            <v>1926.08</v>
          </cell>
        </row>
        <row r="208">
          <cell r="A208">
            <v>11501016598</v>
          </cell>
          <cell r="B208" t="str">
            <v>EVERGREEN COLELLA GRAZIANO &amp; C SNC</v>
          </cell>
          <cell r="C208">
            <v>757.51</v>
          </cell>
        </row>
        <row r="209">
          <cell r="A209">
            <v>11501016643</v>
          </cell>
          <cell r="B209" t="str">
            <v>PUNTO SPESA SRL - c.contenzioso</v>
          </cell>
          <cell r="C209">
            <v>1828.82</v>
          </cell>
        </row>
        <row r="210">
          <cell r="A210">
            <v>11501016695</v>
          </cell>
          <cell r="B210" t="str">
            <v>NAVARRA STEFANIA</v>
          </cell>
          <cell r="C210">
            <v>600.52</v>
          </cell>
        </row>
        <row r="211">
          <cell r="A211">
            <v>11501016714</v>
          </cell>
          <cell r="B211" t="str">
            <v>SADERI SAS DI GIANNARIA MAURIZIO</v>
          </cell>
          <cell r="C211">
            <v>4788.43</v>
          </cell>
        </row>
        <row r="212">
          <cell r="A212">
            <v>11501016718</v>
          </cell>
          <cell r="B212" t="str">
            <v>XY IN PONTE OTTAVI DI TESSAROTTO</v>
          </cell>
          <cell r="C212">
            <v>1234.96</v>
          </cell>
        </row>
        <row r="213">
          <cell r="A213">
            <v>11501016719</v>
          </cell>
          <cell r="B213" t="str">
            <v>CARNI E DELIZIE DI MORACE GIUSEPPE</v>
          </cell>
          <cell r="C213">
            <v>1543.47</v>
          </cell>
        </row>
        <row r="214">
          <cell r="A214">
            <v>11501016829</v>
          </cell>
          <cell r="B214" t="str">
            <v>DRINK FOOD SERVICE SRL-c.contenzioso</v>
          </cell>
          <cell r="C214">
            <v>578.34</v>
          </cell>
        </row>
        <row r="215">
          <cell r="A215">
            <v>11501016923</v>
          </cell>
          <cell r="B215" t="str">
            <v>SIAL SRL - c.contenzioso</v>
          </cell>
          <cell r="C215">
            <v>1266.9000000000001</v>
          </cell>
        </row>
        <row r="216">
          <cell r="A216">
            <v>11501016939</v>
          </cell>
          <cell r="B216" t="str">
            <v>I MILLE SAPORI DI LAZZARI MICHELE-c.cont</v>
          </cell>
          <cell r="C216">
            <v>775.45</v>
          </cell>
        </row>
        <row r="217">
          <cell r="A217">
            <v>11501017012</v>
          </cell>
          <cell r="B217" t="str">
            <v>MORICO GROUP SRL-c.contenzioso</v>
          </cell>
          <cell r="C217">
            <v>3650.11</v>
          </cell>
        </row>
        <row r="218">
          <cell r="A218">
            <v>11501017013</v>
          </cell>
          <cell r="B218" t="str">
            <v>VINITALIANI SRL</v>
          </cell>
          <cell r="C218">
            <v>3171.27</v>
          </cell>
        </row>
        <row r="219">
          <cell r="A219">
            <v>11501017043</v>
          </cell>
          <cell r="B219" t="str">
            <v>BELLAVITA CARLO SAS DI D'ANGELO ANGELA</v>
          </cell>
          <cell r="C219">
            <v>572.79</v>
          </cell>
        </row>
        <row r="220">
          <cell r="A220">
            <v>11501017100</v>
          </cell>
          <cell r="B220" t="str">
            <v>L'EMPORIO DEL GUSTO</v>
          </cell>
          <cell r="C220">
            <v>469.26</v>
          </cell>
        </row>
        <row r="221">
          <cell r="A221">
            <v>11501017201</v>
          </cell>
          <cell r="B221" t="str">
            <v>CASEARIA PALERMITANA SAS</v>
          </cell>
          <cell r="C221">
            <v>9168.06</v>
          </cell>
        </row>
        <row r="222">
          <cell r="A222">
            <v>11501017305</v>
          </cell>
          <cell r="B222" t="str">
            <v>AZIENDA AGRICOLA MARRAMIERO GRAZIANO</v>
          </cell>
          <cell r="C222">
            <v>2336.2199999999998</v>
          </cell>
        </row>
        <row r="223">
          <cell r="A223">
            <v>11501017332</v>
          </cell>
          <cell r="B223" t="str">
            <v>CACIOTEKA SNC DI LEONARDO SPULCIA &amp; C</v>
          </cell>
          <cell r="C223">
            <v>1778.55</v>
          </cell>
        </row>
        <row r="224">
          <cell r="A224">
            <v>11501017346</v>
          </cell>
          <cell r="B224" t="str">
            <v>GRUPPO SOALMA SAS DI SCARPELLO SONIA</v>
          </cell>
          <cell r="C224">
            <v>5669.75</v>
          </cell>
        </row>
        <row r="225">
          <cell r="A225">
            <v>11501017411</v>
          </cell>
          <cell r="B225" t="str">
            <v>DA LISA DI MENNITI ANNALISA</v>
          </cell>
          <cell r="C225">
            <v>1012.23</v>
          </cell>
        </row>
        <row r="226">
          <cell r="A226">
            <v>11501017419</v>
          </cell>
          <cell r="B226" t="str">
            <v>DAL PIEMONTESE DI GIOVANNI MARIA OINTUS</v>
          </cell>
          <cell r="C226">
            <v>4394.2700000000004</v>
          </cell>
        </row>
        <row r="227">
          <cell r="A227">
            <v>11501017435</v>
          </cell>
          <cell r="B227" t="str">
            <v>PANE AL PANE SAS - c.contenzioso</v>
          </cell>
          <cell r="C227">
            <v>938.32</v>
          </cell>
        </row>
        <row r="228">
          <cell r="A228">
            <v>11501017445</v>
          </cell>
          <cell r="B228" t="str">
            <v>SCIALO DI INGARGIOLA PAOLO-c.contenzioso</v>
          </cell>
          <cell r="C228">
            <v>1962.79</v>
          </cell>
        </row>
        <row r="229">
          <cell r="A229">
            <v>11501017455</v>
          </cell>
          <cell r="B229" t="str">
            <v>LA SQUETE DI VINCENZINO MILENA</v>
          </cell>
          <cell r="C229">
            <v>1878.24</v>
          </cell>
        </row>
        <row r="230">
          <cell r="A230">
            <v>11501017463</v>
          </cell>
          <cell r="B230" t="str">
            <v>ROBESPIERRRE SRL</v>
          </cell>
          <cell r="C230">
            <v>3003.63</v>
          </cell>
        </row>
        <row r="231">
          <cell r="A231">
            <v>11501017521</v>
          </cell>
          <cell r="B231" t="str">
            <v>SUPERMERCATO ED INGROSSO ALIMENTARE SAS</v>
          </cell>
          <cell r="C231">
            <v>3064.93</v>
          </cell>
        </row>
        <row r="232">
          <cell r="A232">
            <v>11501017616</v>
          </cell>
          <cell r="B232" t="str">
            <v>DT ROY SRL - c.contenzioso</v>
          </cell>
          <cell r="C232">
            <v>1168.6500000000001</v>
          </cell>
        </row>
        <row r="233">
          <cell r="A233">
            <v>11501017689</v>
          </cell>
          <cell r="B233" t="str">
            <v>OFFICINA DEI SAPORI DI STEFANO RAVASIO</v>
          </cell>
          <cell r="C233">
            <v>2537.4699999999998</v>
          </cell>
        </row>
        <row r="234">
          <cell r="A234">
            <v>11501017708</v>
          </cell>
          <cell r="B234" t="str">
            <v>PROIETTI PASQUALE</v>
          </cell>
          <cell r="C234">
            <v>3405.67</v>
          </cell>
        </row>
        <row r="235">
          <cell r="A235">
            <v>11501017739</v>
          </cell>
          <cell r="B235" t="str">
            <v>C.C.L.CENTRO CARNI SRL</v>
          </cell>
          <cell r="C235">
            <v>2324.23</v>
          </cell>
        </row>
        <row r="236">
          <cell r="A236">
            <v>11501017805</v>
          </cell>
          <cell r="B236" t="str">
            <v>LISE SRL</v>
          </cell>
          <cell r="C236">
            <v>1951.17</v>
          </cell>
        </row>
        <row r="237">
          <cell r="A237">
            <v>11501017874</v>
          </cell>
          <cell r="B237" t="str">
            <v>VALLEFUOCO SERVICE SRL-c.contenzioso</v>
          </cell>
          <cell r="C237">
            <v>976.32</v>
          </cell>
        </row>
        <row r="238">
          <cell r="A238">
            <v>11501018012</v>
          </cell>
          <cell r="B238" t="str">
            <v>NUOVA NARDINO CARNI SRL-c.contenzioso</v>
          </cell>
          <cell r="C238">
            <v>850.62</v>
          </cell>
        </row>
        <row r="239">
          <cell r="A239">
            <v>11501018070</v>
          </cell>
          <cell r="B239" t="str">
            <v>G.A. SRL</v>
          </cell>
          <cell r="C239">
            <v>1200</v>
          </cell>
        </row>
        <row r="240">
          <cell r="A240">
            <v>11501018164</v>
          </cell>
          <cell r="B240" t="str">
            <v>SALUMERIA SETTECASE ANTONINO</v>
          </cell>
          <cell r="C240">
            <v>2243.5300000000002</v>
          </cell>
        </row>
        <row r="241">
          <cell r="A241">
            <v>11501018183</v>
          </cell>
          <cell r="B241" t="str">
            <v>CENTRAL MARKET SAS - c.contenzioso</v>
          </cell>
          <cell r="C241">
            <v>6176.71</v>
          </cell>
        </row>
        <row r="242">
          <cell r="A242">
            <v>11501018229</v>
          </cell>
          <cell r="B242" t="str">
            <v>DORIA LAURA - clienti in contenzioso</v>
          </cell>
          <cell r="C242">
            <v>1981.36</v>
          </cell>
        </row>
        <row r="243">
          <cell r="A243">
            <v>11501018486</v>
          </cell>
          <cell r="B243" t="str">
            <v>LA DISPENSA SNC DI BACCI E FORNI</v>
          </cell>
          <cell r="C243">
            <v>877.13</v>
          </cell>
        </row>
        <row r="244">
          <cell r="A244">
            <v>11501018514</v>
          </cell>
          <cell r="B244" t="str">
            <v>CAMPFRUIT DI CAMPANELLA - c.contenzioso</v>
          </cell>
          <cell r="C244">
            <v>807.46</v>
          </cell>
        </row>
        <row r="245">
          <cell r="A245">
            <v>11501018515</v>
          </cell>
          <cell r="B245" t="str">
            <v>DA DARIO SUPERMERCATI DI ANCI ELISABETTA</v>
          </cell>
          <cell r="C245">
            <v>2738.33</v>
          </cell>
        </row>
        <row r="246">
          <cell r="A246">
            <v>11501018520</v>
          </cell>
          <cell r="B246" t="str">
            <v>MILANO EVENTI SRL-clienti contenzioso</v>
          </cell>
          <cell r="C246">
            <v>509.44</v>
          </cell>
        </row>
        <row r="247">
          <cell r="A247">
            <v>11501018557</v>
          </cell>
          <cell r="B247" t="str">
            <v>NEW MARKET DI D'ORTONA ADALGISA</v>
          </cell>
          <cell r="C247">
            <v>3307.84</v>
          </cell>
        </row>
        <row r="248">
          <cell r="A248">
            <v>11501018674</v>
          </cell>
          <cell r="B248" t="str">
            <v>LA GASTRONOMICA DI CORLEONE MARIO</v>
          </cell>
          <cell r="C248">
            <v>4204.54</v>
          </cell>
        </row>
        <row r="249">
          <cell r="A249">
            <v>11501018845</v>
          </cell>
          <cell r="B249" t="str">
            <v>IL GIRASOLE CAMPANO - c.contenzioso</v>
          </cell>
          <cell r="C249">
            <v>4337.3999999999996</v>
          </cell>
        </row>
        <row r="250">
          <cell r="A250">
            <v>11501018873</v>
          </cell>
          <cell r="B250" t="str">
            <v>LA LIBERTA' DEL GUSTO DI MALANDRINI F.</v>
          </cell>
          <cell r="C250">
            <v>434.23</v>
          </cell>
        </row>
        <row r="251">
          <cell r="A251">
            <v>11501018981</v>
          </cell>
          <cell r="B251" t="str">
            <v>O' SFIZIO SRL - c.contenzioso</v>
          </cell>
          <cell r="C251">
            <v>1005.44</v>
          </cell>
        </row>
        <row r="252">
          <cell r="A252">
            <v>11501019014</v>
          </cell>
          <cell r="B252" t="str">
            <v>GAROFALO STEFANIA - c.contenzioso</v>
          </cell>
          <cell r="C252">
            <v>600</v>
          </cell>
        </row>
        <row r="253">
          <cell r="A253">
            <v>11501019056</v>
          </cell>
          <cell r="B253" t="str">
            <v>AMBROSINO FOOD SRL - c.contenzioso</v>
          </cell>
          <cell r="C253">
            <v>2689.02</v>
          </cell>
        </row>
        <row r="254">
          <cell r="A254">
            <v>11501019152</v>
          </cell>
          <cell r="B254" t="str">
            <v>LA DISPENSA DI INCOLLINGO VALENTINA</v>
          </cell>
          <cell r="C254">
            <v>1101.95</v>
          </cell>
        </row>
        <row r="255">
          <cell r="A255">
            <v>11501019158</v>
          </cell>
          <cell r="B255" t="str">
            <v>DAL BUONGUSTAIO DI RIZZITELLI FLAVIA</v>
          </cell>
          <cell r="C255">
            <v>3438.65</v>
          </cell>
        </row>
        <row r="256">
          <cell r="A256">
            <v>11501019258</v>
          </cell>
          <cell r="B256" t="str">
            <v>BOOMERANG DI VIVIAN LUCIANO SNC</v>
          </cell>
          <cell r="C256">
            <v>690.56</v>
          </cell>
        </row>
        <row r="257">
          <cell r="A257">
            <v>11501019280</v>
          </cell>
          <cell r="B257" t="str">
            <v>ORTOFRUTTA TERRAROSSA DI PANELLA</v>
          </cell>
          <cell r="C257">
            <v>1737.14</v>
          </cell>
        </row>
        <row r="258">
          <cell r="A258">
            <v>11501019404</v>
          </cell>
          <cell r="B258" t="str">
            <v>FO.VI SAS DI FONTEVICO LUIGI &amp; C</v>
          </cell>
          <cell r="C258">
            <v>2471</v>
          </cell>
        </row>
        <row r="259">
          <cell r="A259">
            <v>11501019413</v>
          </cell>
          <cell r="B259" t="str">
            <v>MANICONE E SPACIANI SNC-c.contenzioso</v>
          </cell>
          <cell r="C259">
            <v>786.6</v>
          </cell>
        </row>
        <row r="260">
          <cell r="A260">
            <v>11501019432</v>
          </cell>
          <cell r="B260" t="str">
            <v>BAR MIRO' DI GALLO VITO</v>
          </cell>
          <cell r="C260">
            <v>523.02</v>
          </cell>
        </row>
        <row r="261">
          <cell r="A261">
            <v>11501019621</v>
          </cell>
          <cell r="B261" t="str">
            <v>LA BOTTEGA DELL'ANGOLO DI CALDARELLI</v>
          </cell>
          <cell r="C261">
            <v>3088.89</v>
          </cell>
        </row>
        <row r="262">
          <cell r="A262">
            <v>11501019636</v>
          </cell>
          <cell r="B262" t="str">
            <v>EL CERVELEE DI GIOVANNI MOSCONI</v>
          </cell>
          <cell r="C262">
            <v>999.69</v>
          </cell>
        </row>
        <row r="263">
          <cell r="A263">
            <v>11501019651</v>
          </cell>
          <cell r="B263" t="str">
            <v>BMA IMMOBILIARE SRL-clienti contenzioso</v>
          </cell>
          <cell r="C263">
            <v>1761.7</v>
          </cell>
        </row>
        <row r="264">
          <cell r="A264">
            <v>11501019854</v>
          </cell>
          <cell r="B264" t="str">
            <v>RIST.VIA ITALIA-SOC.GAETANO E PAOLA-cont</v>
          </cell>
          <cell r="C264">
            <v>716.54</v>
          </cell>
        </row>
        <row r="265">
          <cell r="A265">
            <v>11501019855</v>
          </cell>
          <cell r="B265" t="str">
            <v>DONATO SANTA LUCIA RIST.-c.contenzioso</v>
          </cell>
          <cell r="C265">
            <v>678.87</v>
          </cell>
        </row>
        <row r="266">
          <cell r="A266">
            <v>11501019871</v>
          </cell>
          <cell r="B266" t="str">
            <v>MAMA SNC DI MANTEGAZZA ALBERTO - c.cont</v>
          </cell>
          <cell r="C266">
            <v>1373.26</v>
          </cell>
        </row>
        <row r="267">
          <cell r="A267">
            <v>11501019937</v>
          </cell>
          <cell r="B267" t="str">
            <v>ALIM. LACARBONARA MARTINO</v>
          </cell>
          <cell r="C267">
            <v>1</v>
          </cell>
        </row>
        <row r="268">
          <cell r="A268">
            <v>11501019941</v>
          </cell>
          <cell r="B268" t="str">
            <v>CE.DI. BRIO' MOLISE SPA-c.contenzioso</v>
          </cell>
          <cell r="C268">
            <v>14866.8</v>
          </cell>
        </row>
        <row r="269">
          <cell r="A269">
            <v>11501019963</v>
          </cell>
          <cell r="B269" t="str">
            <v>CIBUS SRL-clienti contenzioso</v>
          </cell>
          <cell r="C269">
            <v>1730.45</v>
          </cell>
        </row>
        <row r="270">
          <cell r="A270">
            <v>11501019964</v>
          </cell>
          <cell r="B270" t="str">
            <v>M.L.DI DEMARZO STEFANO-clienti contenz.</v>
          </cell>
          <cell r="C270">
            <v>7817.32</v>
          </cell>
        </row>
        <row r="271">
          <cell r="A271">
            <v>11501019966</v>
          </cell>
          <cell r="B271" t="str">
            <v>GENTILE GIUSEPPE- c.contenzioso</v>
          </cell>
          <cell r="C271">
            <v>1200.99</v>
          </cell>
        </row>
        <row r="272">
          <cell r="A272">
            <v>11501020016</v>
          </cell>
          <cell r="B272" t="str">
            <v>SALUMERIA PORTU'NTONI DI CUCINA MARIA</v>
          </cell>
          <cell r="C272">
            <v>1448.68</v>
          </cell>
        </row>
        <row r="273">
          <cell r="A273">
            <v>11501020026</v>
          </cell>
          <cell r="B273" t="str">
            <v>LA LIBELLULA SRL - clienti contenzioso</v>
          </cell>
          <cell r="C273">
            <v>733.99</v>
          </cell>
        </row>
        <row r="274">
          <cell r="A274">
            <v>11501020119</v>
          </cell>
          <cell r="B274" t="str">
            <v>LA PERLA DI SALERNO DI CARDINALE MARIA</v>
          </cell>
          <cell r="C274">
            <v>2863.76</v>
          </cell>
        </row>
        <row r="275">
          <cell r="A275">
            <v>11501020203</v>
          </cell>
          <cell r="B275" t="str">
            <v>MARU' GIOVANNI E DI FEDE SAS-c.contenzio</v>
          </cell>
          <cell r="C275">
            <v>1202.53</v>
          </cell>
        </row>
        <row r="276">
          <cell r="A276">
            <v>11501020255</v>
          </cell>
          <cell r="B276" t="str">
            <v>LE BUTTERE SRL - c.contenzioso</v>
          </cell>
          <cell r="C276">
            <v>1608.02</v>
          </cell>
        </row>
        <row r="277">
          <cell r="A277">
            <v>11501020276</v>
          </cell>
          <cell r="B277" t="str">
            <v>MACELLERIA BERSANI GIANCARLO-c.contenz.</v>
          </cell>
          <cell r="C277">
            <v>421.96</v>
          </cell>
        </row>
        <row r="278">
          <cell r="A278">
            <v>11501020364</v>
          </cell>
          <cell r="B278" t="str">
            <v>3D TUTTO LATTICINI DI DURANTE COSIMO</v>
          </cell>
          <cell r="C278">
            <v>1090.21</v>
          </cell>
        </row>
        <row r="279">
          <cell r="A279">
            <v>11501020395</v>
          </cell>
          <cell r="B279" t="str">
            <v>MOZZARE' DI ESPOSITO GIUSEPPE-c.contenz.</v>
          </cell>
          <cell r="C279">
            <v>1315</v>
          </cell>
        </row>
        <row r="280">
          <cell r="A280">
            <v>11501020403</v>
          </cell>
          <cell r="B280" t="str">
            <v>ANNALORO MARCO - c.contenzioso</v>
          </cell>
          <cell r="C280">
            <v>1193.3399999999999</v>
          </cell>
        </row>
        <row r="281">
          <cell r="A281">
            <v>11501020423</v>
          </cell>
          <cell r="B281" t="str">
            <v>THE BUFFALO'S SAS DI SOLA-c.contenz</v>
          </cell>
          <cell r="C281">
            <v>800.16</v>
          </cell>
        </row>
        <row r="282">
          <cell r="A282">
            <v>11501020425</v>
          </cell>
          <cell r="B282" t="str">
            <v>LA BOTTEGA DEI SAPORI DI URSITTI SARA</v>
          </cell>
          <cell r="C282">
            <v>542.91999999999996</v>
          </cell>
        </row>
        <row r="283">
          <cell r="A283">
            <v>11501020455</v>
          </cell>
          <cell r="B283" t="str">
            <v>RINALDI ANGELO ORONZO-c.contenzioso</v>
          </cell>
          <cell r="C283">
            <v>668.67</v>
          </cell>
        </row>
        <row r="284">
          <cell r="A284">
            <v>11501020525</v>
          </cell>
          <cell r="B284" t="str">
            <v>LA VECCHIA MACELLERIA DI SAMPIETRO EZIO</v>
          </cell>
          <cell r="C284">
            <v>662.87</v>
          </cell>
        </row>
        <row r="285">
          <cell r="A285">
            <v>11501020612</v>
          </cell>
          <cell r="B285" t="str">
            <v>MACELLERIA RAGONA DI RAGONA F.E G.</v>
          </cell>
          <cell r="C285">
            <v>1861.88</v>
          </cell>
        </row>
        <row r="286">
          <cell r="A286">
            <v>11501020613</v>
          </cell>
          <cell r="B286" t="str">
            <v>AL GUSTO MAGICO SRL-c.contenzioso</v>
          </cell>
          <cell r="C286">
            <v>704.21</v>
          </cell>
        </row>
        <row r="287">
          <cell r="A287">
            <v>11501020637</v>
          </cell>
          <cell r="B287" t="str">
            <v>CHAMPAGNE E GOURMET SRL - c.contenzioso</v>
          </cell>
          <cell r="C287">
            <v>59959.22</v>
          </cell>
        </row>
        <row r="288">
          <cell r="A288">
            <v>11501020671</v>
          </cell>
          <cell r="B288" t="str">
            <v>MARKET MARCONI DI NICOLETTI LUCIA-c.cont</v>
          </cell>
          <cell r="C288">
            <v>1260.8599999999999</v>
          </cell>
        </row>
        <row r="289">
          <cell r="A289">
            <v>11501020736</v>
          </cell>
          <cell r="B289" t="str">
            <v>QUATTRO CARRI DI SELVAGGI VITA</v>
          </cell>
          <cell r="C289">
            <v>701.19</v>
          </cell>
        </row>
        <row r="290">
          <cell r="A290">
            <v>11501020777</v>
          </cell>
          <cell r="B290" t="str">
            <v>IL COMPANATICO DI BUONCRISTIANO MICHELE</v>
          </cell>
          <cell r="C290">
            <v>4485.8599999999997</v>
          </cell>
        </row>
        <row r="291">
          <cell r="A291">
            <v>11501020778</v>
          </cell>
          <cell r="B291" t="str">
            <v>LIRA SRL - c.contenzioso</v>
          </cell>
          <cell r="C291">
            <v>1724.8</v>
          </cell>
        </row>
        <row r="292">
          <cell r="A292">
            <v>11501020789</v>
          </cell>
          <cell r="B292" t="str">
            <v>RIST.SWEET MOMENT DI HELENA MARECKOVA</v>
          </cell>
          <cell r="C292">
            <v>4362.43</v>
          </cell>
        </row>
        <row r="293">
          <cell r="A293">
            <v>11501020799</v>
          </cell>
          <cell r="B293" t="str">
            <v>D'URSO LUANA - c.contenzioso</v>
          </cell>
          <cell r="C293">
            <v>1729.33</v>
          </cell>
        </row>
        <row r="294">
          <cell r="A294">
            <v>11501020813</v>
          </cell>
          <cell r="B294" t="str">
            <v>D&amp;D alimentari snc - c.contenzioso</v>
          </cell>
          <cell r="C294">
            <v>500</v>
          </cell>
        </row>
        <row r="295">
          <cell r="A295">
            <v>11501020820</v>
          </cell>
          <cell r="B295" t="str">
            <v>L'IMPRONTA DI MELONI CRISTIAN</v>
          </cell>
          <cell r="C295">
            <v>700</v>
          </cell>
        </row>
        <row r="296">
          <cell r="A296">
            <v>11501020899</v>
          </cell>
          <cell r="B296" t="str">
            <v>CVF DI PANEBIANCO ROSARIO - c.contenzios</v>
          </cell>
          <cell r="C296">
            <v>724.98</v>
          </cell>
        </row>
        <row r="297">
          <cell r="A297">
            <v>11501020925</v>
          </cell>
          <cell r="B297" t="str">
            <v>JENNY MARKET DI BALDI JENNY-c.contenz.</v>
          </cell>
          <cell r="C297">
            <v>630.73</v>
          </cell>
        </row>
        <row r="298">
          <cell r="A298">
            <v>11501020955</v>
          </cell>
          <cell r="B298" t="str">
            <v>FORNO PIU' SOC COOP SRL-c.contenzioso</v>
          </cell>
          <cell r="C298">
            <v>3145.73</v>
          </cell>
        </row>
        <row r="299">
          <cell r="A299">
            <v>11501021098</v>
          </cell>
          <cell r="B299" t="str">
            <v>SUCAMELI SRL - c.contenzioso</v>
          </cell>
          <cell r="C299">
            <v>5313.79</v>
          </cell>
        </row>
        <row r="300">
          <cell r="A300">
            <v>11501021123</v>
          </cell>
          <cell r="B300" t="str">
            <v>AZ PIU' SRL-c.contenzioso</v>
          </cell>
          <cell r="C300">
            <v>2802.73</v>
          </cell>
        </row>
        <row r="301">
          <cell r="A301">
            <v>11501021130</v>
          </cell>
          <cell r="B301" t="str">
            <v>BOTTEGA DELLO CHEF DI PAGANO-c.contenz</v>
          </cell>
          <cell r="C301">
            <v>997.65</v>
          </cell>
        </row>
        <row r="302">
          <cell r="A302">
            <v>11501021153</v>
          </cell>
          <cell r="B302" t="str">
            <v>CASEIFICIO GRANLATT SAS DI MIRONE-c.con.</v>
          </cell>
          <cell r="C302">
            <v>785.67</v>
          </cell>
        </row>
        <row r="303">
          <cell r="A303">
            <v>11501021165</v>
          </cell>
          <cell r="B303" t="str">
            <v>L'ANGOLO DEL RISPARMIO DI CIURA ALESS.</v>
          </cell>
          <cell r="C303">
            <v>1386.87</v>
          </cell>
        </row>
        <row r="304">
          <cell r="A304">
            <v>11501021221</v>
          </cell>
          <cell r="B304" t="str">
            <v>TLT SRL-c.contenzioso</v>
          </cell>
          <cell r="C304">
            <v>11983.64</v>
          </cell>
        </row>
        <row r="305">
          <cell r="A305">
            <v>11501021268</v>
          </cell>
          <cell r="B305" t="str">
            <v>ANTICHE TRADIZIONI SAS - c.contenzioso</v>
          </cell>
          <cell r="C305">
            <v>3315.87</v>
          </cell>
        </row>
        <row r="306">
          <cell r="A306">
            <v>11501021338</v>
          </cell>
          <cell r="B306" t="str">
            <v>IL SALUMIERE DI DUSSATTI RENATO</v>
          </cell>
          <cell r="C306">
            <v>570.38</v>
          </cell>
        </row>
        <row r="307">
          <cell r="A307">
            <v>11501021389</v>
          </cell>
          <cell r="B307" t="str">
            <v>ALIMENTARI VENTURA GIOVANNA-c.contenzios</v>
          </cell>
          <cell r="C307">
            <v>4553.54</v>
          </cell>
        </row>
        <row r="308">
          <cell r="A308">
            <v>11501021485</v>
          </cell>
          <cell r="B308" t="str">
            <v>GAGISA BAGOLINO SRL-c.contenzioso</v>
          </cell>
          <cell r="C308">
            <v>4077.86</v>
          </cell>
        </row>
        <row r="309">
          <cell r="A309">
            <v>11501021486</v>
          </cell>
          <cell r="B309" t="str">
            <v>CARNE ITALIANA SAS-c.contenzioso</v>
          </cell>
          <cell r="C309">
            <v>1165.74</v>
          </cell>
        </row>
        <row r="310">
          <cell r="A310">
            <v>11501021545</v>
          </cell>
          <cell r="B310" t="str">
            <v>CREMERIA CLUCK DI ABATE BRIGIDA -c.conte</v>
          </cell>
          <cell r="C310">
            <v>2477.33</v>
          </cell>
        </row>
        <row r="311">
          <cell r="A311">
            <v>11501021572</v>
          </cell>
          <cell r="B311" t="str">
            <v>LA SOSTA DEL GUSTO DI DE LEONARDIS SONIA</v>
          </cell>
          <cell r="C311">
            <v>2299.37</v>
          </cell>
        </row>
        <row r="312">
          <cell r="A312">
            <v>11501021608</v>
          </cell>
          <cell r="B312" t="str">
            <v>LANOTTE MARIO SUPERMERCATI SNC</v>
          </cell>
          <cell r="C312">
            <v>1835.72</v>
          </cell>
        </row>
        <row r="313">
          <cell r="A313">
            <v>11501021623</v>
          </cell>
          <cell r="B313" t="str">
            <v>SUP.JOLLY DI FABIO CARBONARA E C-c.conte</v>
          </cell>
          <cell r="C313">
            <v>1745.96</v>
          </cell>
        </row>
        <row r="314">
          <cell r="A314">
            <v>11501021651</v>
          </cell>
          <cell r="B314" t="str">
            <v>LA NUOVA CORTE SNC-c.contenzioso</v>
          </cell>
          <cell r="C314">
            <v>1951.47</v>
          </cell>
        </row>
        <row r="315">
          <cell r="A315">
            <v>11501021661</v>
          </cell>
          <cell r="B315" t="str">
            <v>SUPERMERCATO MIGHALI DI MIGHALI VINCENZO</v>
          </cell>
          <cell r="C315">
            <v>2277.34</v>
          </cell>
        </row>
        <row r="316">
          <cell r="A316">
            <v>11501021711</v>
          </cell>
          <cell r="B316" t="str">
            <v>SANTONE GIANLUCA - c.contenzioso</v>
          </cell>
          <cell r="C316">
            <v>1628.07</v>
          </cell>
        </row>
        <row r="317">
          <cell r="A317">
            <v>11501021754</v>
          </cell>
          <cell r="B317" t="str">
            <v>TREVISI LUANA c.contenzioso</v>
          </cell>
          <cell r="C317">
            <v>648.25</v>
          </cell>
        </row>
        <row r="318">
          <cell r="A318">
            <v>11501021808</v>
          </cell>
          <cell r="B318" t="str">
            <v>LOCANDA FERRARI DI FERRARI ALESSANDRO</v>
          </cell>
          <cell r="C318">
            <v>1194.71</v>
          </cell>
        </row>
        <row r="319">
          <cell r="A319">
            <v>11501021851</v>
          </cell>
          <cell r="B319" t="str">
            <v>A&amp;P CATERING DI LOMBARDI ALESSANDRO</v>
          </cell>
          <cell r="C319">
            <v>1516.59</v>
          </cell>
        </row>
        <row r="320">
          <cell r="A320">
            <v>11501021857</v>
          </cell>
          <cell r="B320" t="str">
            <v>IL BUON PANE DI MAZZONI SILVIA</v>
          </cell>
          <cell r="C320">
            <v>645.63</v>
          </cell>
        </row>
        <row r="321">
          <cell r="A321">
            <v>11501021899</v>
          </cell>
          <cell r="B321" t="str">
            <v>SARTU' DI SABATINO AURELIO-c.contenzioso</v>
          </cell>
          <cell r="C321">
            <v>1152.5999999999999</v>
          </cell>
        </row>
        <row r="322">
          <cell r="A322">
            <v>11501021948</v>
          </cell>
          <cell r="B322" t="str">
            <v>PICCARELLO SRL-c.contenzioso</v>
          </cell>
          <cell r="C322">
            <v>2886.25</v>
          </cell>
        </row>
        <row r="323">
          <cell r="A323">
            <v>11501022009</v>
          </cell>
          <cell r="B323" t="str">
            <v>MICUNCO 1951 DI MICUNCO GIANLUCA SRL</v>
          </cell>
          <cell r="C323">
            <v>655.12</v>
          </cell>
        </row>
        <row r="324">
          <cell r="A324">
            <v>11501022119</v>
          </cell>
          <cell r="B324" t="str">
            <v>GRUPE' DISTRIBUZIONE SNC - c.contenzioso</v>
          </cell>
          <cell r="C324">
            <v>7695.29</v>
          </cell>
        </row>
        <row r="325">
          <cell r="A325">
            <v>11501022128</v>
          </cell>
          <cell r="B325" t="str">
            <v>ANTICA NORCINERIA SAS DI PATELLA</v>
          </cell>
          <cell r="C325">
            <v>1041.49</v>
          </cell>
        </row>
        <row r="326">
          <cell r="A326">
            <v>11501022167</v>
          </cell>
          <cell r="B326" t="str">
            <v>GENONI WALTER LUIGI - c.contenzioso</v>
          </cell>
          <cell r="C326">
            <v>1968.14</v>
          </cell>
        </row>
        <row r="327">
          <cell r="A327">
            <v>11501022243</v>
          </cell>
          <cell r="B327" t="str">
            <v>SUPER.DELLA CONCILIAZIONE RAPPA GIOVANNA</v>
          </cell>
          <cell r="C327">
            <v>331.03</v>
          </cell>
        </row>
        <row r="328">
          <cell r="A328">
            <v>11501022251</v>
          </cell>
          <cell r="B328" t="str">
            <v>D'ALTRI MANUELA - c.contenzioso</v>
          </cell>
          <cell r="C328">
            <v>948.85</v>
          </cell>
        </row>
        <row r="329">
          <cell r="A329">
            <v>11501022292</v>
          </cell>
          <cell r="B329" t="str">
            <v>GLI ANTICHI SAPORI SNC DI MATRONE</v>
          </cell>
          <cell r="C329">
            <v>772.82</v>
          </cell>
        </row>
        <row r="330">
          <cell r="A330">
            <v>11501022295</v>
          </cell>
          <cell r="B330" t="str">
            <v>SNACK FOOD DI MARCO RUGGERI-c.contenzios</v>
          </cell>
          <cell r="C330">
            <v>599.5</v>
          </cell>
        </row>
        <row r="331">
          <cell r="A331">
            <v>11501022497</v>
          </cell>
          <cell r="B331" t="str">
            <v>BIG BROTHERS SRL - c. contenzioso</v>
          </cell>
          <cell r="C331">
            <v>1048.02</v>
          </cell>
        </row>
        <row r="332">
          <cell r="A332">
            <v>11501022500</v>
          </cell>
          <cell r="B332" t="str">
            <v>IL MONDO DI BIAGIONE-c.contenzioso</v>
          </cell>
          <cell r="C332">
            <v>1182.73</v>
          </cell>
        </row>
        <row r="333">
          <cell r="A333">
            <v>11501022521</v>
          </cell>
          <cell r="B333" t="str">
            <v>DANILA' SRL - c.contenzioso</v>
          </cell>
          <cell r="C333">
            <v>4166.8599999999997</v>
          </cell>
        </row>
        <row r="334">
          <cell r="A334">
            <v>11501022527</v>
          </cell>
          <cell r="B334" t="str">
            <v>SANT'ANNA SRL - c.contenzioso</v>
          </cell>
          <cell r="C334">
            <v>1603.1</v>
          </cell>
        </row>
        <row r="335">
          <cell r="A335">
            <v>11501022554</v>
          </cell>
          <cell r="B335" t="str">
            <v>L'ARTE DEL PANINO SNC - c.contenzioso</v>
          </cell>
          <cell r="C335">
            <v>1835.65</v>
          </cell>
        </row>
        <row r="336">
          <cell r="A336">
            <v>11501022586</v>
          </cell>
          <cell r="B336" t="str">
            <v>GSC GROUP SRL-c.contenzioso</v>
          </cell>
          <cell r="C336">
            <v>2088.25</v>
          </cell>
        </row>
        <row r="337">
          <cell r="A337">
            <v>11501022597</v>
          </cell>
          <cell r="B337" t="str">
            <v>GIO' FOOD INTERNATIONAL SRL-c.contenzios</v>
          </cell>
          <cell r="C337">
            <v>3130.71</v>
          </cell>
        </row>
        <row r="338">
          <cell r="A338">
            <v>11501022599</v>
          </cell>
          <cell r="B338" t="str">
            <v>CELANO SALVATORE - c.contenzioso</v>
          </cell>
          <cell r="C338">
            <v>1053.92</v>
          </cell>
        </row>
        <row r="339">
          <cell r="A339">
            <v>11501022661</v>
          </cell>
          <cell r="B339" t="str">
            <v>MACELLERIA LENTINI SALVATORE-c.contenz</v>
          </cell>
          <cell r="C339">
            <v>2161.06</v>
          </cell>
        </row>
        <row r="340">
          <cell r="A340">
            <v>11501022668</v>
          </cell>
          <cell r="B340" t="str">
            <v>AFRODITE SOC.COOP A R.L.-c.contenzioso</v>
          </cell>
          <cell r="C340">
            <v>10536.96</v>
          </cell>
        </row>
        <row r="341">
          <cell r="A341">
            <v>11501022708</v>
          </cell>
          <cell r="B341" t="str">
            <v>VESEVUS SRL - c.contenzioso</v>
          </cell>
          <cell r="C341">
            <v>1680.46</v>
          </cell>
        </row>
        <row r="342">
          <cell r="A342">
            <v>11501022765</v>
          </cell>
          <cell r="B342" t="str">
            <v>PROSCIUTTO &amp; MELONE S.N.C. DI ROSA ELISA</v>
          </cell>
          <cell r="C342">
            <v>1978.24</v>
          </cell>
        </row>
        <row r="343">
          <cell r="A343">
            <v>11501022781</v>
          </cell>
          <cell r="B343" t="str">
            <v>GM SRL - clienti contenzioso</v>
          </cell>
          <cell r="C343">
            <v>667.52</v>
          </cell>
        </row>
        <row r="344">
          <cell r="A344">
            <v>11501022871</v>
          </cell>
          <cell r="B344" t="str">
            <v>BUONDONNO FABIO - c.contenzioso</v>
          </cell>
          <cell r="C344">
            <v>2550.64</v>
          </cell>
        </row>
        <row r="345">
          <cell r="A345">
            <v>11501022934</v>
          </cell>
          <cell r="B345" t="str">
            <v>ALIMENTARI DA MARIO DI RUSSOTTO MARIO</v>
          </cell>
          <cell r="C345">
            <v>2280.88</v>
          </cell>
        </row>
        <row r="346">
          <cell r="A346">
            <v>11501022942</v>
          </cell>
          <cell r="B346" t="str">
            <v>CASH E CARRY PUNTO FREDDO SRL-c.contenz.</v>
          </cell>
          <cell r="C346">
            <v>956.03</v>
          </cell>
        </row>
        <row r="347">
          <cell r="A347">
            <v>11501023032</v>
          </cell>
          <cell r="B347" t="str">
            <v>NATURAL FOOD DI SPANU OTTAVIO-c.contenz.</v>
          </cell>
          <cell r="C347">
            <v>994.21</v>
          </cell>
        </row>
        <row r="348">
          <cell r="A348">
            <v>11501023042</v>
          </cell>
          <cell r="B348" t="str">
            <v>MACA SRL - c.contenzioso</v>
          </cell>
          <cell r="C348">
            <v>731.83</v>
          </cell>
        </row>
        <row r="349">
          <cell r="A349">
            <v>11501023078</v>
          </cell>
          <cell r="B349" t="str">
            <v>ACME SRL - c.contenzioso</v>
          </cell>
          <cell r="C349">
            <v>545.89</v>
          </cell>
        </row>
        <row r="350">
          <cell r="A350">
            <v>11501023116</v>
          </cell>
          <cell r="B350" t="str">
            <v>BEVERAGE GROUP SRL - c.contenzioso</v>
          </cell>
          <cell r="C350">
            <v>2164.87</v>
          </cell>
        </row>
        <row r="351">
          <cell r="A351">
            <v>11501023140</v>
          </cell>
          <cell r="B351" t="str">
            <v>ANTICHI SAPORI DI GREPPI MARTA-c.contenz</v>
          </cell>
          <cell r="C351">
            <v>605.69000000000005</v>
          </cell>
        </row>
        <row r="352">
          <cell r="A352">
            <v>11501023146</v>
          </cell>
          <cell r="B352" t="str">
            <v>INGROSSO ALIMENTARI NICOTRA SAS-c.conten</v>
          </cell>
          <cell r="C352">
            <v>2432.3000000000002</v>
          </cell>
        </row>
        <row r="353">
          <cell r="A353">
            <v>11501023165</v>
          </cell>
          <cell r="B353" t="str">
            <v>IMPORT EXPORT KATERING FOOD SRL-c.conten</v>
          </cell>
          <cell r="C353">
            <v>3032.33</v>
          </cell>
        </row>
        <row r="354">
          <cell r="A354">
            <v>11501023176</v>
          </cell>
          <cell r="B354" t="str">
            <v>LA CAVEJA PIADINERIA DI CORBOTTI</v>
          </cell>
          <cell r="C354">
            <v>548.45000000000005</v>
          </cell>
        </row>
        <row r="355">
          <cell r="A355">
            <v>11501023313</v>
          </cell>
          <cell r="B355" t="str">
            <v>COMMERCIO ALIMENTARI DI RUSSO CARLO</v>
          </cell>
          <cell r="C355">
            <v>2990.92</v>
          </cell>
        </row>
        <row r="356">
          <cell r="A356">
            <v>11501023449</v>
          </cell>
          <cell r="B356" t="str">
            <v>MAGIC FOOD SRL - c.contenzioso</v>
          </cell>
          <cell r="C356">
            <v>1532.52</v>
          </cell>
        </row>
        <row r="357">
          <cell r="A357">
            <v>11501023466</v>
          </cell>
          <cell r="B357" t="str">
            <v>PICCOLINO DI SEMPLICI FRANCESCO-c.conten</v>
          </cell>
          <cell r="C357">
            <v>833.47</v>
          </cell>
        </row>
        <row r="358">
          <cell r="A358">
            <v>11501023487</v>
          </cell>
          <cell r="B358" t="str">
            <v>LA REGINA SRL - c.contenzioso</v>
          </cell>
          <cell r="C358">
            <v>1972.73</v>
          </cell>
        </row>
        <row r="359">
          <cell r="A359">
            <v>11501023566</v>
          </cell>
          <cell r="B359" t="str">
            <v>PIAZZETTA SRL - c.contenzioso</v>
          </cell>
          <cell r="C359">
            <v>3850.58</v>
          </cell>
        </row>
        <row r="360">
          <cell r="A360">
            <v>11501023627</v>
          </cell>
          <cell r="B360" t="str">
            <v>VINCI SRL - c.contenzioso</v>
          </cell>
          <cell r="C360">
            <v>2276.79</v>
          </cell>
        </row>
        <row r="361">
          <cell r="A361">
            <v>11501023739</v>
          </cell>
          <cell r="B361" t="str">
            <v>SALENTO MEAT SRL-c.contenzioso</v>
          </cell>
          <cell r="C361">
            <v>1340.78</v>
          </cell>
        </row>
        <row r="362">
          <cell r="A362">
            <v>11501023768</v>
          </cell>
          <cell r="B362" t="str">
            <v>AMBRUOSI GIUSEPPE - c.contenzioso</v>
          </cell>
          <cell r="C362">
            <v>2576.83</v>
          </cell>
        </row>
        <row r="363">
          <cell r="A363">
            <v>11501023936</v>
          </cell>
          <cell r="B363" t="str">
            <v>ANTICA CUCINA SAS - c.contenzioso</v>
          </cell>
          <cell r="C363">
            <v>1776.73</v>
          </cell>
        </row>
        <row r="364">
          <cell r="A364">
            <v>11501024029</v>
          </cell>
          <cell r="B364" t="str">
            <v>LA GIADA SRL - c.contenzioso</v>
          </cell>
          <cell r="C364">
            <v>915.45</v>
          </cell>
        </row>
        <row r="365">
          <cell r="A365">
            <v>11501024134</v>
          </cell>
          <cell r="B365" t="str">
            <v>IL GIARDINO DI ZEUDY DI BIANCU ZEUDIA</v>
          </cell>
          <cell r="C365">
            <v>652.52</v>
          </cell>
        </row>
        <row r="366">
          <cell r="A366">
            <v>11501024357</v>
          </cell>
          <cell r="B366" t="str">
            <v>AED DISTRIBUZIONE SRL-c.contenzioso</v>
          </cell>
          <cell r="C366">
            <v>8475.61</v>
          </cell>
        </row>
        <row r="367">
          <cell r="A367">
            <v>11501024717</v>
          </cell>
          <cell r="B367" t="str">
            <v>ALARIO SANTO- c.contenzioso</v>
          </cell>
          <cell r="C367">
            <v>1053.44</v>
          </cell>
        </row>
        <row r="368">
          <cell r="A368">
            <v>11501024861</v>
          </cell>
          <cell r="B368" t="str">
            <v>SAPORI.SAPORI 2 SRL-c.contenzioso</v>
          </cell>
          <cell r="C368">
            <v>1797.44</v>
          </cell>
        </row>
        <row r="369">
          <cell r="A369">
            <v>11501024909</v>
          </cell>
          <cell r="B369" t="str">
            <v>PIACERI GASTRONOMICI DI CANNONE ANAMARIA</v>
          </cell>
          <cell r="C369">
            <v>1549.45</v>
          </cell>
        </row>
        <row r="370">
          <cell r="A370">
            <v>11501098937</v>
          </cell>
          <cell r="B370" t="str">
            <v>ALVI MARKIET DI FERRAIOLI TERESA</v>
          </cell>
          <cell r="C370">
            <v>670.03</v>
          </cell>
        </row>
        <row r="371">
          <cell r="A371">
            <v>11501111829</v>
          </cell>
          <cell r="B371" t="str">
            <v>SICILIA FORMAGGI SRL</v>
          </cell>
          <cell r="C371">
            <v>3037.69</v>
          </cell>
        </row>
        <row r="372">
          <cell r="A372">
            <v>11501114188</v>
          </cell>
          <cell r="B372" t="str">
            <v>SALE E PEPE SRL - c.contenzioso</v>
          </cell>
          <cell r="C372">
            <v>1429.71</v>
          </cell>
        </row>
        <row r="373">
          <cell r="A373">
            <v>11501117322</v>
          </cell>
          <cell r="B373" t="str">
            <v>TESORI DEL MEZZOGIORNO-c.contenzioso</v>
          </cell>
          <cell r="C373">
            <v>1206.3699999999999</v>
          </cell>
        </row>
        <row r="374">
          <cell r="A374">
            <v>11501118524</v>
          </cell>
          <cell r="B374" t="str">
            <v>BAHIA DI BALDERI MARIO SAS</v>
          </cell>
          <cell r="C374">
            <v>1713.71</v>
          </cell>
        </row>
        <row r="375">
          <cell r="A375">
            <v>11501118642</v>
          </cell>
          <cell r="B375" t="str">
            <v>COMIDA DI MACCHIA ANTONIO</v>
          </cell>
          <cell r="C375">
            <v>1004.19</v>
          </cell>
        </row>
        <row r="376">
          <cell r="A376">
            <v>11501118706</v>
          </cell>
          <cell r="B376" t="str">
            <v>GAM SRL</v>
          </cell>
          <cell r="C376">
            <v>698.26</v>
          </cell>
        </row>
        <row r="377">
          <cell r="A377">
            <v>11501119087</v>
          </cell>
          <cell r="B377" t="str">
            <v>AC COMPANY-clienti contenzioso</v>
          </cell>
          <cell r="C377">
            <v>1511.38</v>
          </cell>
        </row>
        <row r="378">
          <cell r="A378">
            <v>11501119630</v>
          </cell>
          <cell r="B378" t="str">
            <v>QUINTA SAS DI GIGLIO SONIA</v>
          </cell>
          <cell r="C378">
            <v>898.08</v>
          </cell>
        </row>
        <row r="379">
          <cell r="A379">
            <v>11501137481</v>
          </cell>
          <cell r="B379" t="str">
            <v>GDM SPA - clienti in contenzioso</v>
          </cell>
          <cell r="C379">
            <v>10100.459999999999</v>
          </cell>
        </row>
        <row r="380">
          <cell r="A380">
            <v>11501220813</v>
          </cell>
          <cell r="B380" t="str">
            <v>DIALCA SRL - c.contenzioso</v>
          </cell>
          <cell r="C380">
            <v>5461.31</v>
          </cell>
        </row>
        <row r="381">
          <cell r="A381">
            <v>11502</v>
          </cell>
          <cell r="B381" t="str">
            <v>Clienti in contenzioso assicurazione</v>
          </cell>
          <cell r="C381">
            <v>89938</v>
          </cell>
        </row>
        <row r="382">
          <cell r="A382">
            <v>11502002536</v>
          </cell>
          <cell r="B382" t="str">
            <v>COOP OPERAIE TRIESTE ISTRIA FRIULI SCRL</v>
          </cell>
          <cell r="C382">
            <v>34905.56</v>
          </cell>
        </row>
        <row r="383">
          <cell r="A383">
            <v>11502005128</v>
          </cell>
          <cell r="B383" t="str">
            <v>CE.DI SISA CALABRIA SPA</v>
          </cell>
          <cell r="C383">
            <v>6646.8</v>
          </cell>
        </row>
        <row r="384">
          <cell r="A384">
            <v>11502013813</v>
          </cell>
          <cell r="B384" t="str">
            <v>ITAFOOD KFT.</v>
          </cell>
          <cell r="C384">
            <v>4117.55</v>
          </cell>
        </row>
        <row r="385">
          <cell r="A385">
            <v>11502017195</v>
          </cell>
          <cell r="B385" t="str">
            <v>MERCATINO INH CALAFATO GIUSEPPE -c.cont</v>
          </cell>
          <cell r="C385">
            <v>1840.65</v>
          </cell>
        </row>
        <row r="386">
          <cell r="A386">
            <v>11502018408</v>
          </cell>
          <cell r="B386" t="str">
            <v>PANIFICIO PASTICCERIA TINO DI TORRISI CA</v>
          </cell>
          <cell r="C386">
            <v>502.9</v>
          </cell>
        </row>
        <row r="387">
          <cell r="A387">
            <v>11502020485</v>
          </cell>
          <cell r="B387" t="str">
            <v>CAZZETTA ORLANDO</v>
          </cell>
          <cell r="C387">
            <v>1422.07</v>
          </cell>
        </row>
        <row r="388">
          <cell r="A388">
            <v>11502020797</v>
          </cell>
          <cell r="B388" t="str">
            <v>TORREFAZIONE STUMPO DI STUMPO ALFREDO</v>
          </cell>
          <cell r="C388">
            <v>464.36</v>
          </cell>
        </row>
        <row r="389">
          <cell r="A389">
            <v>11502021073</v>
          </cell>
          <cell r="B389" t="str">
            <v>F.LLI BIVONA SRL - clienti conten.assic.</v>
          </cell>
          <cell r="C389">
            <v>1957.68</v>
          </cell>
        </row>
        <row r="390">
          <cell r="A390">
            <v>11502021077</v>
          </cell>
          <cell r="B390" t="str">
            <v>ALIMENTARI PICCOLI SERGIO SNC-cont.ass</v>
          </cell>
          <cell r="C390">
            <v>4492.87</v>
          </cell>
        </row>
        <row r="391">
          <cell r="A391">
            <v>11502022288</v>
          </cell>
          <cell r="B391" t="str">
            <v>MICHELE ZINGARO - clienti contenz.assic.</v>
          </cell>
          <cell r="C391">
            <v>2931.13</v>
          </cell>
        </row>
        <row r="392">
          <cell r="A392">
            <v>11502022842</v>
          </cell>
          <cell r="B392" t="str">
            <v>M2 COOP SOCIALE A RL - assicuraz.crediti</v>
          </cell>
          <cell r="C392">
            <v>1709.19</v>
          </cell>
        </row>
        <row r="393">
          <cell r="A393">
            <v>11502023321</v>
          </cell>
          <cell r="B393" t="str">
            <v>BAVARIA K. E WEIN GMBH-contenzioso SIAC</v>
          </cell>
          <cell r="C393">
            <v>27934.59</v>
          </cell>
        </row>
        <row r="394">
          <cell r="A394">
            <v>11502023840</v>
          </cell>
          <cell r="B394" t="str">
            <v>S.R.R. SRL - clienti cont.assicurazione</v>
          </cell>
          <cell r="C394">
            <v>1012.65</v>
          </cell>
        </row>
        <row r="395">
          <cell r="A395">
            <v>11503</v>
          </cell>
          <cell r="B395" t="str">
            <v>Portafoglio attivo</v>
          </cell>
          <cell r="C395">
            <v>5513.9</v>
          </cell>
        </row>
        <row r="396">
          <cell r="A396">
            <v>11503000003</v>
          </cell>
          <cell r="B396" t="str">
            <v>Cambiali Attive</v>
          </cell>
          <cell r="C396">
            <v>5513.9</v>
          </cell>
        </row>
        <row r="397">
          <cell r="A397">
            <v>11504</v>
          </cell>
          <cell r="B397" t="str">
            <v>Fondi svalutazioni crediti</v>
          </cell>
          <cell r="C397">
            <v>-120972.09</v>
          </cell>
        </row>
        <row r="398">
          <cell r="A398">
            <v>11504000001</v>
          </cell>
          <cell r="B398" t="str">
            <v>Fondo sval. crediti verso clienti</v>
          </cell>
          <cell r="C398">
            <v>-120972.09</v>
          </cell>
        </row>
        <row r="399">
          <cell r="A399">
            <v>11509</v>
          </cell>
          <cell r="B399" t="str">
            <v>Iva c/acquisti</v>
          </cell>
          <cell r="C399">
            <v>247331.36</v>
          </cell>
        </row>
        <row r="400">
          <cell r="A400">
            <v>11509000002</v>
          </cell>
          <cell r="B400" t="str">
            <v>Credito Iva c/compensazioni</v>
          </cell>
          <cell r="C400">
            <v>247331.36</v>
          </cell>
        </row>
        <row r="401">
          <cell r="A401">
            <v>11510</v>
          </cell>
          <cell r="B401" t="str">
            <v>Crediti verso altri</v>
          </cell>
          <cell r="C401">
            <v>5287696</v>
          </cell>
        </row>
        <row r="402">
          <cell r="A402">
            <v>11510000002</v>
          </cell>
          <cell r="B402" t="str">
            <v>Erario c/acconti IRAP</v>
          </cell>
          <cell r="C402">
            <v>45029.03</v>
          </cell>
        </row>
        <row r="403">
          <cell r="A403">
            <v>11510000003</v>
          </cell>
          <cell r="B403" t="str">
            <v>Erario c/ritenute subite</v>
          </cell>
          <cell r="C403">
            <v>5961.71</v>
          </cell>
        </row>
        <row r="404">
          <cell r="A404">
            <v>11510000005</v>
          </cell>
          <cell r="B404" t="str">
            <v>Cagnetti Vincenzo c/incassi</v>
          </cell>
          <cell r="C404">
            <v>8161.62</v>
          </cell>
        </row>
        <row r="405">
          <cell r="A405">
            <v>11510000008</v>
          </cell>
          <cell r="B405" t="str">
            <v>Bellini Tiziano c/anticipo</v>
          </cell>
          <cell r="C405">
            <v>2950</v>
          </cell>
        </row>
        <row r="406">
          <cell r="A406">
            <v>11510000015</v>
          </cell>
          <cell r="B406" t="str">
            <v>Credito di Imposta</v>
          </cell>
          <cell r="C406">
            <v>3704.71</v>
          </cell>
        </row>
        <row r="407">
          <cell r="A407">
            <v>11510000016</v>
          </cell>
          <cell r="B407" t="str">
            <v>Imposte Anticipate IRES</v>
          </cell>
          <cell r="C407">
            <v>224049.47</v>
          </cell>
        </row>
        <row r="408">
          <cell r="A408">
            <v>11510000018</v>
          </cell>
          <cell r="B408" t="str">
            <v>Dipendenti c/anticipi</v>
          </cell>
          <cell r="C408">
            <v>115841.47</v>
          </cell>
        </row>
        <row r="409">
          <cell r="A409">
            <v>11510000019</v>
          </cell>
          <cell r="B409" t="str">
            <v>Agribon srl</v>
          </cell>
          <cell r="C409">
            <v>183845.6</v>
          </cell>
        </row>
        <row r="410">
          <cell r="A410">
            <v>11510000024</v>
          </cell>
          <cell r="B410" t="str">
            <v>Fornitori c/anticipi</v>
          </cell>
          <cell r="C410">
            <v>285971.84999999998</v>
          </cell>
        </row>
        <row r="411">
          <cell r="A411">
            <v>11510000026</v>
          </cell>
          <cell r="B411" t="str">
            <v>Anticipi fornitori su invest.in corso</v>
          </cell>
          <cell r="C411">
            <v>3502254</v>
          </cell>
        </row>
        <row r="412">
          <cell r="A412">
            <v>11510000030</v>
          </cell>
          <cell r="B412" t="str">
            <v>Prestito Infruttifero Renzini Holding sr</v>
          </cell>
          <cell r="C412">
            <v>132196.96</v>
          </cell>
        </row>
        <row r="413">
          <cell r="A413">
            <v>11510000038</v>
          </cell>
          <cell r="B413" t="str">
            <v>Credito INPS x fondo TFR</v>
          </cell>
          <cell r="C413">
            <v>641854.42000000004</v>
          </cell>
        </row>
        <row r="414">
          <cell r="A414">
            <v>11510000041</v>
          </cell>
          <cell r="B414" t="str">
            <v>Marauto Maurizio c/incassi</v>
          </cell>
          <cell r="C414">
            <v>7860.83</v>
          </cell>
        </row>
        <row r="415">
          <cell r="A415">
            <v>11510000044</v>
          </cell>
          <cell r="B415" t="str">
            <v>Anticipi trasferte</v>
          </cell>
          <cell r="C415">
            <v>67125.75</v>
          </cell>
        </row>
        <row r="416">
          <cell r="A416">
            <v>11510000045</v>
          </cell>
          <cell r="B416" t="str">
            <v>Agenzia Multicredit c/incassi</v>
          </cell>
          <cell r="C416">
            <v>5373.58</v>
          </cell>
        </row>
        <row r="417">
          <cell r="A417">
            <v>11510000046</v>
          </cell>
          <cell r="B417" t="str">
            <v>Anticipi fornit. invest.in corso-LESS-</v>
          </cell>
          <cell r="C417">
            <v>17500</v>
          </cell>
        </row>
        <row r="418">
          <cell r="A418">
            <v>11510000050</v>
          </cell>
          <cell r="B418" t="str">
            <v>Credito IRES x istanza rimb.IRAP</v>
          </cell>
          <cell r="C418">
            <v>38015</v>
          </cell>
        </row>
        <row r="419">
          <cell r="A419">
            <v>11590</v>
          </cell>
          <cell r="B419" t="str">
            <v>Clienti in contenzioso Multicredit</v>
          </cell>
          <cell r="C419">
            <v>7583.09</v>
          </cell>
        </row>
        <row r="420">
          <cell r="A420">
            <v>11590014429</v>
          </cell>
          <cell r="B420" t="str">
            <v>SUPERM.FIGLIOLA E SALZANO SNC/c.contenz</v>
          </cell>
          <cell r="C420">
            <v>313.49</v>
          </cell>
        </row>
        <row r="421">
          <cell r="A421">
            <v>11590015804</v>
          </cell>
          <cell r="B421" t="str">
            <v>TROVATO FILOMENA - c.contenzioso</v>
          </cell>
          <cell r="C421">
            <v>612.83000000000004</v>
          </cell>
        </row>
        <row r="422">
          <cell r="A422">
            <v>11590018153</v>
          </cell>
          <cell r="B422" t="str">
            <v>SNADI AMBROSINI SRL-c.contenzioso</v>
          </cell>
          <cell r="C422">
            <v>200.64</v>
          </cell>
        </row>
        <row r="423">
          <cell r="A423">
            <v>11590018510</v>
          </cell>
          <cell r="B423" t="str">
            <v>MINIMARKET SORRENTO SRL - c.contenzioso</v>
          </cell>
          <cell r="C423">
            <v>501.43</v>
          </cell>
        </row>
        <row r="424">
          <cell r="A424">
            <v>11590018922</v>
          </cell>
          <cell r="B424" t="str">
            <v>LA BOTTEGA DEI SAPORI DI ZAZZERON FRANCA</v>
          </cell>
          <cell r="C424">
            <v>562.04</v>
          </cell>
        </row>
        <row r="425">
          <cell r="A425">
            <v>11590019702</v>
          </cell>
          <cell r="B425" t="str">
            <v>ALIMENTARI GLORIA GIACOMO-c.contenzioso</v>
          </cell>
          <cell r="C425">
            <v>149.75</v>
          </cell>
        </row>
        <row r="426">
          <cell r="A426">
            <v>11590019763</v>
          </cell>
          <cell r="B426" t="str">
            <v>LA PERLA DEL SUD DI RUBINO ANNAMARIA</v>
          </cell>
          <cell r="C426">
            <v>610.25</v>
          </cell>
        </row>
        <row r="427">
          <cell r="A427">
            <v>11590019837</v>
          </cell>
          <cell r="B427" t="str">
            <v>MACELLERIA POLLERIA MARCHETTINI MARILENA</v>
          </cell>
          <cell r="C427">
            <v>862.14</v>
          </cell>
        </row>
        <row r="428">
          <cell r="A428">
            <v>11590019907</v>
          </cell>
          <cell r="B428" t="str">
            <v>ANICE STELLATO DI MOSSA - c.contenzioso</v>
          </cell>
          <cell r="C428">
            <v>438.64</v>
          </cell>
        </row>
        <row r="429">
          <cell r="A429">
            <v>11590019946</v>
          </cell>
          <cell r="B429" t="str">
            <v>NATURALMENTE PANE DI MARTUCCI-c.cont</v>
          </cell>
          <cell r="C429">
            <v>502.71</v>
          </cell>
        </row>
        <row r="430">
          <cell r="A430">
            <v>11590020024</v>
          </cell>
          <cell r="B430" t="str">
            <v>91 FOOD SRL - c.contenzioso</v>
          </cell>
          <cell r="C430">
            <v>392.12</v>
          </cell>
        </row>
        <row r="431">
          <cell r="A431">
            <v>11590020067</v>
          </cell>
          <cell r="B431" t="str">
            <v>VIRGIGLIO PROJECT SRL - c.contenzioso</v>
          </cell>
          <cell r="C431">
            <v>1143.22</v>
          </cell>
        </row>
        <row r="432">
          <cell r="A432">
            <v>11590020257</v>
          </cell>
          <cell r="B432" t="str">
            <v>PIPER EVENTS SRL-c.contenzioso</v>
          </cell>
          <cell r="C432">
            <v>710.66</v>
          </cell>
        </row>
        <row r="433">
          <cell r="A433">
            <v>11590020428</v>
          </cell>
          <cell r="B433" t="str">
            <v>FLOMAR DI PREITE MARIA-clienti contenzi.</v>
          </cell>
          <cell r="C433">
            <v>106.37</v>
          </cell>
        </row>
        <row r="434">
          <cell r="A434">
            <v>11590020449</v>
          </cell>
          <cell r="B434" t="str">
            <v>SETTE PECCATI DI FRANCO RIZZI - c.conten</v>
          </cell>
          <cell r="C434">
            <v>476.8</v>
          </cell>
        </row>
        <row r="435">
          <cell r="A435">
            <v>117</v>
          </cell>
          <cell r="B435" t="str">
            <v>DISPONIBILITA' LIQUIDE</v>
          </cell>
          <cell r="C435">
            <v>972363.6</v>
          </cell>
        </row>
        <row r="436">
          <cell r="A436">
            <v>11701</v>
          </cell>
          <cell r="B436" t="str">
            <v>Depositi bancari e postali</v>
          </cell>
          <cell r="C436">
            <v>949087.72</v>
          </cell>
        </row>
        <row r="437">
          <cell r="A437">
            <v>11701000009</v>
          </cell>
          <cell r="B437" t="str">
            <v>Banca Nazionale del Lavoro S.p.A.</v>
          </cell>
          <cell r="C437">
            <v>248110.7</v>
          </cell>
        </row>
        <row r="438">
          <cell r="A438">
            <v>11701000018</v>
          </cell>
          <cell r="B438" t="str">
            <v>Unipol Banca - UGF S.p.A.</v>
          </cell>
          <cell r="C438">
            <v>-10902.38</v>
          </cell>
        </row>
        <row r="439">
          <cell r="A439">
            <v>11701000020</v>
          </cell>
          <cell r="B439" t="str">
            <v>C/C Postale Umbertide 29368065</v>
          </cell>
          <cell r="C439">
            <v>682.22</v>
          </cell>
        </row>
        <row r="440">
          <cell r="A440">
            <v>11701000025</v>
          </cell>
          <cell r="B440" t="str">
            <v>Banca Popolare dell'Etruria e del Lazio</v>
          </cell>
          <cell r="C440">
            <v>26571.360000000001</v>
          </cell>
        </row>
        <row r="441">
          <cell r="A441">
            <v>11701000030</v>
          </cell>
          <cell r="B441" t="str">
            <v>Banca delle Marche S.p.A.</v>
          </cell>
          <cell r="C441">
            <v>-86674.33</v>
          </cell>
        </row>
        <row r="442">
          <cell r="A442">
            <v>11701000032</v>
          </cell>
          <cell r="B442" t="str">
            <v>Banco Popolare Società Coop - Perugia</v>
          </cell>
          <cell r="C442">
            <v>328909.19</v>
          </cell>
        </row>
        <row r="443">
          <cell r="A443">
            <v>11701000039</v>
          </cell>
          <cell r="B443" t="str">
            <v>Casse di Risparmio dell'Umbria</v>
          </cell>
          <cell r="C443">
            <v>46727.14</v>
          </cell>
        </row>
        <row r="444">
          <cell r="A444">
            <v>11701000043</v>
          </cell>
          <cell r="B444" t="str">
            <v>Banca Nazionale del Lavoro c/c 282</v>
          </cell>
          <cell r="C444">
            <v>115.05</v>
          </cell>
        </row>
        <row r="445">
          <cell r="A445">
            <v>11701000044</v>
          </cell>
          <cell r="B445" t="str">
            <v>Banca Nazionale del Lavoro cc110000 pegn</v>
          </cell>
          <cell r="C445">
            <v>38.72</v>
          </cell>
        </row>
        <row r="446">
          <cell r="A446">
            <v>11701000046</v>
          </cell>
          <cell r="B446" t="str">
            <v>Banca Nazionale del Lavoro c/c 321</v>
          </cell>
          <cell r="C446">
            <v>425.5</v>
          </cell>
        </row>
        <row r="447">
          <cell r="A447">
            <v>11701000049</v>
          </cell>
          <cell r="B447" t="str">
            <v>Monte dei Paschi di Siena S.p.A.</v>
          </cell>
          <cell r="C447">
            <v>22502.26</v>
          </cell>
        </row>
        <row r="448">
          <cell r="A448">
            <v>11701000053</v>
          </cell>
          <cell r="B448" t="str">
            <v>Deutsche Bank S.p.A.</v>
          </cell>
          <cell r="C448">
            <v>6041.6</v>
          </cell>
        </row>
        <row r="449">
          <cell r="A449">
            <v>11701000054</v>
          </cell>
          <cell r="B449" t="str">
            <v>Credito Emiliano S.p.A.</v>
          </cell>
          <cell r="C449">
            <v>10735.53</v>
          </cell>
        </row>
        <row r="450">
          <cell r="A450">
            <v>11701000055</v>
          </cell>
          <cell r="B450" t="str">
            <v>Banca MPS fil. Umbertide cc 378526 PSR</v>
          </cell>
          <cell r="C450">
            <v>36.85</v>
          </cell>
        </row>
        <row r="451">
          <cell r="A451">
            <v>11701000056</v>
          </cell>
          <cell r="B451" t="str">
            <v>Banca MPS fil. Umbertide cc 378247 PSR</v>
          </cell>
          <cell r="C451">
            <v>488222.93</v>
          </cell>
        </row>
        <row r="452">
          <cell r="A452">
            <v>11701000058</v>
          </cell>
          <cell r="B452" t="str">
            <v>Banca di Credito Coop di Alberobello</v>
          </cell>
          <cell r="C452">
            <v>394.42</v>
          </cell>
        </row>
        <row r="453">
          <cell r="A453">
            <v>11701000059</v>
          </cell>
          <cell r="B453" t="str">
            <v>Banca Popolare di Vicenza</v>
          </cell>
          <cell r="C453">
            <v>36930.800000000003</v>
          </cell>
        </row>
        <row r="454">
          <cell r="A454">
            <v>11701000060</v>
          </cell>
          <cell r="B454" t="str">
            <v>Cassa di Risparmio di Parma e Piacenza</v>
          </cell>
          <cell r="C454">
            <v>27931.1</v>
          </cell>
        </row>
        <row r="455">
          <cell r="A455">
            <v>11701000061</v>
          </cell>
          <cell r="B455" t="str">
            <v>Cassa di Risparmio di Rimini</v>
          </cell>
          <cell r="C455">
            <v>-323438.49</v>
          </cell>
        </row>
        <row r="456">
          <cell r="A456">
            <v>11701000062</v>
          </cell>
          <cell r="B456" t="str">
            <v>Cassa di Risparmio di Rimini SBF</v>
          </cell>
          <cell r="C456">
            <v>124727.55</v>
          </cell>
        </row>
        <row r="457">
          <cell r="A457">
            <v>11701000063</v>
          </cell>
          <cell r="B457" t="str">
            <v>Cassa di Risparmio di Rimini cc 14sime</v>
          </cell>
          <cell r="C457">
            <v>1000</v>
          </cell>
        </row>
        <row r="458">
          <cell r="A458">
            <v>11703</v>
          </cell>
          <cell r="B458" t="str">
            <v>Denaro e valori in cassa</v>
          </cell>
          <cell r="C458">
            <v>23275.88</v>
          </cell>
        </row>
        <row r="459">
          <cell r="A459">
            <v>11703000001</v>
          </cell>
          <cell r="B459" t="str">
            <v>Cassa Contanti</v>
          </cell>
          <cell r="C459">
            <v>8763.9599999999991</v>
          </cell>
        </row>
        <row r="460">
          <cell r="A460">
            <v>11703000002</v>
          </cell>
          <cell r="B460" t="str">
            <v>Cassa Negozio</v>
          </cell>
          <cell r="C460">
            <v>4992.5</v>
          </cell>
        </row>
        <row r="461">
          <cell r="A461">
            <v>11703000003</v>
          </cell>
          <cell r="B461" t="str">
            <v>Cassa Assegni</v>
          </cell>
          <cell r="C461">
            <v>6670.55</v>
          </cell>
        </row>
        <row r="462">
          <cell r="A462">
            <v>11703000004</v>
          </cell>
          <cell r="B462" t="str">
            <v>Carte di credito Prepagate</v>
          </cell>
          <cell r="C462">
            <v>744.7</v>
          </cell>
        </row>
        <row r="463">
          <cell r="A463">
            <v>11703000006</v>
          </cell>
          <cell r="B463" t="str">
            <v>Cassa POS Negozio</v>
          </cell>
          <cell r="C463">
            <v>214</v>
          </cell>
        </row>
        <row r="464">
          <cell r="A464">
            <v>11703000007</v>
          </cell>
          <cell r="B464" t="str">
            <v>Cassa Voucher Inps</v>
          </cell>
          <cell r="C464">
            <v>1380</v>
          </cell>
        </row>
        <row r="465">
          <cell r="A465">
            <v>11703000008</v>
          </cell>
          <cell r="B465" t="str">
            <v>Conto Paypal</v>
          </cell>
          <cell r="C465">
            <v>3.7</v>
          </cell>
        </row>
        <row r="466">
          <cell r="A466">
            <v>11703000009</v>
          </cell>
          <cell r="B466" t="str">
            <v>Cassa Negozio Ambulante</v>
          </cell>
          <cell r="C466">
            <v>506.47</v>
          </cell>
        </row>
        <row r="467">
          <cell r="A467">
            <v>118</v>
          </cell>
          <cell r="B467" t="str">
            <v>RATEI E RISCONTI ATTIVI</v>
          </cell>
          <cell r="C467">
            <v>140255.37</v>
          </cell>
        </row>
        <row r="468">
          <cell r="A468">
            <v>11802</v>
          </cell>
          <cell r="B468" t="str">
            <v>RISCONTI ATTIVI</v>
          </cell>
          <cell r="C468">
            <v>28634.44</v>
          </cell>
        </row>
        <row r="469">
          <cell r="A469">
            <v>11802000001</v>
          </cell>
          <cell r="B469" t="str">
            <v>Risconti attivi</v>
          </cell>
          <cell r="C469">
            <v>28634.44</v>
          </cell>
        </row>
        <row r="470">
          <cell r="A470">
            <v>11803</v>
          </cell>
          <cell r="B470" t="str">
            <v>FATTURE DA EMETTERE</v>
          </cell>
          <cell r="C470">
            <v>111620.93</v>
          </cell>
        </row>
        <row r="471">
          <cell r="A471">
            <v>11803000001</v>
          </cell>
          <cell r="B471" t="str">
            <v>Fatture da Emettere</v>
          </cell>
          <cell r="C471">
            <v>54621.94</v>
          </cell>
        </row>
        <row r="472">
          <cell r="A472">
            <v>11803000002</v>
          </cell>
          <cell r="B472" t="str">
            <v>Note di credito da ricevere</v>
          </cell>
          <cell r="C472">
            <v>56998.99</v>
          </cell>
        </row>
        <row r="473">
          <cell r="A473">
            <v>119</v>
          </cell>
          <cell r="B473" t="str">
            <v>C/Transitori</v>
          </cell>
          <cell r="C473">
            <v>-121509.2</v>
          </cell>
        </row>
        <row r="474">
          <cell r="A474">
            <v>11901</v>
          </cell>
          <cell r="B474" t="str">
            <v>C/transitori</v>
          </cell>
          <cell r="C474">
            <v>-121509.2</v>
          </cell>
        </row>
        <row r="475">
          <cell r="A475">
            <v>11901000003</v>
          </cell>
          <cell r="B475" t="str">
            <v>C/Transitorio Cassa Risparmio Firenze</v>
          </cell>
          <cell r="C475">
            <v>-39703.410000000003</v>
          </cell>
        </row>
        <row r="476">
          <cell r="A476">
            <v>11901000008</v>
          </cell>
          <cell r="B476" t="str">
            <v>C/Transitorio MPS</v>
          </cell>
          <cell r="C476">
            <v>-67838.14</v>
          </cell>
        </row>
        <row r="477">
          <cell r="A477">
            <v>11901000010</v>
          </cell>
          <cell r="B477" t="str">
            <v>C/Transitorio Insoluti</v>
          </cell>
          <cell r="C477">
            <v>-14567.83</v>
          </cell>
        </row>
        <row r="478">
          <cell r="A478">
            <v>11901000011</v>
          </cell>
          <cell r="B478" t="str">
            <v>C/Transitorio Assegni / Bonifici</v>
          </cell>
          <cell r="C478">
            <v>600.17999999999995</v>
          </cell>
        </row>
        <row r="479">
          <cell r="A479">
            <v>120</v>
          </cell>
          <cell r="B479" t="str">
            <v>Depositi Cauzionali</v>
          </cell>
          <cell r="C479">
            <v>3519.58</v>
          </cell>
        </row>
        <row r="480">
          <cell r="A480">
            <v>12001</v>
          </cell>
          <cell r="B480" t="str">
            <v>Depositi Cauzionali</v>
          </cell>
          <cell r="C480">
            <v>3519.58</v>
          </cell>
        </row>
        <row r="481">
          <cell r="A481">
            <v>12001000002</v>
          </cell>
          <cell r="B481" t="str">
            <v>Banca Nazionale del Lavoro</v>
          </cell>
          <cell r="C481">
            <v>1394.43</v>
          </cell>
        </row>
        <row r="482">
          <cell r="A482">
            <v>12001000003</v>
          </cell>
          <cell r="B482" t="str">
            <v>Ufficio Tecnico Finanziario</v>
          </cell>
          <cell r="C482">
            <v>588.76</v>
          </cell>
        </row>
        <row r="483">
          <cell r="A483">
            <v>12001000004</v>
          </cell>
          <cell r="B483" t="str">
            <v>SIAC</v>
          </cell>
          <cell r="C483">
            <v>258.23</v>
          </cell>
        </row>
        <row r="484">
          <cell r="A484">
            <v>12001000005</v>
          </cell>
          <cell r="B484" t="str">
            <v>Imballaggi c/deposito</v>
          </cell>
          <cell r="C484">
            <v>163.06</v>
          </cell>
        </row>
        <row r="485">
          <cell r="A485">
            <v>12001000007</v>
          </cell>
          <cell r="B485" t="str">
            <v>Autostrade</v>
          </cell>
          <cell r="C485">
            <v>253.29</v>
          </cell>
        </row>
        <row r="486">
          <cell r="A486">
            <v>12001000009</v>
          </cell>
          <cell r="B486" t="str">
            <v>Deposito Tesoreria Prov.Stato</v>
          </cell>
          <cell r="C486">
            <v>101.88</v>
          </cell>
        </row>
        <row r="487">
          <cell r="A487">
            <v>12001000011</v>
          </cell>
          <cell r="B487" t="str">
            <v>Deposito cauzionale SIAE</v>
          </cell>
          <cell r="C487">
            <v>114.93</v>
          </cell>
        </row>
        <row r="488">
          <cell r="A488">
            <v>12001000012</v>
          </cell>
          <cell r="B488" t="str">
            <v>Deposito cauzionale CARLSBERG HORECA SRL</v>
          </cell>
          <cell r="C488">
            <v>95</v>
          </cell>
        </row>
        <row r="489">
          <cell r="A489">
            <v>12001000013</v>
          </cell>
          <cell r="B489" t="str">
            <v>Deposito cauzionale DORECA SPA</v>
          </cell>
          <cell r="C489">
            <v>550</v>
          </cell>
        </row>
        <row r="490">
          <cell r="A490">
            <v>220</v>
          </cell>
          <cell r="B490" t="str">
            <v>FONDI PER RISCHI E ONERI</v>
          </cell>
          <cell r="C490">
            <v>-636630.17000000004</v>
          </cell>
        </row>
        <row r="491">
          <cell r="A491">
            <v>22002</v>
          </cell>
          <cell r="B491" t="str">
            <v>Fondo imposte</v>
          </cell>
          <cell r="C491">
            <v>-636630.17000000004</v>
          </cell>
        </row>
        <row r="492">
          <cell r="A492">
            <v>22002000001</v>
          </cell>
          <cell r="B492" t="str">
            <v>Fondo imposte Differite IRES</v>
          </cell>
          <cell r="C492">
            <v>-65874.22</v>
          </cell>
        </row>
        <row r="493">
          <cell r="A493">
            <v>22002000005</v>
          </cell>
          <cell r="B493" t="str">
            <v>Fondo rischi per conferimento</v>
          </cell>
          <cell r="C493">
            <v>-570755.94999999995</v>
          </cell>
        </row>
        <row r="494">
          <cell r="A494">
            <v>221</v>
          </cell>
          <cell r="B494" t="str">
            <v>T.F.R. DI LAVORO SUBORDINATO</v>
          </cell>
          <cell r="C494">
            <v>-1141037.26</v>
          </cell>
        </row>
        <row r="495">
          <cell r="A495">
            <v>22101</v>
          </cell>
          <cell r="B495" t="str">
            <v>Tratt. fine rapporto lavoro subordinato</v>
          </cell>
          <cell r="C495">
            <v>-1141037.26</v>
          </cell>
        </row>
        <row r="496">
          <cell r="A496">
            <v>22101000001</v>
          </cell>
          <cell r="B496" t="str">
            <v>Fondo Accantonamento TFR c/o DITTA</v>
          </cell>
          <cell r="C496">
            <v>-206205.88</v>
          </cell>
        </row>
        <row r="497">
          <cell r="A497">
            <v>22101000003</v>
          </cell>
          <cell r="B497" t="str">
            <v>Fondo Indennità suppletiva clientela</v>
          </cell>
          <cell r="C497">
            <v>-228327.46</v>
          </cell>
        </row>
        <row r="498">
          <cell r="A498">
            <v>22101000004</v>
          </cell>
          <cell r="B498" t="str">
            <v>F.DO TESOR. TFR INPS</v>
          </cell>
          <cell r="C498">
            <v>-706503.92</v>
          </cell>
        </row>
        <row r="499">
          <cell r="A499">
            <v>222</v>
          </cell>
          <cell r="B499" t="str">
            <v>DEBITI</v>
          </cell>
          <cell r="C499">
            <v>-27869765.98</v>
          </cell>
        </row>
        <row r="500">
          <cell r="A500">
            <v>22200</v>
          </cell>
          <cell r="B500" t="str">
            <v>Debiti verso fornitori</v>
          </cell>
          <cell r="C500">
            <v>-10393447.16</v>
          </cell>
        </row>
        <row r="501">
          <cell r="A501">
            <v>22200</v>
          </cell>
          <cell r="B501" t="str">
            <v>Debiti verso fornitori</v>
          </cell>
          <cell r="C501">
            <v>-10393447.16</v>
          </cell>
        </row>
        <row r="502">
          <cell r="A502">
            <v>22205</v>
          </cell>
          <cell r="B502" t="str">
            <v>Debiti verso banche</v>
          </cell>
          <cell r="C502">
            <v>-7103437.8799999999</v>
          </cell>
        </row>
        <row r="503">
          <cell r="A503">
            <v>22205000007</v>
          </cell>
          <cell r="B503" t="str">
            <v>Banca Popolare Vicenza c/anticipo fattur</v>
          </cell>
          <cell r="C503">
            <v>-633000.36</v>
          </cell>
        </row>
        <row r="504">
          <cell r="A504">
            <v>22205000008</v>
          </cell>
          <cell r="B504" t="str">
            <v>Unipol Banca c/c 1115</v>
          </cell>
          <cell r="C504">
            <v>-385016.58</v>
          </cell>
        </row>
        <row r="505">
          <cell r="A505">
            <v>22205000009</v>
          </cell>
          <cell r="B505" t="str">
            <v>Banca Nazionale del Lavoro Antic.Fatture</v>
          </cell>
          <cell r="C505">
            <v>-1960006.85</v>
          </cell>
        </row>
        <row r="506">
          <cell r="A506">
            <v>22205000011</v>
          </cell>
          <cell r="B506" t="str">
            <v>Deutsche Bank c/c anticipo fatture</v>
          </cell>
          <cell r="C506">
            <v>-282641.99</v>
          </cell>
        </row>
        <row r="507">
          <cell r="A507">
            <v>22205000013</v>
          </cell>
          <cell r="B507" t="str">
            <v>CREDEM c/c anticipo fatture italia</v>
          </cell>
          <cell r="C507">
            <v>-177090.31</v>
          </cell>
        </row>
        <row r="508">
          <cell r="A508">
            <v>22205000014</v>
          </cell>
          <cell r="B508" t="str">
            <v>CREDEM c/c anticipo fatture export</v>
          </cell>
          <cell r="C508">
            <v>-195578.05</v>
          </cell>
        </row>
        <row r="509">
          <cell r="A509">
            <v>22205000016</v>
          </cell>
          <cell r="B509" t="str">
            <v>Banca Etruria Ant Fatture c/c 382024</v>
          </cell>
          <cell r="C509">
            <v>-455626.42</v>
          </cell>
        </row>
        <row r="510">
          <cell r="A510">
            <v>22205000019</v>
          </cell>
          <cell r="B510" t="str">
            <v>Cassa di Risp. di Lucca c/c 1123817 Ant.</v>
          </cell>
          <cell r="C510">
            <v>-928271.13</v>
          </cell>
        </row>
        <row r="511">
          <cell r="A511">
            <v>22205000020</v>
          </cell>
          <cell r="B511" t="str">
            <v>MPS anticipo fatture 298906/21</v>
          </cell>
          <cell r="C511">
            <v>-292142.44</v>
          </cell>
        </row>
        <row r="512">
          <cell r="A512">
            <v>22205000027</v>
          </cell>
          <cell r="B512" t="str">
            <v>CARIPARMA c/anticipo fatture</v>
          </cell>
          <cell r="C512">
            <v>-297968</v>
          </cell>
        </row>
        <row r="513">
          <cell r="A513">
            <v>22205000029</v>
          </cell>
          <cell r="B513" t="str">
            <v>Banca Nazionale del Lavoro minimuto</v>
          </cell>
          <cell r="C513">
            <v>-12500</v>
          </cell>
        </row>
        <row r="514">
          <cell r="A514">
            <v>22205000030</v>
          </cell>
          <cell r="B514" t="str">
            <v>Banca Nazionale del Lavoro c/finanz.forn</v>
          </cell>
          <cell r="C514">
            <v>-496214.6</v>
          </cell>
        </row>
        <row r="515">
          <cell r="A515">
            <v>22205000031</v>
          </cell>
          <cell r="B515" t="str">
            <v>Banca Popola di Vicenza finanz. Bullett</v>
          </cell>
          <cell r="C515">
            <v>-300000</v>
          </cell>
        </row>
        <row r="516">
          <cell r="A516">
            <v>22205000032</v>
          </cell>
          <cell r="B516" t="str">
            <v>CARIPARMA anticipo fatture export</v>
          </cell>
          <cell r="C516">
            <v>-157870.28</v>
          </cell>
        </row>
        <row r="517">
          <cell r="A517">
            <v>22205000033</v>
          </cell>
          <cell r="B517" t="str">
            <v>BNL finanziamento</v>
          </cell>
          <cell r="C517">
            <v>-333333.34000000003</v>
          </cell>
        </row>
        <row r="518">
          <cell r="A518">
            <v>22205000034</v>
          </cell>
          <cell r="B518" t="str">
            <v>Unipol Banca c/c anticipo export</v>
          </cell>
          <cell r="C518">
            <v>-96177.53</v>
          </cell>
        </row>
        <row r="519">
          <cell r="A519">
            <v>22205000035</v>
          </cell>
          <cell r="B519" t="str">
            <v>Carim finanziamento 13sime</v>
          </cell>
          <cell r="C519">
            <v>-100000</v>
          </cell>
        </row>
        <row r="520">
          <cell r="A520">
            <v>22206</v>
          </cell>
          <cell r="B520" t="str">
            <v>Debiti Banche Mediolungo</v>
          </cell>
          <cell r="C520">
            <v>-6419201.9400000004</v>
          </cell>
        </row>
        <row r="521">
          <cell r="A521">
            <v>22206000001</v>
          </cell>
          <cell r="B521" t="str">
            <v>MPS MerchanBanck n.333980</v>
          </cell>
          <cell r="C521">
            <v>-723464.93</v>
          </cell>
        </row>
        <row r="522">
          <cell r="A522">
            <v>22206000002</v>
          </cell>
          <cell r="B522" t="str">
            <v>MPS MerchanBanck n.337687</v>
          </cell>
          <cell r="C522">
            <v>-723464.93</v>
          </cell>
        </row>
        <row r="523">
          <cell r="A523">
            <v>22206000008</v>
          </cell>
          <cell r="B523" t="str">
            <v>Mutuo Unipol Banca</v>
          </cell>
          <cell r="C523">
            <v>-1008558.64</v>
          </cell>
        </row>
        <row r="524">
          <cell r="A524">
            <v>22206000010</v>
          </cell>
          <cell r="B524" t="str">
            <v>Mutuo Banca Etruria</v>
          </cell>
          <cell r="C524">
            <v>-168969.12</v>
          </cell>
        </row>
        <row r="525">
          <cell r="A525">
            <v>22206000011</v>
          </cell>
          <cell r="B525" t="str">
            <v>Banca Marche BEI</v>
          </cell>
          <cell r="C525">
            <v>-208539.63</v>
          </cell>
        </row>
        <row r="526">
          <cell r="A526">
            <v>22206000012</v>
          </cell>
          <cell r="B526" t="str">
            <v>Banca Marche</v>
          </cell>
          <cell r="C526">
            <v>-45933.5</v>
          </cell>
        </row>
        <row r="527">
          <cell r="A527">
            <v>22206000013</v>
          </cell>
          <cell r="B527" t="str">
            <v>Banca Toscana finanziamento TFR</v>
          </cell>
          <cell r="C527">
            <v>-12757.39</v>
          </cell>
        </row>
        <row r="528">
          <cell r="A528">
            <v>22206000017</v>
          </cell>
          <cell r="B528" t="str">
            <v>Mutuo CR Lucca</v>
          </cell>
          <cell r="C528">
            <v>-828007.56</v>
          </cell>
        </row>
        <row r="529">
          <cell r="A529">
            <v>22206000018</v>
          </cell>
          <cell r="B529" t="str">
            <v>Deutsche Bank - finanziamento</v>
          </cell>
          <cell r="C529">
            <v>-62500</v>
          </cell>
        </row>
        <row r="530">
          <cell r="A530">
            <v>22206000019</v>
          </cell>
          <cell r="B530" t="str">
            <v>Mutuo Banca Cred.Cooperativo</v>
          </cell>
          <cell r="C530">
            <v>-219145.8</v>
          </cell>
        </row>
        <row r="531">
          <cell r="A531">
            <v>22206000020</v>
          </cell>
          <cell r="B531" t="str">
            <v>Cariparma finanziamento</v>
          </cell>
          <cell r="C531">
            <v>-459860.44</v>
          </cell>
        </row>
        <row r="532">
          <cell r="A532">
            <v>22206000021</v>
          </cell>
          <cell r="B532" t="str">
            <v>MPS Mutuo ampliamento 2014</v>
          </cell>
          <cell r="C532">
            <v>-800000</v>
          </cell>
        </row>
        <row r="533">
          <cell r="A533">
            <v>22206000022</v>
          </cell>
          <cell r="B533" t="str">
            <v>MPS Mutuo ampliamento 2014 2° tranche</v>
          </cell>
          <cell r="C533">
            <v>-1158000</v>
          </cell>
        </row>
        <row r="534">
          <cell r="A534">
            <v>22211</v>
          </cell>
          <cell r="B534" t="str">
            <v>Debiti fornitori</v>
          </cell>
          <cell r="C534">
            <v>-1035174.93</v>
          </cell>
        </row>
        <row r="535">
          <cell r="A535">
            <v>22211000004</v>
          </cell>
          <cell r="B535" t="str">
            <v>Fornitori c/fatture da ricevere</v>
          </cell>
          <cell r="C535">
            <v>-616615.85</v>
          </cell>
        </row>
        <row r="536">
          <cell r="A536">
            <v>22211000005</v>
          </cell>
          <cell r="B536" t="str">
            <v>Note di credito da emettere</v>
          </cell>
          <cell r="C536">
            <v>-49459.68</v>
          </cell>
        </row>
        <row r="537">
          <cell r="A537">
            <v>22211000008</v>
          </cell>
          <cell r="B537" t="str">
            <v>Agenti c/provvigioni</v>
          </cell>
          <cell r="C537">
            <v>-369099.4</v>
          </cell>
        </row>
        <row r="538">
          <cell r="A538">
            <v>22221</v>
          </cell>
          <cell r="B538" t="str">
            <v>Debiti tributari</v>
          </cell>
          <cell r="C538">
            <v>-891761.29</v>
          </cell>
        </row>
        <row r="539">
          <cell r="A539">
            <v>22221000010</v>
          </cell>
          <cell r="B539" t="str">
            <v>Erario c/Saldo IRAP</v>
          </cell>
          <cell r="C539">
            <v>-233043.8</v>
          </cell>
        </row>
        <row r="540">
          <cell r="A540">
            <v>22221000011</v>
          </cell>
          <cell r="B540" t="str">
            <v>Erario c/Ritenute lavoro dipendente 1001</v>
          </cell>
          <cell r="C540">
            <v>-240493.79</v>
          </cell>
        </row>
        <row r="541">
          <cell r="A541">
            <v>22221000012</v>
          </cell>
          <cell r="B541" t="str">
            <v>Erario c/Rit. lavoro aut. 1038-1040</v>
          </cell>
          <cell r="C541">
            <v>-18104.240000000002</v>
          </cell>
        </row>
        <row r="542">
          <cell r="A542">
            <v>22221000014</v>
          </cell>
          <cell r="B542" t="str">
            <v>Erario c/Rit. redditi collab 1004</v>
          </cell>
          <cell r="C542">
            <v>-3439.15</v>
          </cell>
        </row>
        <row r="543">
          <cell r="A543">
            <v>22221000016</v>
          </cell>
          <cell r="B543" t="str">
            <v>Erario Regione 3802</v>
          </cell>
          <cell r="C543">
            <v>-580.80999999999995</v>
          </cell>
        </row>
        <row r="544">
          <cell r="A544">
            <v>22221000018</v>
          </cell>
          <cell r="B544" t="str">
            <v>Erario C/Ritenute lavoro dipendenti 1012</v>
          </cell>
          <cell r="C544">
            <v>-7772.23</v>
          </cell>
        </row>
        <row r="545">
          <cell r="A545">
            <v>22221000019</v>
          </cell>
          <cell r="B545" t="str">
            <v>Imposta Sostitutiva TFR</v>
          </cell>
          <cell r="C545">
            <v>416.26</v>
          </cell>
        </row>
        <row r="546">
          <cell r="A546">
            <v>22221000021</v>
          </cell>
          <cell r="B546" t="str">
            <v>Cartelle esattoriali a ruolo</v>
          </cell>
          <cell r="C546">
            <v>-211.66</v>
          </cell>
        </row>
        <row r="547">
          <cell r="A547">
            <v>22221000022</v>
          </cell>
          <cell r="B547" t="str">
            <v>Erario Comune cod.3848-3847</v>
          </cell>
          <cell r="C547">
            <v>-818.21</v>
          </cell>
        </row>
        <row r="548">
          <cell r="A548">
            <v>22221000023</v>
          </cell>
          <cell r="B548" t="str">
            <v>Ag. Entrate c/rateaz. x IRAP 2011</v>
          </cell>
          <cell r="C548">
            <v>-10429.17</v>
          </cell>
        </row>
        <row r="549">
          <cell r="A549">
            <v>22221000024</v>
          </cell>
          <cell r="B549" t="str">
            <v>Equitalia c/rateaz.PROT.91994 STAZ.SPERI</v>
          </cell>
          <cell r="C549">
            <v>-5827.77</v>
          </cell>
        </row>
        <row r="550">
          <cell r="A550">
            <v>22221000025</v>
          </cell>
          <cell r="B550" t="str">
            <v>F.24 C/LIQUIDAZIONE</v>
          </cell>
          <cell r="C550">
            <v>-170778.34</v>
          </cell>
        </row>
        <row r="551">
          <cell r="A551">
            <v>22221000026</v>
          </cell>
          <cell r="B551" t="str">
            <v>Ag. Entrate c/rateaz.IRAP-IVA 2010</v>
          </cell>
          <cell r="C551">
            <v>-30088.23</v>
          </cell>
        </row>
        <row r="552">
          <cell r="A552">
            <v>22221000027</v>
          </cell>
          <cell r="B552" t="str">
            <v>Ag. Entrate c/rateaz.IRES 2010 VERIFICA</v>
          </cell>
          <cell r="C552">
            <v>-148443.42000000001</v>
          </cell>
        </row>
        <row r="553">
          <cell r="A553">
            <v>22221000028</v>
          </cell>
          <cell r="B553" t="str">
            <v>Ag. Entrate c/rateaz. IRAP 2012</v>
          </cell>
          <cell r="C553">
            <v>-6292.21</v>
          </cell>
        </row>
        <row r="554">
          <cell r="A554">
            <v>22221000029</v>
          </cell>
          <cell r="B554" t="str">
            <v>Ag. Entrate c/rateaz. ARIES MONTONE2007</v>
          </cell>
          <cell r="C554">
            <v>-6621.71</v>
          </cell>
        </row>
        <row r="555">
          <cell r="A555">
            <v>22221000030</v>
          </cell>
          <cell r="B555" t="str">
            <v>Equitalia c/rateaz.PROT.101302-ICI 2007N</v>
          </cell>
          <cell r="C555">
            <v>-9232.81</v>
          </cell>
        </row>
        <row r="556">
          <cell r="A556">
            <v>22222</v>
          </cell>
          <cell r="B556" t="str">
            <v>Debiti verso istituti previdenziali</v>
          </cell>
          <cell r="C556">
            <v>-464512.19</v>
          </cell>
        </row>
        <row r="557">
          <cell r="A557">
            <v>22222000001</v>
          </cell>
          <cell r="B557" t="str">
            <v>INPS</v>
          </cell>
          <cell r="C557">
            <v>-99275</v>
          </cell>
        </row>
        <row r="558">
          <cell r="A558">
            <v>22222000002</v>
          </cell>
          <cell r="B558" t="str">
            <v>INAIL</v>
          </cell>
          <cell r="C558">
            <v>4256.4799999999996</v>
          </cell>
        </row>
        <row r="559">
          <cell r="A559">
            <v>22222000003</v>
          </cell>
          <cell r="B559" t="str">
            <v>INAIL collaboratori - amministratori</v>
          </cell>
          <cell r="C559">
            <v>-2482.17</v>
          </cell>
        </row>
        <row r="560">
          <cell r="A560">
            <v>22222000004</v>
          </cell>
          <cell r="B560" t="str">
            <v>INPS-CONTRIB.VITA</v>
          </cell>
          <cell r="C560">
            <v>-142</v>
          </cell>
        </row>
        <row r="561">
          <cell r="A561">
            <v>22222000005</v>
          </cell>
          <cell r="B561" t="str">
            <v>INPS LEGGE 335/95</v>
          </cell>
          <cell r="C561">
            <v>-10936.38</v>
          </cell>
        </row>
        <row r="562">
          <cell r="A562">
            <v>22222000006</v>
          </cell>
          <cell r="B562" t="str">
            <v>FONDO TAX BENEFIT</v>
          </cell>
          <cell r="C562">
            <v>-369.55</v>
          </cell>
        </row>
        <row r="563">
          <cell r="A563">
            <v>22222000007</v>
          </cell>
          <cell r="B563" t="str">
            <v>FONDO ALLEATA PREVIDENTE</v>
          </cell>
          <cell r="C563">
            <v>-775.03</v>
          </cell>
        </row>
        <row r="564">
          <cell r="A564">
            <v>22222000008</v>
          </cell>
          <cell r="B564" t="str">
            <v>FONDO ALIFOND</v>
          </cell>
          <cell r="C564">
            <v>-607.14</v>
          </cell>
        </row>
        <row r="565">
          <cell r="A565">
            <v>22222000011</v>
          </cell>
          <cell r="B565" t="str">
            <v>FONDO FASA</v>
          </cell>
          <cell r="C565">
            <v>-23319</v>
          </cell>
        </row>
        <row r="566">
          <cell r="A566">
            <v>22222000015</v>
          </cell>
          <cell r="B566" t="str">
            <v>Rateazione INPS</v>
          </cell>
          <cell r="C566">
            <v>-174036.41</v>
          </cell>
        </row>
        <row r="567">
          <cell r="A567">
            <v>22222000016</v>
          </cell>
          <cell r="B567" t="str">
            <v>Rateazione breve INPS</v>
          </cell>
          <cell r="C567">
            <v>-147421</v>
          </cell>
        </row>
        <row r="568">
          <cell r="A568">
            <v>22222000061</v>
          </cell>
          <cell r="B568" t="str">
            <v>FIRR</v>
          </cell>
          <cell r="C568">
            <v>-27165.63</v>
          </cell>
        </row>
        <row r="569">
          <cell r="A569">
            <v>22222000062</v>
          </cell>
          <cell r="B569" t="str">
            <v>Enasarco c/Agenti</v>
          </cell>
          <cell r="C569">
            <v>17760.64</v>
          </cell>
        </row>
        <row r="570">
          <cell r="A570">
            <v>22223</v>
          </cell>
          <cell r="B570" t="str">
            <v>DEBITI VERSO DIVERSI</v>
          </cell>
          <cell r="C570">
            <v>-1562230.59</v>
          </cell>
        </row>
        <row r="571">
          <cell r="A571">
            <v>22223000002</v>
          </cell>
          <cell r="B571" t="str">
            <v>Ferie Dipendenti</v>
          </cell>
          <cell r="C571">
            <v>-164116.76</v>
          </cell>
        </row>
        <row r="572">
          <cell r="A572">
            <v>22223000003</v>
          </cell>
          <cell r="B572" t="str">
            <v>Dipendenti c/Retribuzioni</v>
          </cell>
          <cell r="C572">
            <v>-137811.68</v>
          </cell>
        </row>
        <row r="573">
          <cell r="A573">
            <v>22223000008</v>
          </cell>
          <cell r="B573" t="str">
            <v>Altri Debiti</v>
          </cell>
          <cell r="C573">
            <v>-69160.570000000007</v>
          </cell>
        </row>
        <row r="574">
          <cell r="A574">
            <v>22223000009</v>
          </cell>
          <cell r="B574" t="str">
            <v>AGEA Agenzia Erogazioni</v>
          </cell>
          <cell r="C574">
            <v>-1142383.32</v>
          </cell>
        </row>
        <row r="575">
          <cell r="A575">
            <v>22223000016</v>
          </cell>
          <cell r="B575" t="str">
            <v>Cessione 1/5 Stipendio Pigliapoco</v>
          </cell>
          <cell r="C575">
            <v>-952</v>
          </cell>
        </row>
        <row r="576">
          <cell r="A576">
            <v>22223000017</v>
          </cell>
          <cell r="B576" t="str">
            <v>Assicurazioni Crediti Siac</v>
          </cell>
          <cell r="C576">
            <v>-14803.13</v>
          </cell>
        </row>
        <row r="577">
          <cell r="A577">
            <v>22223000021</v>
          </cell>
          <cell r="B577" t="str">
            <v>MARSH SPA</v>
          </cell>
          <cell r="C577">
            <v>3412.13</v>
          </cell>
        </row>
        <row r="578">
          <cell r="A578">
            <v>22223000024</v>
          </cell>
          <cell r="B578" t="str">
            <v>TFR Retribuzioni Differite</v>
          </cell>
          <cell r="C578">
            <v>-16999.7</v>
          </cell>
        </row>
        <row r="579">
          <cell r="A579">
            <v>22223000026</v>
          </cell>
          <cell r="B579" t="str">
            <v>CONSORZIO I.G.P.PROSCIUTTO NORCIA</v>
          </cell>
          <cell r="C579">
            <v>-18752.599999999999</v>
          </cell>
        </row>
        <row r="580">
          <cell r="A580">
            <v>22223000028</v>
          </cell>
          <cell r="B580" t="str">
            <v>Banelli Alice c/cessioni</v>
          </cell>
          <cell r="C580">
            <v>-272</v>
          </cell>
        </row>
        <row r="581">
          <cell r="A581">
            <v>22223000037</v>
          </cell>
          <cell r="B581" t="str">
            <v>Mencagli Paola c/cessioni</v>
          </cell>
          <cell r="C581">
            <v>-400</v>
          </cell>
        </row>
        <row r="582">
          <cell r="A582">
            <v>22223000038</v>
          </cell>
          <cell r="B582" t="str">
            <v>Wind c/storno cellulari</v>
          </cell>
          <cell r="C582">
            <v>195.2</v>
          </cell>
        </row>
        <row r="583">
          <cell r="A583">
            <v>22223000040</v>
          </cell>
          <cell r="B583" t="str">
            <v>Cessione 1/5 Naticchioni</v>
          </cell>
          <cell r="C583">
            <v>-600</v>
          </cell>
        </row>
        <row r="584">
          <cell r="A584">
            <v>22223000042</v>
          </cell>
          <cell r="B584" t="str">
            <v>Cessione 1/5 Bellini</v>
          </cell>
          <cell r="C584">
            <v>635.66</v>
          </cell>
        </row>
        <row r="585">
          <cell r="A585">
            <v>22223000043</v>
          </cell>
          <cell r="B585" t="str">
            <v>Cessione 1/5 Barili Gianluca</v>
          </cell>
          <cell r="C585">
            <v>-221.82</v>
          </cell>
        </row>
        <row r="586">
          <cell r="A586">
            <v>223</v>
          </cell>
          <cell r="B586" t="str">
            <v>RATEI E RISCONTI PASSIVI</v>
          </cell>
          <cell r="C586">
            <v>-583078.88</v>
          </cell>
        </row>
        <row r="587">
          <cell r="A587">
            <v>22301</v>
          </cell>
          <cell r="B587" t="str">
            <v>RATEI E RISCONTI PASSIVI</v>
          </cell>
          <cell r="C587">
            <v>-208355.11</v>
          </cell>
        </row>
        <row r="588">
          <cell r="A588">
            <v>22301000001</v>
          </cell>
          <cell r="B588" t="str">
            <v>Ratei passivi</v>
          </cell>
          <cell r="C588">
            <v>-208355.11</v>
          </cell>
        </row>
        <row r="589">
          <cell r="A589">
            <v>22302</v>
          </cell>
          <cell r="B589" t="str">
            <v>RISCONTI PASSIVI</v>
          </cell>
          <cell r="C589">
            <v>-374723.77</v>
          </cell>
        </row>
        <row r="590">
          <cell r="A590">
            <v>22302000002</v>
          </cell>
          <cell r="B590" t="str">
            <v>Risconti passivi Pluriennali</v>
          </cell>
          <cell r="C590">
            <v>-374723.77</v>
          </cell>
        </row>
        <row r="591">
          <cell r="A591">
            <v>330</v>
          </cell>
          <cell r="B591" t="str">
            <v>PATRIMONIO NETTO</v>
          </cell>
          <cell r="C591">
            <v>-5921214.8200000003</v>
          </cell>
        </row>
        <row r="592">
          <cell r="A592">
            <v>33001</v>
          </cell>
          <cell r="B592" t="str">
            <v>Capitale</v>
          </cell>
          <cell r="C592">
            <v>-5300000</v>
          </cell>
        </row>
        <row r="593">
          <cell r="A593">
            <v>33001000001</v>
          </cell>
          <cell r="B593" t="str">
            <v>Capitale sociale</v>
          </cell>
          <cell r="C593">
            <v>-5300000</v>
          </cell>
        </row>
        <row r="594">
          <cell r="A594">
            <v>33004</v>
          </cell>
          <cell r="B594" t="str">
            <v>Riserva legale</v>
          </cell>
          <cell r="C594">
            <v>-31060.1</v>
          </cell>
        </row>
        <row r="595">
          <cell r="A595">
            <v>33004000001</v>
          </cell>
          <cell r="B595" t="str">
            <v>Riserva legale</v>
          </cell>
          <cell r="C595">
            <v>-31060.1</v>
          </cell>
        </row>
        <row r="596">
          <cell r="A596">
            <v>33006</v>
          </cell>
          <cell r="B596" t="str">
            <v>Riserve statutarie</v>
          </cell>
          <cell r="C596">
            <v>-118828</v>
          </cell>
        </row>
        <row r="597">
          <cell r="A597">
            <v>33006000001</v>
          </cell>
          <cell r="B597" t="str">
            <v>Riserva statutaria</v>
          </cell>
          <cell r="C597">
            <v>-118828</v>
          </cell>
        </row>
        <row r="598">
          <cell r="A598">
            <v>33007</v>
          </cell>
          <cell r="B598" t="str">
            <v>ALTRE RISERVE</v>
          </cell>
          <cell r="C598">
            <v>-471326.71999999997</v>
          </cell>
        </row>
        <row r="599">
          <cell r="A599">
            <v>33007000001</v>
          </cell>
          <cell r="B599" t="str">
            <v>Riserva Straordinaria</v>
          </cell>
          <cell r="C599">
            <v>-471326.71999999997</v>
          </cell>
        </row>
        <row r="600">
          <cell r="A600" t="str">
            <v>UTILEPAT</v>
          </cell>
          <cell r="B600" t="str">
            <v>Diff. Patrimoniale</v>
          </cell>
          <cell r="C600">
            <v>81300.33</v>
          </cell>
        </row>
        <row r="601">
          <cell r="A601">
            <v>440</v>
          </cell>
          <cell r="B601" t="str">
            <v>COSTI DELLA PRODUZIONE</v>
          </cell>
          <cell r="C601">
            <v>35668166.460000001</v>
          </cell>
        </row>
        <row r="602">
          <cell r="A602">
            <v>44001</v>
          </cell>
          <cell r="B602" t="str">
            <v>Rimanenze Iniziali</v>
          </cell>
          <cell r="C602">
            <v>6776070</v>
          </cell>
        </row>
        <row r="603">
          <cell r="A603">
            <v>44001000001</v>
          </cell>
          <cell r="B603" t="str">
            <v>R.I. Materie prime e sussidiarie</v>
          </cell>
          <cell r="C603">
            <v>535205</v>
          </cell>
        </row>
        <row r="604">
          <cell r="A604">
            <v>44001000002</v>
          </cell>
          <cell r="B604" t="str">
            <v>R.I.Prodotti finiti Montecastelli</v>
          </cell>
          <cell r="C604">
            <v>6240865</v>
          </cell>
        </row>
        <row r="605">
          <cell r="A605">
            <v>44002</v>
          </cell>
          <cell r="B605" t="str">
            <v>Conto Acquisti</v>
          </cell>
          <cell r="C605">
            <v>15060022.1</v>
          </cell>
        </row>
        <row r="606">
          <cell r="A606">
            <v>44002000001</v>
          </cell>
          <cell r="B606" t="str">
            <v>Acquisto Carni per lavorazioni</v>
          </cell>
          <cell r="C606">
            <v>6921787.2199999997</v>
          </cell>
        </row>
        <row r="607">
          <cell r="A607">
            <v>44002000003</v>
          </cell>
          <cell r="B607" t="str">
            <v>Acquisto Selvaggina mista</v>
          </cell>
          <cell r="C607">
            <v>25383.87</v>
          </cell>
        </row>
        <row r="608">
          <cell r="A608">
            <v>44002000008</v>
          </cell>
          <cell r="B608" t="str">
            <v>Acquisto Materiale per imballaggio</v>
          </cell>
          <cell r="C608">
            <v>550998.24</v>
          </cell>
        </row>
        <row r="609">
          <cell r="A609">
            <v>44002000009</v>
          </cell>
          <cell r="B609" t="str">
            <v>Acquisto Materie sussidiarie - Aromi</v>
          </cell>
          <cell r="C609">
            <v>1187500.5</v>
          </cell>
        </row>
        <row r="610">
          <cell r="A610">
            <v>44002000010</v>
          </cell>
          <cell r="B610" t="str">
            <v>Acquisto Etichette</v>
          </cell>
          <cell r="C610">
            <v>173432.88</v>
          </cell>
        </row>
        <row r="611">
          <cell r="A611">
            <v>44002000011</v>
          </cell>
          <cell r="B611" t="str">
            <v>Acquisto Aromi e additivi</v>
          </cell>
          <cell r="C611">
            <v>2900</v>
          </cell>
        </row>
        <row r="612">
          <cell r="A612">
            <v>44002000012</v>
          </cell>
          <cell r="B612" t="str">
            <v>Acquisto Prodotti commerciali</v>
          </cell>
          <cell r="C612">
            <v>5289030.54</v>
          </cell>
        </row>
        <row r="613">
          <cell r="A613">
            <v>44002000013</v>
          </cell>
          <cell r="B613" t="str">
            <v>Acquisto Materie prime Coldipozzo</v>
          </cell>
          <cell r="C613">
            <v>141053.87</v>
          </cell>
        </row>
        <row r="614">
          <cell r="A614">
            <v>44002000014</v>
          </cell>
          <cell r="B614" t="str">
            <v>Trasporti su acquisti</v>
          </cell>
          <cell r="C614">
            <v>5622.1</v>
          </cell>
        </row>
        <row r="615">
          <cell r="A615">
            <v>44002000015</v>
          </cell>
          <cell r="B615" t="str">
            <v>Mediazioni su acquisti</v>
          </cell>
          <cell r="C615">
            <v>6127</v>
          </cell>
        </row>
        <row r="616">
          <cell r="A616">
            <v>44002000018</v>
          </cell>
          <cell r="B616" t="str">
            <v>Acquisto Suini vivi</v>
          </cell>
          <cell r="C616">
            <v>6807.42</v>
          </cell>
        </row>
        <row r="617">
          <cell r="A617">
            <v>44002000019</v>
          </cell>
          <cell r="B617" t="str">
            <v>Altri oneri su acquisti</v>
          </cell>
          <cell r="C617">
            <v>8709.8799999999992</v>
          </cell>
        </row>
        <row r="618">
          <cell r="A618">
            <v>44002000020</v>
          </cell>
          <cell r="B618" t="str">
            <v>Contributo Conai</v>
          </cell>
          <cell r="C618">
            <v>10084.59</v>
          </cell>
        </row>
        <row r="619">
          <cell r="A619">
            <v>44002000021</v>
          </cell>
          <cell r="B619" t="str">
            <v>Acquisto Vino</v>
          </cell>
          <cell r="C619">
            <v>385621.33</v>
          </cell>
        </row>
        <row r="620">
          <cell r="A620">
            <v>44002000022</v>
          </cell>
          <cell r="B620" t="str">
            <v>Acquisto Olio</v>
          </cell>
          <cell r="C620">
            <v>75233.5</v>
          </cell>
        </row>
        <row r="621">
          <cell r="A621">
            <v>44002000024</v>
          </cell>
          <cell r="B621" t="str">
            <v>Acquisto Salumi Lavorati</v>
          </cell>
          <cell r="C621">
            <v>118728.29</v>
          </cell>
        </row>
        <row r="622">
          <cell r="A622">
            <v>44002000025</v>
          </cell>
          <cell r="B622" t="str">
            <v>Acquisto Materiale accessorio</v>
          </cell>
          <cell r="C622">
            <v>139341.32</v>
          </cell>
        </row>
        <row r="623">
          <cell r="A623">
            <v>44002000026</v>
          </cell>
          <cell r="B623" t="str">
            <v>Acquisto Materie sussidiarie Coldipozzo</v>
          </cell>
          <cell r="C623">
            <v>11659.55</v>
          </cell>
        </row>
        <row r="624">
          <cell r="A624">
            <v>44003</v>
          </cell>
          <cell r="B624" t="str">
            <v>Spese Personale di Produzione</v>
          </cell>
          <cell r="C624">
            <v>1670529.58</v>
          </cell>
        </row>
        <row r="625">
          <cell r="A625">
            <v>44003000001</v>
          </cell>
          <cell r="B625" t="str">
            <v>Salari</v>
          </cell>
          <cell r="C625">
            <v>934904.78</v>
          </cell>
        </row>
        <row r="626">
          <cell r="A626">
            <v>44003000002</v>
          </cell>
          <cell r="B626" t="str">
            <v>Oneri su salari</v>
          </cell>
          <cell r="C626">
            <v>289311.7</v>
          </cell>
        </row>
        <row r="627">
          <cell r="A627">
            <v>44003000003</v>
          </cell>
          <cell r="B627" t="str">
            <v>Accantonamento TFR operai</v>
          </cell>
          <cell r="C627">
            <v>66924.62</v>
          </cell>
        </row>
        <row r="628">
          <cell r="A628">
            <v>44003000004</v>
          </cell>
          <cell r="B628" t="str">
            <v>INAIL operai</v>
          </cell>
          <cell r="C628">
            <v>31221.79</v>
          </cell>
        </row>
        <row r="629">
          <cell r="A629">
            <v>44003000005</v>
          </cell>
          <cell r="B629" t="str">
            <v>Salari apprendisti</v>
          </cell>
          <cell r="C629">
            <v>152997.01</v>
          </cell>
        </row>
        <row r="630">
          <cell r="A630">
            <v>44003000006</v>
          </cell>
          <cell r="B630" t="str">
            <v>Oneri su salari apprendisti</v>
          </cell>
          <cell r="C630">
            <v>16995.310000000001</v>
          </cell>
        </row>
        <row r="631">
          <cell r="A631">
            <v>44003000007</v>
          </cell>
          <cell r="B631" t="str">
            <v>Accantonamento TFR apprendisti</v>
          </cell>
          <cell r="C631">
            <v>9543.06</v>
          </cell>
        </row>
        <row r="632">
          <cell r="A632">
            <v>44003000010</v>
          </cell>
          <cell r="B632" t="str">
            <v>Salari Coldipozzo</v>
          </cell>
          <cell r="C632">
            <v>122320.05</v>
          </cell>
        </row>
        <row r="633">
          <cell r="A633">
            <v>44003000011</v>
          </cell>
          <cell r="B633" t="str">
            <v>Oneri su lavoro occas./Voucher Inps Cold</v>
          </cell>
          <cell r="C633">
            <v>1582.5</v>
          </cell>
        </row>
        <row r="634">
          <cell r="A634">
            <v>44003000012</v>
          </cell>
          <cell r="B634" t="str">
            <v>Oneri su salari Coldipozzo</v>
          </cell>
          <cell r="C634">
            <v>32251.599999999999</v>
          </cell>
        </row>
        <row r="635">
          <cell r="A635">
            <v>44003000013</v>
          </cell>
          <cell r="B635" t="str">
            <v>Accantonamento TFR operai Coldipozzo</v>
          </cell>
          <cell r="C635">
            <v>6987.25</v>
          </cell>
        </row>
        <row r="636">
          <cell r="A636">
            <v>44003000014</v>
          </cell>
          <cell r="B636" t="str">
            <v>INAIL operai Coldipozzo</v>
          </cell>
          <cell r="C636">
            <v>1164.99</v>
          </cell>
        </row>
        <row r="637">
          <cell r="A637">
            <v>44003000015</v>
          </cell>
          <cell r="B637" t="str">
            <v>Salari apprendisti Coldipozzo</v>
          </cell>
          <cell r="C637">
            <v>1445.06</v>
          </cell>
        </row>
        <row r="638">
          <cell r="A638">
            <v>44003000016</v>
          </cell>
          <cell r="B638" t="str">
            <v>Oneri su salari apprendisti Coldipozzo</v>
          </cell>
          <cell r="C638">
            <v>140.80000000000001</v>
          </cell>
        </row>
        <row r="639">
          <cell r="A639">
            <v>44003000017</v>
          </cell>
          <cell r="B639" t="str">
            <v>Accantonamento TFR apprendisti Coldipozz</v>
          </cell>
          <cell r="C639">
            <v>1216.56</v>
          </cell>
        </row>
        <row r="640">
          <cell r="A640">
            <v>44003000020</v>
          </cell>
          <cell r="B640" t="str">
            <v>Oneri su lavoro occas./Voucher Inps</v>
          </cell>
          <cell r="C640">
            <v>1522.5</v>
          </cell>
        </row>
        <row r="641">
          <cell r="A641">
            <v>44004</v>
          </cell>
          <cell r="B641" t="str">
            <v>Spese Industriali</v>
          </cell>
          <cell r="C641">
            <v>2572845.61</v>
          </cell>
        </row>
        <row r="642">
          <cell r="A642">
            <v>44004000001</v>
          </cell>
          <cell r="B642" t="str">
            <v>Forza motrice ed illuminazione</v>
          </cell>
          <cell r="C642">
            <v>633517.89</v>
          </cell>
        </row>
        <row r="643">
          <cell r="A643">
            <v>44004000002</v>
          </cell>
          <cell r="B643" t="str">
            <v>Illuminazione Coldipozzo</v>
          </cell>
          <cell r="C643">
            <v>26693.37</v>
          </cell>
        </row>
        <row r="644">
          <cell r="A644">
            <v>44004000003</v>
          </cell>
          <cell r="B644" t="str">
            <v>Combustibili Industriali</v>
          </cell>
          <cell r="C644">
            <v>184216.87</v>
          </cell>
        </row>
        <row r="645">
          <cell r="A645">
            <v>44004000004</v>
          </cell>
          <cell r="B645" t="str">
            <v>Combustibili Industriali Coldipozzo</v>
          </cell>
          <cell r="C645">
            <v>7658.02</v>
          </cell>
        </row>
        <row r="646">
          <cell r="A646">
            <v>44004000006</v>
          </cell>
          <cell r="B646" t="str">
            <v>Carburanti e lubrificanti</v>
          </cell>
          <cell r="C646">
            <v>88917.18</v>
          </cell>
        </row>
        <row r="647">
          <cell r="A647">
            <v>44004000007</v>
          </cell>
          <cell r="B647" t="str">
            <v>Carburanti e lubrificanti Indetraibili</v>
          </cell>
          <cell r="C647">
            <v>13838.53</v>
          </cell>
        </row>
        <row r="648">
          <cell r="A648">
            <v>44004000008</v>
          </cell>
          <cell r="B648" t="str">
            <v>Acqua</v>
          </cell>
          <cell r="C648">
            <v>17335.79</v>
          </cell>
        </row>
        <row r="649">
          <cell r="A649">
            <v>44004000009</v>
          </cell>
          <cell r="B649" t="str">
            <v>Indumenti di lavoro</v>
          </cell>
          <cell r="C649">
            <v>2532.1999999999998</v>
          </cell>
        </row>
        <row r="650">
          <cell r="A650">
            <v>44004000010</v>
          </cell>
          <cell r="B650" t="str">
            <v>Indumenti di lavoro Coldipozzo</v>
          </cell>
          <cell r="C650">
            <v>1839.2</v>
          </cell>
        </row>
        <row r="651">
          <cell r="A651">
            <v>44004000011</v>
          </cell>
          <cell r="B651" t="str">
            <v>Spese di ricerca</v>
          </cell>
          <cell r="C651">
            <v>33730.11</v>
          </cell>
        </row>
        <row r="652">
          <cell r="A652">
            <v>44004000012</v>
          </cell>
          <cell r="B652" t="str">
            <v>Manutenzione autocarri</v>
          </cell>
          <cell r="C652">
            <v>35737.1</v>
          </cell>
        </row>
        <row r="653">
          <cell r="A653">
            <v>44004000013</v>
          </cell>
          <cell r="B653" t="str">
            <v>Manutenzione autovetture</v>
          </cell>
          <cell r="C653">
            <v>2842.6</v>
          </cell>
        </row>
        <row r="654">
          <cell r="A654">
            <v>44004000014</v>
          </cell>
          <cell r="B654" t="str">
            <v>Manutenzione autovetture indetraibili</v>
          </cell>
          <cell r="C654">
            <v>9763.9500000000007</v>
          </cell>
        </row>
        <row r="655">
          <cell r="A655">
            <v>44004000015</v>
          </cell>
          <cell r="B655" t="str">
            <v>Manutenzione macchine e impianti</v>
          </cell>
          <cell r="C655">
            <v>136690.22</v>
          </cell>
        </row>
        <row r="656">
          <cell r="A656">
            <v>44004000016</v>
          </cell>
          <cell r="B656" t="str">
            <v>Manutenzioni Fabbricati</v>
          </cell>
          <cell r="C656">
            <v>13038.61</v>
          </cell>
        </row>
        <row r="657">
          <cell r="A657">
            <v>44004000018</v>
          </cell>
          <cell r="B657" t="str">
            <v>Manutenzione Attrezzatura</v>
          </cell>
          <cell r="C657">
            <v>6679.2</v>
          </cell>
        </row>
        <row r="658">
          <cell r="A658">
            <v>44004000019</v>
          </cell>
          <cell r="B658" t="str">
            <v>Manutenzione Beni Coldipozzo</v>
          </cell>
          <cell r="C658">
            <v>5048.41</v>
          </cell>
        </row>
        <row r="659">
          <cell r="A659">
            <v>44004000020</v>
          </cell>
          <cell r="B659" t="str">
            <v>Pulizia Igiene Laboratorio</v>
          </cell>
          <cell r="C659">
            <v>36154.76</v>
          </cell>
        </row>
        <row r="660">
          <cell r="A660">
            <v>44004000021</v>
          </cell>
          <cell r="B660" t="str">
            <v>Pulizia Igiene Coldipozzo</v>
          </cell>
          <cell r="C660">
            <v>15780.53</v>
          </cell>
        </row>
        <row r="661">
          <cell r="A661">
            <v>44004000022</v>
          </cell>
          <cell r="B661" t="str">
            <v>Lavorazioni di terzi</v>
          </cell>
          <cell r="C661">
            <v>951608.17</v>
          </cell>
        </row>
        <row r="662">
          <cell r="A662">
            <v>44004000023</v>
          </cell>
          <cell r="B662" t="str">
            <v>Spese bollatura prosciutti IGP</v>
          </cell>
          <cell r="C662">
            <v>20948.400000000001</v>
          </cell>
        </row>
        <row r="663">
          <cell r="A663">
            <v>44004000024</v>
          </cell>
          <cell r="B663" t="str">
            <v>Diritti Veterinari di produzione</v>
          </cell>
          <cell r="C663">
            <v>6718.03</v>
          </cell>
        </row>
        <row r="664">
          <cell r="A664">
            <v>44004000025</v>
          </cell>
          <cell r="B664" t="str">
            <v>Certificati Sanitari di produzione</v>
          </cell>
          <cell r="C664">
            <v>34525.870000000003</v>
          </cell>
        </row>
        <row r="665">
          <cell r="A665">
            <v>44004000026</v>
          </cell>
          <cell r="B665" t="str">
            <v>Consulenze Tecniche</v>
          </cell>
          <cell r="C665">
            <v>73599.53</v>
          </cell>
        </row>
        <row r="666">
          <cell r="A666">
            <v>44004000027</v>
          </cell>
          <cell r="B666" t="str">
            <v>Consulenze Tecniche Indetraibili IRAP</v>
          </cell>
          <cell r="C666">
            <v>2600</v>
          </cell>
        </row>
        <row r="667">
          <cell r="A667">
            <v>44004000028</v>
          </cell>
          <cell r="B667" t="str">
            <v>Canoni affitto macchinari</v>
          </cell>
          <cell r="C667">
            <v>13758.33</v>
          </cell>
        </row>
        <row r="668">
          <cell r="A668">
            <v>44004000029</v>
          </cell>
          <cell r="B668" t="str">
            <v>Canoni noleggio macchinari</v>
          </cell>
          <cell r="C668">
            <v>34883.31</v>
          </cell>
        </row>
        <row r="669">
          <cell r="A669">
            <v>44004000030</v>
          </cell>
          <cell r="B669" t="str">
            <v>Attrezzatura Varia ed Utensileria Comune</v>
          </cell>
          <cell r="C669">
            <v>11238.31</v>
          </cell>
        </row>
        <row r="670">
          <cell r="A670">
            <v>44004000032</v>
          </cell>
          <cell r="B670" t="str">
            <v>Spese Rifiuti di produzione</v>
          </cell>
          <cell r="C670">
            <v>53467.35</v>
          </cell>
        </row>
        <row r="671">
          <cell r="A671">
            <v>44004000033</v>
          </cell>
          <cell r="B671" t="str">
            <v>Lavoro Interinale/Voucher</v>
          </cell>
          <cell r="C671">
            <v>4567.5</v>
          </cell>
        </row>
        <row r="672">
          <cell r="A672">
            <v>44004000034</v>
          </cell>
          <cell r="B672" t="str">
            <v>Manutenzione autovetture Fringe Benefit</v>
          </cell>
          <cell r="C672">
            <v>76.39</v>
          </cell>
        </row>
        <row r="673">
          <cell r="A673">
            <v>44004000035</v>
          </cell>
          <cell r="B673" t="str">
            <v>Attrezzatura e Beni Vari Coldipozzo</v>
          </cell>
          <cell r="C673">
            <v>2736.42</v>
          </cell>
        </row>
        <row r="674">
          <cell r="A674">
            <v>44004000036</v>
          </cell>
          <cell r="B674" t="str">
            <v>Spese disinfestazione</v>
          </cell>
          <cell r="C674">
            <v>7996.89</v>
          </cell>
        </row>
        <row r="675">
          <cell r="A675">
            <v>44004000037</v>
          </cell>
          <cell r="B675" t="str">
            <v>Spese materiali ed indumenti monouso</v>
          </cell>
          <cell r="C675">
            <v>6691.9</v>
          </cell>
        </row>
        <row r="676">
          <cell r="A676">
            <v>44004000038</v>
          </cell>
          <cell r="B676" t="str">
            <v>Manutenzioni Fabbricati Coldipozzo</v>
          </cell>
          <cell r="C676">
            <v>2441.5700000000002</v>
          </cell>
        </row>
        <row r="677">
          <cell r="A677">
            <v>44004000039</v>
          </cell>
          <cell r="B677" t="str">
            <v>Spese disinfestazione Coldipozzo</v>
          </cell>
          <cell r="C677">
            <v>813</v>
          </cell>
        </row>
        <row r="678">
          <cell r="A678">
            <v>44004000040</v>
          </cell>
          <cell r="B678" t="str">
            <v>Lavoro Interinale/Voucher Coldipozzo</v>
          </cell>
          <cell r="C678">
            <v>71534.92</v>
          </cell>
        </row>
        <row r="679">
          <cell r="A679">
            <v>44004000041</v>
          </cell>
          <cell r="B679" t="str">
            <v>Migliorie beni di terzi CDP</v>
          </cell>
          <cell r="C679">
            <v>625.17999999999995</v>
          </cell>
        </row>
        <row r="680">
          <cell r="A680">
            <v>44005</v>
          </cell>
          <cell r="B680" t="str">
            <v>Spese variabili commerciali</v>
          </cell>
          <cell r="C680">
            <v>2598861.64</v>
          </cell>
        </row>
        <row r="681">
          <cell r="A681">
            <v>44005000001</v>
          </cell>
          <cell r="B681" t="str">
            <v>Trasporti di vendita</v>
          </cell>
          <cell r="C681">
            <v>961348.23</v>
          </cell>
        </row>
        <row r="682">
          <cell r="A682">
            <v>44005000002</v>
          </cell>
          <cell r="B682" t="str">
            <v>Spese Viaggi distribuzione</v>
          </cell>
          <cell r="C682">
            <v>3995.8</v>
          </cell>
        </row>
        <row r="683">
          <cell r="A683">
            <v>44005000003</v>
          </cell>
          <cell r="B683" t="str">
            <v>Provvigioni</v>
          </cell>
          <cell r="C683">
            <v>1239669</v>
          </cell>
        </row>
        <row r="684">
          <cell r="A684">
            <v>44005000004</v>
          </cell>
          <cell r="B684" t="str">
            <v>Enasarco Carico Ditta</v>
          </cell>
          <cell r="C684">
            <v>61177.59</v>
          </cell>
        </row>
        <row r="685">
          <cell r="A685">
            <v>44005000005</v>
          </cell>
          <cell r="B685" t="str">
            <v>Contributi FIRR</v>
          </cell>
          <cell r="C685">
            <v>24509.98</v>
          </cell>
        </row>
        <row r="686">
          <cell r="A686">
            <v>44005000006</v>
          </cell>
          <cell r="B686" t="str">
            <v>Indennità suppletiva e sost.Clientela</v>
          </cell>
          <cell r="C686">
            <v>36937.83</v>
          </cell>
        </row>
        <row r="687">
          <cell r="A687">
            <v>44005000007</v>
          </cell>
          <cell r="B687" t="str">
            <v>Assicurazione autocarri</v>
          </cell>
          <cell r="C687">
            <v>4691.38</v>
          </cell>
        </row>
        <row r="688">
          <cell r="A688">
            <v>44005000008</v>
          </cell>
          <cell r="B688" t="str">
            <v>Assicurazione autovetture</v>
          </cell>
          <cell r="C688">
            <v>2871.83</v>
          </cell>
        </row>
        <row r="689">
          <cell r="A689">
            <v>44005000009</v>
          </cell>
          <cell r="B689" t="str">
            <v>Assicurazione autovetture Indetraibili</v>
          </cell>
          <cell r="C689">
            <v>3796.48</v>
          </cell>
        </row>
        <row r="690">
          <cell r="A690">
            <v>44005000011</v>
          </cell>
          <cell r="B690" t="str">
            <v>Rimborsi spese</v>
          </cell>
          <cell r="C690">
            <v>62955.040000000001</v>
          </cell>
        </row>
        <row r="691">
          <cell r="A691">
            <v>44005000012</v>
          </cell>
          <cell r="B691" t="str">
            <v>Indennizzi kilometrici</v>
          </cell>
          <cell r="C691">
            <v>72199.399999999994</v>
          </cell>
        </row>
        <row r="692">
          <cell r="A692">
            <v>44005000013</v>
          </cell>
          <cell r="B692" t="str">
            <v>Assicurazioni crediti</v>
          </cell>
          <cell r="C692">
            <v>76421.37</v>
          </cell>
        </row>
        <row r="693">
          <cell r="A693">
            <v>44005000014</v>
          </cell>
          <cell r="B693" t="str">
            <v>Servizi Assicurativi polizza SIAC</v>
          </cell>
          <cell r="C693">
            <v>617.64</v>
          </cell>
        </row>
        <row r="694">
          <cell r="A694">
            <v>44005000015</v>
          </cell>
          <cell r="B694" t="str">
            <v>Consulenze tecniche Coldipozzo</v>
          </cell>
          <cell r="C694">
            <v>907.07</v>
          </cell>
        </row>
        <row r="695">
          <cell r="A695">
            <v>44005000016</v>
          </cell>
          <cell r="B695" t="str">
            <v>Indennità preavviso risoluzione rapporto</v>
          </cell>
          <cell r="C695">
            <v>15464.85</v>
          </cell>
        </row>
        <row r="696">
          <cell r="A696">
            <v>44005000017</v>
          </cell>
          <cell r="B696" t="str">
            <v>Spese alberghi e ristoranti detraibili</v>
          </cell>
          <cell r="C696">
            <v>7677.97</v>
          </cell>
        </row>
        <row r="697">
          <cell r="A697">
            <v>44005000019</v>
          </cell>
          <cell r="B697" t="str">
            <v>Materiale Promozionale ed espositori</v>
          </cell>
          <cell r="C697">
            <v>23620.18</v>
          </cell>
        </row>
        <row r="698">
          <cell r="A698">
            <v>44006</v>
          </cell>
          <cell r="B698" t="str">
            <v>Spese Fisse Commerciali</v>
          </cell>
          <cell r="C698">
            <v>4284611.4400000004</v>
          </cell>
        </row>
        <row r="699">
          <cell r="A699">
            <v>44006000001</v>
          </cell>
          <cell r="B699" t="str">
            <v>Sconti Promozionali a Clienti</v>
          </cell>
          <cell r="C699">
            <v>798868.65</v>
          </cell>
        </row>
        <row r="700">
          <cell r="A700">
            <v>44006000002</v>
          </cell>
          <cell r="B700" t="str">
            <v>Contributi Promozionali fissi</v>
          </cell>
          <cell r="C700">
            <v>570650.89</v>
          </cell>
        </row>
        <row r="701">
          <cell r="A701">
            <v>44006000003</v>
          </cell>
          <cell r="B701" t="str">
            <v>Spese Promozionali Variabili</v>
          </cell>
          <cell r="C701">
            <v>457160.59</v>
          </cell>
        </row>
        <row r="702">
          <cell r="A702">
            <v>44006000006</v>
          </cell>
          <cell r="B702" t="str">
            <v>Spese Pubblicità TV Radio Giornali</v>
          </cell>
          <cell r="C702">
            <v>17036.21</v>
          </cell>
        </row>
        <row r="703">
          <cell r="A703">
            <v>44006000007</v>
          </cell>
          <cell r="B703" t="str">
            <v>Depliants</v>
          </cell>
          <cell r="C703">
            <v>44153.74</v>
          </cell>
        </row>
        <row r="704">
          <cell r="A704">
            <v>44006000008</v>
          </cell>
          <cell r="B704" t="str">
            <v>Spese pubblicità Coldipozzo</v>
          </cell>
          <cell r="C704">
            <v>4060</v>
          </cell>
        </row>
        <row r="705">
          <cell r="A705">
            <v>44006000011</v>
          </cell>
          <cell r="B705" t="str">
            <v>Mostre e Fiere</v>
          </cell>
          <cell r="C705">
            <v>42324.83</v>
          </cell>
        </row>
        <row r="706">
          <cell r="A706">
            <v>44006000012</v>
          </cell>
          <cell r="B706" t="str">
            <v>Spese Promoter</v>
          </cell>
          <cell r="C706">
            <v>250378.92</v>
          </cell>
        </row>
        <row r="707">
          <cell r="A707">
            <v>44006000013</v>
          </cell>
          <cell r="B707" t="str">
            <v>Spese Marketing</v>
          </cell>
          <cell r="C707">
            <v>92441.9</v>
          </cell>
        </row>
        <row r="708">
          <cell r="A708">
            <v>44006000014</v>
          </cell>
          <cell r="B708" t="str">
            <v>Spese Brevetti e marchi</v>
          </cell>
          <cell r="C708">
            <v>773.3</v>
          </cell>
        </row>
        <row r="709">
          <cell r="A709">
            <v>44006000015</v>
          </cell>
          <cell r="B709" t="str">
            <v>Spese Rappresentanza</v>
          </cell>
          <cell r="C709">
            <v>21704.44</v>
          </cell>
        </row>
        <row r="710">
          <cell r="A710">
            <v>44006000016</v>
          </cell>
          <cell r="B710" t="str">
            <v>Premi Fine anno cliente</v>
          </cell>
          <cell r="C710">
            <v>748461.45</v>
          </cell>
        </row>
        <row r="711">
          <cell r="A711">
            <v>44006000017</v>
          </cell>
          <cell r="B711" t="str">
            <v>Consulenze Commerciale e marketing</v>
          </cell>
          <cell r="C711">
            <v>203605.05</v>
          </cell>
        </row>
        <row r="712">
          <cell r="A712">
            <v>44006000018</v>
          </cell>
          <cell r="B712" t="str">
            <v>Consulenze marketing indetraibili IRAP</v>
          </cell>
          <cell r="C712">
            <v>2382.64</v>
          </cell>
        </row>
        <row r="713">
          <cell r="A713">
            <v>44006000019</v>
          </cell>
          <cell r="B713" t="str">
            <v>OMAGGI A CLIENTI</v>
          </cell>
          <cell r="C713">
            <v>168726.73</v>
          </cell>
        </row>
        <row r="714">
          <cell r="A714">
            <v>44006000021</v>
          </cell>
          <cell r="B714" t="str">
            <v>Accantonamento Svalutazione crediti</v>
          </cell>
          <cell r="C714">
            <v>120972.09</v>
          </cell>
        </row>
        <row r="715">
          <cell r="A715">
            <v>44006000022</v>
          </cell>
          <cell r="B715" t="str">
            <v>Perdite su crediti</v>
          </cell>
          <cell r="C715">
            <v>142279.31</v>
          </cell>
        </row>
        <row r="716">
          <cell r="A716">
            <v>44006000026</v>
          </cell>
          <cell r="B716" t="str">
            <v>Spese Promoter per Corner</v>
          </cell>
          <cell r="C716">
            <v>328742.94</v>
          </cell>
        </row>
        <row r="717">
          <cell r="A717">
            <v>44006000027</v>
          </cell>
          <cell r="B717" t="str">
            <v>Spese Commerciali Convegni ed Eventi</v>
          </cell>
          <cell r="C717">
            <v>2343.75</v>
          </cell>
        </row>
        <row r="718">
          <cell r="A718">
            <v>44006000028</v>
          </cell>
          <cell r="B718" t="str">
            <v>Spese allestimento PV Franchising</v>
          </cell>
          <cell r="C718">
            <v>141252.62</v>
          </cell>
        </row>
        <row r="719">
          <cell r="A719">
            <v>44006000029</v>
          </cell>
          <cell r="B719" t="str">
            <v>Spese Marketing Coldipozzo</v>
          </cell>
          <cell r="C719">
            <v>6297.66</v>
          </cell>
        </row>
        <row r="720">
          <cell r="A720">
            <v>44006000030</v>
          </cell>
          <cell r="B720" t="str">
            <v>Spese varie commerciali</v>
          </cell>
          <cell r="C720">
            <v>4625.72</v>
          </cell>
        </row>
        <row r="721">
          <cell r="A721">
            <v>44006000031</v>
          </cell>
          <cell r="B721" t="str">
            <v>Premi fine anno clienti esteri</v>
          </cell>
          <cell r="C721">
            <v>79193.009999999995</v>
          </cell>
        </row>
        <row r="722">
          <cell r="A722">
            <v>44006000032</v>
          </cell>
          <cell r="B722" t="str">
            <v>Spese promozionali variab.clienti estero</v>
          </cell>
          <cell r="C722">
            <v>36175</v>
          </cell>
        </row>
        <row r="723">
          <cell r="A723">
            <v>44007</v>
          </cell>
          <cell r="B723" t="str">
            <v>Stipendi</v>
          </cell>
          <cell r="C723">
            <v>1040122.2</v>
          </cell>
        </row>
        <row r="724">
          <cell r="A724">
            <v>44007000001</v>
          </cell>
          <cell r="B724" t="str">
            <v>Stipendi</v>
          </cell>
          <cell r="C724">
            <v>751846.34</v>
          </cell>
        </row>
        <row r="725">
          <cell r="A725">
            <v>44007000002</v>
          </cell>
          <cell r="B725" t="str">
            <v>Oneri su stipendi</v>
          </cell>
          <cell r="C725">
            <v>202451.78</v>
          </cell>
        </row>
        <row r="726">
          <cell r="A726">
            <v>44007000003</v>
          </cell>
          <cell r="B726" t="str">
            <v>INAIL stipendi</v>
          </cell>
          <cell r="C726">
            <v>3350.67</v>
          </cell>
        </row>
        <row r="727">
          <cell r="A727">
            <v>44007000004</v>
          </cell>
          <cell r="B727" t="str">
            <v>Accantonamento TFR impiegati</v>
          </cell>
          <cell r="C727">
            <v>50273.14</v>
          </cell>
        </row>
        <row r="728">
          <cell r="A728">
            <v>44007000006</v>
          </cell>
          <cell r="B728" t="str">
            <v>Stipendi apprendisti</v>
          </cell>
          <cell r="C728">
            <v>25233.83</v>
          </cell>
        </row>
        <row r="729">
          <cell r="A729">
            <v>44007000007</v>
          </cell>
          <cell r="B729" t="str">
            <v>Oneri su stipendi apprendisti</v>
          </cell>
          <cell r="C729">
            <v>2604.19</v>
          </cell>
        </row>
        <row r="730">
          <cell r="A730">
            <v>44007000008</v>
          </cell>
          <cell r="B730" t="str">
            <v>INAIL collaboratori</v>
          </cell>
          <cell r="C730">
            <v>902.73</v>
          </cell>
        </row>
        <row r="731">
          <cell r="A731">
            <v>44007000011</v>
          </cell>
          <cell r="B731" t="str">
            <v>Stipendi Coldipozzo</v>
          </cell>
          <cell r="C731">
            <v>2017.45</v>
          </cell>
        </row>
        <row r="732">
          <cell r="A732">
            <v>44007000012</v>
          </cell>
          <cell r="B732" t="str">
            <v>Oneri Stipendi Coldipozzo</v>
          </cell>
          <cell r="C732">
            <v>234.17</v>
          </cell>
        </row>
        <row r="733">
          <cell r="A733">
            <v>44007000014</v>
          </cell>
          <cell r="B733" t="str">
            <v>Accantonamento TFR Apprend.Imp. CDP</v>
          </cell>
          <cell r="C733">
            <v>1207.9000000000001</v>
          </cell>
        </row>
        <row r="734">
          <cell r="A734">
            <v>44008</v>
          </cell>
          <cell r="B734" t="str">
            <v>Spese generali</v>
          </cell>
          <cell r="C734">
            <v>1061722.06</v>
          </cell>
        </row>
        <row r="735">
          <cell r="A735">
            <v>44008000001</v>
          </cell>
          <cell r="B735" t="str">
            <v>Postali e telegrafiche</v>
          </cell>
          <cell r="C735">
            <v>11397.05</v>
          </cell>
        </row>
        <row r="736">
          <cell r="A736">
            <v>44008000002</v>
          </cell>
          <cell r="B736" t="str">
            <v>Cancelleria e stampati</v>
          </cell>
          <cell r="C736">
            <v>9944.2000000000007</v>
          </cell>
        </row>
        <row r="737">
          <cell r="A737">
            <v>44008000003</v>
          </cell>
          <cell r="B737" t="str">
            <v>Spese Bolli</v>
          </cell>
          <cell r="C737">
            <v>2526.63</v>
          </cell>
        </row>
        <row r="738">
          <cell r="A738">
            <v>44008000004</v>
          </cell>
          <cell r="B738" t="str">
            <v>Consulenze amministrative</v>
          </cell>
          <cell r="C738">
            <v>62051.82</v>
          </cell>
        </row>
        <row r="739">
          <cell r="A739">
            <v>44008000006</v>
          </cell>
          <cell r="B739" t="str">
            <v>Spese legali e notarili</v>
          </cell>
          <cell r="C739">
            <v>62599.91</v>
          </cell>
        </row>
        <row r="740">
          <cell r="A740">
            <v>44008000007</v>
          </cell>
          <cell r="B740" t="str">
            <v>Contributi associativi</v>
          </cell>
          <cell r="C740">
            <v>47640.639999999999</v>
          </cell>
        </row>
        <row r="741">
          <cell r="A741">
            <v>44008000008</v>
          </cell>
          <cell r="B741" t="str">
            <v>Emolumenti amministratori</v>
          </cell>
          <cell r="C741">
            <v>114127</v>
          </cell>
        </row>
        <row r="742">
          <cell r="A742">
            <v>44008000009</v>
          </cell>
          <cell r="B742" t="str">
            <v>Contributi INPS lex 335/95</v>
          </cell>
          <cell r="C742">
            <v>23901.97</v>
          </cell>
        </row>
        <row r="743">
          <cell r="A743">
            <v>44008000011</v>
          </cell>
          <cell r="B743" t="str">
            <v>Compensi collegio sindacale</v>
          </cell>
          <cell r="C743">
            <v>14240</v>
          </cell>
        </row>
        <row r="744">
          <cell r="A744">
            <v>44008000012</v>
          </cell>
          <cell r="B744" t="str">
            <v>Multe e contravvenzioni</v>
          </cell>
          <cell r="C744">
            <v>2272.02</v>
          </cell>
        </row>
        <row r="745">
          <cell r="A745">
            <v>44008000013</v>
          </cell>
          <cell r="B745" t="str">
            <v>Tassa Circolazione autovetture</v>
          </cell>
          <cell r="C745">
            <v>763.32</v>
          </cell>
        </row>
        <row r="746">
          <cell r="A746">
            <v>44008000014</v>
          </cell>
          <cell r="B746" t="str">
            <v>Tassa Circolazione autovetture indetraib</v>
          </cell>
          <cell r="C746">
            <v>3194.06</v>
          </cell>
        </row>
        <row r="747">
          <cell r="A747">
            <v>44008000015</v>
          </cell>
          <cell r="B747" t="str">
            <v>Tassa Circolazione autocarri</v>
          </cell>
          <cell r="C747">
            <v>1723.95</v>
          </cell>
        </row>
        <row r="748">
          <cell r="A748">
            <v>44008000016</v>
          </cell>
          <cell r="B748" t="str">
            <v>Tassa CCIAA</v>
          </cell>
          <cell r="C748">
            <v>3248.94</v>
          </cell>
        </row>
        <row r="749">
          <cell r="A749">
            <v>44008000017</v>
          </cell>
          <cell r="B749" t="str">
            <v>Sanzioni</v>
          </cell>
          <cell r="C749">
            <v>54555.73</v>
          </cell>
        </row>
        <row r="750">
          <cell r="A750">
            <v>44008000018</v>
          </cell>
          <cell r="B750" t="str">
            <v>Imposte e tasse</v>
          </cell>
          <cell r="C750">
            <v>23745.67</v>
          </cell>
        </row>
        <row r="751">
          <cell r="A751">
            <v>44008000020</v>
          </cell>
          <cell r="B751" t="str">
            <v>Imposte comunali</v>
          </cell>
          <cell r="C751">
            <v>6636.24</v>
          </cell>
        </row>
        <row r="752">
          <cell r="A752">
            <v>44008000021</v>
          </cell>
          <cell r="B752" t="str">
            <v>Spese telefoniche</v>
          </cell>
          <cell r="C752">
            <v>14720.23</v>
          </cell>
        </row>
        <row r="753">
          <cell r="A753">
            <v>44008000022</v>
          </cell>
          <cell r="B753" t="str">
            <v>Spese Telefoniche Coldipozzo</v>
          </cell>
          <cell r="C753">
            <v>630.17999999999995</v>
          </cell>
        </row>
        <row r="754">
          <cell r="A754">
            <v>44008000023</v>
          </cell>
          <cell r="B754" t="str">
            <v>Spese Telefoniche Cellulari</v>
          </cell>
          <cell r="C754">
            <v>11946.32</v>
          </cell>
        </row>
        <row r="755">
          <cell r="A755">
            <v>44008000024</v>
          </cell>
          <cell r="B755" t="str">
            <v>Spese Telefoniche Cellulari Indetraibili</v>
          </cell>
          <cell r="C755">
            <v>3987.94</v>
          </cell>
        </row>
        <row r="756">
          <cell r="A756">
            <v>44008000025</v>
          </cell>
          <cell r="B756" t="str">
            <v>Spese Internet</v>
          </cell>
          <cell r="C756">
            <v>7357.83</v>
          </cell>
        </row>
        <row r="757">
          <cell r="A757">
            <v>44008000026</v>
          </cell>
          <cell r="B757" t="str">
            <v>Affitti Passivi</v>
          </cell>
          <cell r="C757">
            <v>126058.91</v>
          </cell>
        </row>
        <row r="758">
          <cell r="A758">
            <v>44008000030</v>
          </cell>
          <cell r="B758" t="str">
            <v>Canoni Assistenza software e hardware</v>
          </cell>
          <cell r="C758">
            <v>19323.240000000002</v>
          </cell>
        </row>
        <row r="759">
          <cell r="A759">
            <v>44008000031</v>
          </cell>
          <cell r="B759" t="str">
            <v>Manutenzioni macchine Ufficio</v>
          </cell>
          <cell r="C759">
            <v>34823.35</v>
          </cell>
        </row>
        <row r="760">
          <cell r="A760">
            <v>44008000033</v>
          </cell>
          <cell r="B760" t="str">
            <v>Assicurazioni diverse</v>
          </cell>
          <cell r="C760">
            <v>55108.98</v>
          </cell>
        </row>
        <row r="761">
          <cell r="A761">
            <v>44008000034</v>
          </cell>
          <cell r="B761" t="str">
            <v>Spese varie amministrative</v>
          </cell>
          <cell r="C761">
            <v>10661.77</v>
          </cell>
        </row>
        <row r="762">
          <cell r="A762">
            <v>44008000035</v>
          </cell>
          <cell r="B762" t="str">
            <v>Spese varie indetraibili</v>
          </cell>
          <cell r="C762">
            <v>8103.51</v>
          </cell>
        </row>
        <row r="763">
          <cell r="A763">
            <v>44008000036</v>
          </cell>
          <cell r="B763" t="str">
            <v>ICI-IMU</v>
          </cell>
          <cell r="C763">
            <v>48310</v>
          </cell>
        </row>
        <row r="764">
          <cell r="A764">
            <v>44008000037</v>
          </cell>
          <cell r="B764" t="str">
            <v>Spese telefoniche IndetraibiliColdipozzo</v>
          </cell>
          <cell r="C764">
            <v>75.59</v>
          </cell>
        </row>
        <row r="765">
          <cell r="A765">
            <v>44008000038</v>
          </cell>
          <cell r="B765" t="str">
            <v>Spese telefoniche indetraibili</v>
          </cell>
          <cell r="C765">
            <v>3173.24</v>
          </cell>
        </row>
        <row r="766">
          <cell r="A766">
            <v>44008000039</v>
          </cell>
          <cell r="B766" t="str">
            <v>Assicurazioni indetraibili</v>
          </cell>
          <cell r="C766">
            <v>36921.29</v>
          </cell>
        </row>
        <row r="767">
          <cell r="A767">
            <v>44008000041</v>
          </cell>
          <cell r="B767" t="str">
            <v>Imposte anticipate IRAP</v>
          </cell>
          <cell r="C767">
            <v>1306</v>
          </cell>
        </row>
        <row r="768">
          <cell r="A768">
            <v>44008000042</v>
          </cell>
          <cell r="B768" t="str">
            <v>IRES d'esercizio</v>
          </cell>
          <cell r="C768">
            <v>111779</v>
          </cell>
        </row>
        <row r="769">
          <cell r="A769">
            <v>44008000043</v>
          </cell>
          <cell r="B769" t="str">
            <v>IRAP d'esercizio</v>
          </cell>
          <cell r="C769">
            <v>119219</v>
          </cell>
        </row>
        <row r="770">
          <cell r="A770">
            <v>44008000044</v>
          </cell>
          <cell r="B770" t="str">
            <v>Imposta di bollo</v>
          </cell>
          <cell r="C770">
            <v>11426</v>
          </cell>
        </row>
        <row r="771">
          <cell r="A771">
            <v>44008000045</v>
          </cell>
          <cell r="B771" t="str">
            <v>Spese di Sorveglianza</v>
          </cell>
          <cell r="C771">
            <v>4755</v>
          </cell>
        </row>
        <row r="772">
          <cell r="A772">
            <v>44008000046</v>
          </cell>
          <cell r="B772" t="str">
            <v>Contributi di liberalità</v>
          </cell>
          <cell r="C772">
            <v>40</v>
          </cell>
        </row>
        <row r="773">
          <cell r="A773">
            <v>44008000048</v>
          </cell>
          <cell r="B773" t="str">
            <v>Canoni Noleggio auto fringe benefit</v>
          </cell>
          <cell r="C773">
            <v>4883.45</v>
          </cell>
        </row>
        <row r="774">
          <cell r="A774">
            <v>44008000049</v>
          </cell>
          <cell r="B774" t="str">
            <v>Noleggio auto fringe benefit indetraibi</v>
          </cell>
          <cell r="C774">
            <v>1924.06</v>
          </cell>
        </row>
        <row r="775">
          <cell r="A775">
            <v>44008000050</v>
          </cell>
          <cell r="B775" t="str">
            <v>Imposte differite IRES</v>
          </cell>
          <cell r="C775">
            <v>-21452</v>
          </cell>
        </row>
        <row r="776">
          <cell r="A776">
            <v>44008000051</v>
          </cell>
          <cell r="B776" t="str">
            <v>Abbonamenti Riviste</v>
          </cell>
          <cell r="C776">
            <v>278</v>
          </cell>
        </row>
        <row r="777">
          <cell r="A777">
            <v>44008000053</v>
          </cell>
          <cell r="B777" t="str">
            <v>Canoni Leasing automezzi</v>
          </cell>
          <cell r="C777">
            <v>1589.9</v>
          </cell>
        </row>
        <row r="778">
          <cell r="A778">
            <v>44008000058</v>
          </cell>
          <cell r="B778" t="str">
            <v>Sanzioni Coldipozzo</v>
          </cell>
          <cell r="C778">
            <v>2.12</v>
          </cell>
        </row>
        <row r="779">
          <cell r="A779">
            <v>44008000100</v>
          </cell>
          <cell r="B779" t="str">
            <v>PROGETTO STREET FOOD</v>
          </cell>
          <cell r="C779">
            <v>200</v>
          </cell>
        </row>
        <row r="780">
          <cell r="A780">
            <v>44009</v>
          </cell>
          <cell r="B780" t="str">
            <v>Quote di ammortamento</v>
          </cell>
          <cell r="C780">
            <v>603381.82999999996</v>
          </cell>
        </row>
        <row r="781">
          <cell r="A781">
            <v>44009000001</v>
          </cell>
          <cell r="B781" t="str">
            <v>Amm.to Terreni e fabbricati</v>
          </cell>
          <cell r="C781">
            <v>146190.26999999999</v>
          </cell>
        </row>
        <row r="782">
          <cell r="A782">
            <v>44009000002</v>
          </cell>
          <cell r="B782" t="str">
            <v>Amm.to Impianti e macchinari</v>
          </cell>
          <cell r="C782">
            <v>213035.8</v>
          </cell>
        </row>
        <row r="783">
          <cell r="A783">
            <v>44009000003</v>
          </cell>
          <cell r="B783" t="str">
            <v>Amm.to Attrezzature</v>
          </cell>
          <cell r="C783">
            <v>22433.200000000001</v>
          </cell>
        </row>
        <row r="784">
          <cell r="A784">
            <v>44009000004</v>
          </cell>
          <cell r="B784" t="str">
            <v>Amm.to Altri beni</v>
          </cell>
          <cell r="C784">
            <v>66190.91</v>
          </cell>
        </row>
        <row r="785">
          <cell r="A785">
            <v>44009000009</v>
          </cell>
          <cell r="B785" t="str">
            <v>Amm.to Licenze e Marchi</v>
          </cell>
          <cell r="C785">
            <v>2595</v>
          </cell>
        </row>
        <row r="786">
          <cell r="A786">
            <v>44009000010</v>
          </cell>
          <cell r="B786" t="str">
            <v>Amm.to Avviamento</v>
          </cell>
          <cell r="C786">
            <v>20681.48</v>
          </cell>
        </row>
        <row r="787">
          <cell r="A787">
            <v>44009000012</v>
          </cell>
          <cell r="B787" t="str">
            <v>Amm.to Altri beni immateriali</v>
          </cell>
          <cell r="C787">
            <v>123873.28</v>
          </cell>
        </row>
        <row r="788">
          <cell r="A788">
            <v>44009000013</v>
          </cell>
          <cell r="B788" t="str">
            <v>Amm.to Materiali Coldipozzo</v>
          </cell>
          <cell r="C788">
            <v>8381.89</v>
          </cell>
        </row>
        <row r="789">
          <cell r="A789">
            <v>441</v>
          </cell>
          <cell r="B789" t="str">
            <v>ONERI FINANZIARI</v>
          </cell>
          <cell r="C789">
            <v>878443.08</v>
          </cell>
        </row>
        <row r="790">
          <cell r="A790">
            <v>44104</v>
          </cell>
          <cell r="B790" t="str">
            <v>Interessi ed altri oneri finanziari</v>
          </cell>
          <cell r="C790">
            <v>878443.08</v>
          </cell>
        </row>
        <row r="791">
          <cell r="A791">
            <v>44104000002</v>
          </cell>
          <cell r="B791" t="str">
            <v>Interessi passivi su mutui</v>
          </cell>
          <cell r="C791">
            <v>161329.53</v>
          </cell>
        </row>
        <row r="792">
          <cell r="A792">
            <v>44104000003</v>
          </cell>
          <cell r="B792" t="str">
            <v>Interessi pass. su c/c ordinari bancari</v>
          </cell>
          <cell r="C792">
            <v>69949.78</v>
          </cell>
        </row>
        <row r="793">
          <cell r="A793">
            <v>44104000004</v>
          </cell>
          <cell r="B793" t="str">
            <v>Commissione sull'accordato cc</v>
          </cell>
          <cell r="C793">
            <v>148688.4</v>
          </cell>
        </row>
        <row r="794">
          <cell r="A794">
            <v>44104000007</v>
          </cell>
          <cell r="B794" t="str">
            <v>Interessi passivi su altri debiti</v>
          </cell>
          <cell r="C794">
            <v>24182.97</v>
          </cell>
        </row>
        <row r="795">
          <cell r="A795">
            <v>44104000008</v>
          </cell>
          <cell r="B795" t="str">
            <v>Interessi prodotti derivati</v>
          </cell>
          <cell r="C795">
            <v>27489.1</v>
          </cell>
        </row>
        <row r="796">
          <cell r="A796">
            <v>44104000009</v>
          </cell>
          <cell r="B796" t="str">
            <v>Spese Servizi bancari</v>
          </cell>
          <cell r="C796">
            <v>61852.27</v>
          </cell>
        </row>
        <row r="797">
          <cell r="A797">
            <v>44104000010</v>
          </cell>
          <cell r="B797" t="str">
            <v>Interessi pass. su c/c anticipi ft e sbf</v>
          </cell>
          <cell r="C797">
            <v>384080.24</v>
          </cell>
        </row>
        <row r="798">
          <cell r="A798">
            <v>44104000012</v>
          </cell>
          <cell r="B798" t="str">
            <v>Spese e commissioni Mutui</v>
          </cell>
          <cell r="C798">
            <v>870.79</v>
          </cell>
        </row>
        <row r="799">
          <cell r="A799">
            <v>443</v>
          </cell>
          <cell r="B799" t="str">
            <v>ONERI STRAORDINARI</v>
          </cell>
          <cell r="C799">
            <v>5543948.9100000001</v>
          </cell>
        </row>
        <row r="800">
          <cell r="A800">
            <v>44303</v>
          </cell>
          <cell r="B800" t="str">
            <v>Altri oneri straordinari</v>
          </cell>
          <cell r="C800">
            <v>5543948.9100000001</v>
          </cell>
        </row>
        <row r="801">
          <cell r="A801">
            <v>44303000001</v>
          </cell>
          <cell r="B801" t="str">
            <v>Sopravvenienze passive</v>
          </cell>
          <cell r="C801">
            <v>106709.7</v>
          </cell>
        </row>
        <row r="802">
          <cell r="A802">
            <v>44303000005</v>
          </cell>
          <cell r="B802" t="str">
            <v>Transazioni</v>
          </cell>
          <cell r="C802">
            <v>42200</v>
          </cell>
        </row>
        <row r="803">
          <cell r="A803">
            <v>44303000009</v>
          </cell>
          <cell r="B803" t="str">
            <v>Resi su vendite estero</v>
          </cell>
          <cell r="C803">
            <v>108.9</v>
          </cell>
        </row>
        <row r="804">
          <cell r="A804">
            <v>44303000010</v>
          </cell>
          <cell r="B804" t="str">
            <v>Resi su vendite</v>
          </cell>
          <cell r="C804">
            <v>8436.15</v>
          </cell>
        </row>
        <row r="805">
          <cell r="A805">
            <v>44303000011</v>
          </cell>
          <cell r="B805" t="str">
            <v>Sconti di Vendita</v>
          </cell>
          <cell r="C805">
            <v>3173228.99</v>
          </cell>
        </row>
        <row r="806">
          <cell r="A806">
            <v>44303000012</v>
          </cell>
          <cell r="B806" t="str">
            <v>Sconti Merce e/o Omaggi</v>
          </cell>
          <cell r="C806">
            <v>2212061.86</v>
          </cell>
        </row>
        <row r="807">
          <cell r="A807">
            <v>44303000099</v>
          </cell>
          <cell r="B807" t="str">
            <v>Abbuoni e arrotondamenti passivi</v>
          </cell>
          <cell r="C807">
            <v>918.84</v>
          </cell>
        </row>
        <row r="808">
          <cell r="A808">
            <v>44303000101</v>
          </cell>
          <cell r="B808" t="str">
            <v>Sopravvenienze passive Coldipozzo</v>
          </cell>
          <cell r="C808">
            <v>284.47000000000003</v>
          </cell>
        </row>
        <row r="809">
          <cell r="A809">
            <v>444</v>
          </cell>
          <cell r="B809" t="str">
            <v>IMPOSTE SUL REDDITO DELL'ESERCIZIO</v>
          </cell>
          <cell r="C809">
            <v>31352</v>
          </cell>
        </row>
        <row r="810">
          <cell r="A810">
            <v>44401</v>
          </cell>
          <cell r="B810" t="str">
            <v>Imposte sul reddito di esercizio</v>
          </cell>
          <cell r="C810">
            <v>31352</v>
          </cell>
        </row>
        <row r="811">
          <cell r="A811">
            <v>44401000002</v>
          </cell>
          <cell r="B811" t="str">
            <v>Imposte differite</v>
          </cell>
          <cell r="C811">
            <v>31352</v>
          </cell>
        </row>
        <row r="812">
          <cell r="A812">
            <v>550</v>
          </cell>
          <cell r="B812" t="str">
            <v>VALORE DELLA PRODUZIONE</v>
          </cell>
          <cell r="C812">
            <v>-34853383.079999998</v>
          </cell>
        </row>
        <row r="813">
          <cell r="A813">
            <v>55001</v>
          </cell>
          <cell r="B813" t="str">
            <v>Ricavi delle vendite e delle prestazioni</v>
          </cell>
          <cell r="C813">
            <v>-34505698.960000001</v>
          </cell>
        </row>
        <row r="814">
          <cell r="A814">
            <v>55001000001</v>
          </cell>
          <cell r="B814" t="str">
            <v>Vendite Italia</v>
          </cell>
          <cell r="C814">
            <v>-28164481.780000001</v>
          </cell>
        </row>
        <row r="815">
          <cell r="A815">
            <v>55001000002</v>
          </cell>
          <cell r="B815" t="str">
            <v>Vendite estero</v>
          </cell>
          <cell r="C815">
            <v>-5938082.0199999996</v>
          </cell>
        </row>
        <row r="816">
          <cell r="A816">
            <v>55001000003</v>
          </cell>
          <cell r="B816" t="str">
            <v>Corrispettivi</v>
          </cell>
          <cell r="C816">
            <v>-302027.65000000002</v>
          </cell>
        </row>
        <row r="817">
          <cell r="A817">
            <v>55001000006</v>
          </cell>
          <cell r="B817" t="str">
            <v>Corner c/o terzi e franchising</v>
          </cell>
          <cell r="C817">
            <v>-101107.51</v>
          </cell>
        </row>
        <row r="818">
          <cell r="A818">
            <v>55005</v>
          </cell>
          <cell r="B818" t="str">
            <v>Altri ricavi e proventi</v>
          </cell>
          <cell r="C818">
            <v>-347684.12</v>
          </cell>
        </row>
        <row r="819">
          <cell r="A819">
            <v>55005000004</v>
          </cell>
          <cell r="B819" t="str">
            <v>Affitti attivi</v>
          </cell>
          <cell r="C819">
            <v>-41291.99</v>
          </cell>
        </row>
        <row r="820">
          <cell r="A820">
            <v>55005000010</v>
          </cell>
          <cell r="B820" t="str">
            <v>CONTRIBUTI IN C/CAPITALE</v>
          </cell>
          <cell r="C820">
            <v>-148445</v>
          </cell>
        </row>
        <row r="821">
          <cell r="A821">
            <v>55005000015</v>
          </cell>
          <cell r="B821" t="str">
            <v>Ricavi diversi</v>
          </cell>
          <cell r="C821">
            <v>-73144</v>
          </cell>
        </row>
        <row r="822">
          <cell r="A822">
            <v>55005000017</v>
          </cell>
          <cell r="B822" t="str">
            <v>Altri proventi</v>
          </cell>
          <cell r="C822">
            <v>-83459.77</v>
          </cell>
        </row>
        <row r="823">
          <cell r="A823">
            <v>55005000099</v>
          </cell>
          <cell r="B823" t="str">
            <v>Abbuoni attivi</v>
          </cell>
          <cell r="C823">
            <v>-1343.36</v>
          </cell>
        </row>
        <row r="824">
          <cell r="A824">
            <v>551</v>
          </cell>
          <cell r="B824" t="str">
            <v>PROVENTI FINANZIARI</v>
          </cell>
          <cell r="C824">
            <v>-19720.490000000002</v>
          </cell>
        </row>
        <row r="825">
          <cell r="A825">
            <v>55113</v>
          </cell>
          <cell r="B825" t="str">
            <v>Proventi finanziari diversi</v>
          </cell>
          <cell r="C825">
            <v>-19720.490000000002</v>
          </cell>
        </row>
        <row r="826">
          <cell r="A826">
            <v>55113000001</v>
          </cell>
          <cell r="B826" t="str">
            <v>Interessi attivi su c/c bancari</v>
          </cell>
          <cell r="C826">
            <v>-4618.4799999999996</v>
          </cell>
        </row>
        <row r="827">
          <cell r="A827">
            <v>55113000006</v>
          </cell>
          <cell r="B827" t="str">
            <v>Altri proventi finanziari</v>
          </cell>
          <cell r="C827">
            <v>-15102.01</v>
          </cell>
        </row>
        <row r="828">
          <cell r="A828">
            <v>553</v>
          </cell>
          <cell r="B828" t="str">
            <v>PROVENTI STRAORDINARI</v>
          </cell>
          <cell r="C828">
            <v>-161136.21</v>
          </cell>
        </row>
        <row r="829">
          <cell r="A829">
            <v>55302</v>
          </cell>
          <cell r="B829" t="str">
            <v>Altri proventi straordinari</v>
          </cell>
          <cell r="C829">
            <v>-161136.21</v>
          </cell>
        </row>
        <row r="830">
          <cell r="A830">
            <v>55302000001</v>
          </cell>
          <cell r="B830" t="str">
            <v>Sopravvenienze attive</v>
          </cell>
          <cell r="C830">
            <v>-161054.24</v>
          </cell>
        </row>
        <row r="831">
          <cell r="A831">
            <v>55302000004</v>
          </cell>
          <cell r="B831" t="str">
            <v>Plusvalenze Patrimoniali</v>
          </cell>
          <cell r="C831">
            <v>-81.97</v>
          </cell>
        </row>
        <row r="832">
          <cell r="A832">
            <v>554</v>
          </cell>
          <cell r="B832" t="str">
            <v>Rimanenze Finali</v>
          </cell>
          <cell r="C832">
            <v>-7168971</v>
          </cell>
        </row>
        <row r="833">
          <cell r="A833">
            <v>55401</v>
          </cell>
          <cell r="B833" t="str">
            <v>Rimanenze Finali</v>
          </cell>
          <cell r="C833">
            <v>-7168971</v>
          </cell>
        </row>
        <row r="834">
          <cell r="A834">
            <v>55401000001</v>
          </cell>
          <cell r="B834" t="str">
            <v>R.F. Materie prime e sussidiarie</v>
          </cell>
          <cell r="C834">
            <v>-582907</v>
          </cell>
        </row>
        <row r="835">
          <cell r="A835">
            <v>55401000002</v>
          </cell>
          <cell r="B835" t="str">
            <v>R.F. Prodotti Finiti</v>
          </cell>
          <cell r="C835">
            <v>-6586064</v>
          </cell>
        </row>
        <row r="836">
          <cell r="A836" t="str">
            <v>UTILEECO</v>
          </cell>
          <cell r="B836" t="str">
            <v>Utile = Ricavi -Costi</v>
          </cell>
          <cell r="C836">
            <v>81300.33</v>
          </cell>
        </row>
        <row r="837">
          <cell r="A837">
            <v>0</v>
          </cell>
          <cell r="B837">
            <v>0</v>
          </cell>
          <cell r="C83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Codice</v>
          </cell>
          <cell r="B1" t="str">
            <v>Descrizione</v>
          </cell>
          <cell r="C1" t="str">
            <v>Saldo</v>
          </cell>
        </row>
        <row r="2">
          <cell r="A2">
            <v>110</v>
          </cell>
          <cell r="B2" t="str">
            <v>CREDITI VERSO SOCI</v>
          </cell>
          <cell r="C2">
            <v>0</v>
          </cell>
        </row>
        <row r="3">
          <cell r="A3">
            <v>11001</v>
          </cell>
          <cell r="B3" t="str">
            <v>Per versamenti già richiamati</v>
          </cell>
        </row>
        <row r="4">
          <cell r="A4">
            <v>11002</v>
          </cell>
          <cell r="B4" t="str">
            <v>Per versamenti da richiamare</v>
          </cell>
        </row>
        <row r="5">
          <cell r="A5">
            <v>111</v>
          </cell>
          <cell r="B5" t="str">
            <v>IMMOBILIZZAZIONI IMMATERIALI</v>
          </cell>
          <cell r="C5">
            <v>694287.18</v>
          </cell>
        </row>
        <row r="6">
          <cell r="A6">
            <v>11101</v>
          </cell>
          <cell r="B6" t="str">
            <v>DIRITTI DI UTILIZZ.OPERE DELL'INGEGNO</v>
          </cell>
          <cell r="C6">
            <v>2614</v>
          </cell>
        </row>
        <row r="7">
          <cell r="A7">
            <v>11101000001</v>
          </cell>
          <cell r="B7" t="str">
            <v>Software acquistato in proprietà</v>
          </cell>
          <cell r="C7">
            <v>2614</v>
          </cell>
        </row>
        <row r="8">
          <cell r="A8">
            <v>11102</v>
          </cell>
          <cell r="B8" t="str">
            <v>Concessioni, Licenze, e Diritti simili</v>
          </cell>
          <cell r="C8">
            <v>5190</v>
          </cell>
        </row>
        <row r="9">
          <cell r="A9">
            <v>11102000001</v>
          </cell>
          <cell r="B9" t="str">
            <v>Licenze Marchi e Brevetti</v>
          </cell>
          <cell r="C9">
            <v>5190</v>
          </cell>
        </row>
        <row r="10">
          <cell r="A10">
            <v>11103</v>
          </cell>
          <cell r="B10" t="str">
            <v>ALTRE IMMIBILIZZAZIONI IMMATERIALI</v>
          </cell>
          <cell r="C10">
            <v>686483.18</v>
          </cell>
        </row>
        <row r="11">
          <cell r="A11">
            <v>11103000001</v>
          </cell>
          <cell r="B11" t="str">
            <v>Spese Mutui</v>
          </cell>
          <cell r="C11">
            <v>147836.49</v>
          </cell>
        </row>
        <row r="12">
          <cell r="A12">
            <v>11103000002</v>
          </cell>
          <cell r="B12" t="str">
            <v>Spese istruttoria Finanziamento BNL</v>
          </cell>
          <cell r="C12">
            <v>0</v>
          </cell>
        </row>
        <row r="13">
          <cell r="A13">
            <v>11103000003</v>
          </cell>
          <cell r="B13" t="str">
            <v>Costi Pluriennali Diversi</v>
          </cell>
          <cell r="C13">
            <v>0</v>
          </cell>
        </row>
        <row r="14">
          <cell r="A14">
            <v>11103000004</v>
          </cell>
          <cell r="B14" t="str">
            <v>Avviamento Norcia</v>
          </cell>
          <cell r="C14">
            <v>0</v>
          </cell>
        </row>
        <row r="15">
          <cell r="A15">
            <v>11103000005</v>
          </cell>
          <cell r="B15" t="str">
            <v>Spese su Beni di terzi</v>
          </cell>
          <cell r="C15">
            <v>0</v>
          </cell>
        </row>
        <row r="16">
          <cell r="A16">
            <v>11103000006</v>
          </cell>
          <cell r="B16" t="str">
            <v>Pubblicità</v>
          </cell>
          <cell r="C16">
            <v>0</v>
          </cell>
        </row>
        <row r="17">
          <cell r="A17">
            <v>11103000007</v>
          </cell>
          <cell r="B17" t="str">
            <v>Avviamento Renzini H. spa conferimento</v>
          </cell>
          <cell r="C17">
            <v>132638.92000000001</v>
          </cell>
        </row>
        <row r="18">
          <cell r="A18">
            <v>11103000008</v>
          </cell>
          <cell r="B18" t="str">
            <v>Spese Certificazioni</v>
          </cell>
          <cell r="C18">
            <v>9889.01</v>
          </cell>
        </row>
        <row r="19">
          <cell r="A19">
            <v>11103000009</v>
          </cell>
          <cell r="B19" t="str">
            <v>Spese Ricerca e Sviluppo e di pubblicità</v>
          </cell>
          <cell r="C19">
            <v>0</v>
          </cell>
        </row>
        <row r="20">
          <cell r="A20">
            <v>11103000010</v>
          </cell>
          <cell r="B20" t="str">
            <v>Consulenze PSR</v>
          </cell>
          <cell r="C20">
            <v>316926.8</v>
          </cell>
        </row>
        <row r="21">
          <cell r="A21">
            <v>11103000011</v>
          </cell>
          <cell r="B21" t="str">
            <v>Progettazione Franchising</v>
          </cell>
          <cell r="C21">
            <v>79191.960000000006</v>
          </cell>
        </row>
        <row r="22">
          <cell r="A22">
            <v>11103000012</v>
          </cell>
          <cell r="B22" t="str">
            <v>Avviamento Alberobello</v>
          </cell>
          <cell r="C22">
            <v>0</v>
          </cell>
        </row>
        <row r="23">
          <cell r="A23">
            <v>11103000013</v>
          </cell>
          <cell r="B23" t="str">
            <v>F. A.Avviamento Alberobello</v>
          </cell>
          <cell r="C23">
            <v>0</v>
          </cell>
        </row>
        <row r="24">
          <cell r="A24">
            <v>11103000014</v>
          </cell>
          <cell r="B24" t="str">
            <v>Spese Franchising Bottega Renzini</v>
          </cell>
          <cell r="C24">
            <v>0</v>
          </cell>
        </row>
        <row r="25">
          <cell r="A25">
            <v>11103999999</v>
          </cell>
          <cell r="B25" t="str">
            <v>CONTO CESTINO X CESPITI</v>
          </cell>
          <cell r="C25">
            <v>0</v>
          </cell>
        </row>
        <row r="26">
          <cell r="A26">
            <v>112</v>
          </cell>
          <cell r="B26" t="str">
            <v>IMMOBILIZZAZIONI MATERIALI</v>
          </cell>
          <cell r="C26">
            <v>15246633.140000001</v>
          </cell>
        </row>
        <row r="27">
          <cell r="A27">
            <v>11201</v>
          </cell>
          <cell r="B27" t="str">
            <v>Fabbricati</v>
          </cell>
          <cell r="C27">
            <v>12524654.310000001</v>
          </cell>
        </row>
        <row r="28">
          <cell r="A28">
            <v>11201000001</v>
          </cell>
          <cell r="B28" t="str">
            <v>Terreni Montecastelli</v>
          </cell>
          <cell r="C28">
            <v>115416.7</v>
          </cell>
        </row>
        <row r="29">
          <cell r="A29">
            <v>11201000002</v>
          </cell>
          <cell r="B29" t="str">
            <v>F. A. terreni Montecastelli</v>
          </cell>
          <cell r="C29">
            <v>-19740.77</v>
          </cell>
        </row>
        <row r="30">
          <cell r="A30">
            <v>11201000003</v>
          </cell>
          <cell r="B30" t="str">
            <v>Fabbricato Montecastelli</v>
          </cell>
          <cell r="C30">
            <v>5427285.9000000004</v>
          </cell>
        </row>
        <row r="31">
          <cell r="A31">
            <v>11201000004</v>
          </cell>
          <cell r="B31" t="str">
            <v>F. A. fabbricato Montecastelli</v>
          </cell>
          <cell r="C31">
            <v>-615031.13</v>
          </cell>
        </row>
        <row r="32">
          <cell r="A32">
            <v>11201000005</v>
          </cell>
          <cell r="B32" t="str">
            <v>Costruzioni Leggere</v>
          </cell>
          <cell r="C32">
            <v>27997.13</v>
          </cell>
        </row>
        <row r="33">
          <cell r="A33">
            <v>11201000006</v>
          </cell>
          <cell r="B33" t="str">
            <v>F. A. Costruzioni Leggere</v>
          </cell>
          <cell r="C33">
            <v>-27997.13</v>
          </cell>
        </row>
        <row r="34">
          <cell r="A34">
            <v>11201000007</v>
          </cell>
          <cell r="B34" t="str">
            <v>Prosciuttificio Norcia</v>
          </cell>
          <cell r="C34">
            <v>5007612.37</v>
          </cell>
        </row>
        <row r="35">
          <cell r="A35">
            <v>11201000008</v>
          </cell>
          <cell r="B35" t="str">
            <v>F.A. Prosciuttificio Norcia</v>
          </cell>
          <cell r="C35">
            <v>-696780.88</v>
          </cell>
        </row>
        <row r="36">
          <cell r="A36">
            <v>11201000009</v>
          </cell>
          <cell r="B36" t="str">
            <v>Fabbricato Todiano</v>
          </cell>
          <cell r="C36">
            <v>405168.59</v>
          </cell>
        </row>
        <row r="37">
          <cell r="A37">
            <v>11201000010</v>
          </cell>
          <cell r="B37" t="str">
            <v>F.A. Fabbricato Todiano</v>
          </cell>
          <cell r="C37">
            <v>0</v>
          </cell>
        </row>
        <row r="38">
          <cell r="A38">
            <v>11201000011</v>
          </cell>
          <cell r="B38" t="str">
            <v>Fabbricato Abeto</v>
          </cell>
          <cell r="C38">
            <v>623849.72</v>
          </cell>
        </row>
        <row r="39">
          <cell r="A39">
            <v>11201000012</v>
          </cell>
          <cell r="B39" t="str">
            <v>F.do Ammort. Fabbricato Abeto</v>
          </cell>
          <cell r="C39">
            <v>-75183.87</v>
          </cell>
        </row>
        <row r="40">
          <cell r="A40">
            <v>11201000013</v>
          </cell>
          <cell r="B40" t="str">
            <v>Terreni Norcia</v>
          </cell>
          <cell r="C40">
            <v>288244.67</v>
          </cell>
        </row>
        <row r="41">
          <cell r="A41">
            <v>11201000014</v>
          </cell>
          <cell r="B41" t="str">
            <v>F. A. terreni Norcia</v>
          </cell>
          <cell r="C41">
            <v>-25712.639999999999</v>
          </cell>
        </row>
        <row r="42">
          <cell r="A42">
            <v>11201000015</v>
          </cell>
          <cell r="B42" t="str">
            <v>Terreni Abeto</v>
          </cell>
          <cell r="C42">
            <v>44462.92</v>
          </cell>
        </row>
        <row r="43">
          <cell r="A43">
            <v>11201000016</v>
          </cell>
          <cell r="B43" t="str">
            <v>F. A. terreni Abeto</v>
          </cell>
          <cell r="C43">
            <v>-13338.89</v>
          </cell>
        </row>
        <row r="44">
          <cell r="A44">
            <v>11201000017</v>
          </cell>
          <cell r="B44" t="str">
            <v>Terreni Campello</v>
          </cell>
          <cell r="C44">
            <v>2091.65</v>
          </cell>
        </row>
        <row r="45">
          <cell r="A45">
            <v>11201000018</v>
          </cell>
          <cell r="B45" t="str">
            <v>F. A. terreni Campello</v>
          </cell>
          <cell r="C45">
            <v>0</v>
          </cell>
        </row>
        <row r="46">
          <cell r="A46">
            <v>11201000019</v>
          </cell>
          <cell r="B46" t="str">
            <v>Fabbricato Campello</v>
          </cell>
          <cell r="C46">
            <v>524494.30000000005</v>
          </cell>
        </row>
        <row r="47">
          <cell r="A47">
            <v>11201000020</v>
          </cell>
          <cell r="B47" t="str">
            <v>F. A. fabbricato Campello</v>
          </cell>
          <cell r="C47">
            <v>-63701.77</v>
          </cell>
        </row>
        <row r="48">
          <cell r="A48">
            <v>11201000021</v>
          </cell>
          <cell r="B48" t="str">
            <v>Costruzioni Leggere Campello</v>
          </cell>
          <cell r="C48">
            <v>998.19</v>
          </cell>
        </row>
        <row r="49">
          <cell r="A49">
            <v>11201000022</v>
          </cell>
          <cell r="B49" t="str">
            <v>F. A. Costruzioni Leggere Campello</v>
          </cell>
          <cell r="C49">
            <v>-998.19</v>
          </cell>
        </row>
        <row r="50">
          <cell r="A50">
            <v>11201000023</v>
          </cell>
          <cell r="B50" t="str">
            <v>Fabbricato Alberobello</v>
          </cell>
          <cell r="C50">
            <v>1718654.78</v>
          </cell>
        </row>
        <row r="51">
          <cell r="A51">
            <v>11201000024</v>
          </cell>
          <cell r="B51" t="str">
            <v>F. A. fabbricato Alberobello</v>
          </cell>
          <cell r="C51">
            <v>-176848.86</v>
          </cell>
        </row>
        <row r="52">
          <cell r="A52">
            <v>11201000025</v>
          </cell>
          <cell r="B52" t="str">
            <v>Terreni Alberobello</v>
          </cell>
          <cell r="C52">
            <v>53711.519999999997</v>
          </cell>
        </row>
        <row r="53">
          <cell r="A53">
            <v>11201000026</v>
          </cell>
          <cell r="B53" t="str">
            <v>F. A. terreni Alberobello</v>
          </cell>
          <cell r="C53">
            <v>0</v>
          </cell>
        </row>
        <row r="54">
          <cell r="A54">
            <v>11201000027</v>
          </cell>
          <cell r="B54" t="str">
            <v>Terreni Todiano</v>
          </cell>
          <cell r="C54">
            <v>0</v>
          </cell>
        </row>
        <row r="55">
          <cell r="A55">
            <v>11201000028</v>
          </cell>
          <cell r="B55" t="str">
            <v>F. A. terreni Todiano</v>
          </cell>
          <cell r="C55">
            <v>0</v>
          </cell>
        </row>
        <row r="56">
          <cell r="A56">
            <v>11202</v>
          </cell>
          <cell r="B56" t="str">
            <v>IMPIANTI E MACCHINARI</v>
          </cell>
          <cell r="C56">
            <v>2298345.7999999998</v>
          </cell>
        </row>
        <row r="57">
          <cell r="A57">
            <v>11202000001</v>
          </cell>
          <cell r="B57" t="str">
            <v>Impianti Generici</v>
          </cell>
          <cell r="C57">
            <v>1414095.89</v>
          </cell>
        </row>
        <row r="58">
          <cell r="A58">
            <v>11202000002</v>
          </cell>
          <cell r="B58" t="str">
            <v>F. A. impianti Generici</v>
          </cell>
          <cell r="C58">
            <v>-670119.22</v>
          </cell>
        </row>
        <row r="59">
          <cell r="A59">
            <v>11202000003</v>
          </cell>
          <cell r="B59" t="str">
            <v>Impianti Generici Norcia</v>
          </cell>
          <cell r="C59">
            <v>353190.5</v>
          </cell>
        </row>
        <row r="60">
          <cell r="A60">
            <v>11202000004</v>
          </cell>
          <cell r="B60" t="str">
            <v>F. A. Impianti Generici Norcia</v>
          </cell>
          <cell r="C60">
            <v>-286112.89</v>
          </cell>
        </row>
        <row r="61">
          <cell r="A61">
            <v>11202000005</v>
          </cell>
          <cell r="B61" t="str">
            <v>Impianti Generici Coldipozzo</v>
          </cell>
          <cell r="C61">
            <v>35240.21</v>
          </cell>
        </row>
        <row r="62">
          <cell r="A62">
            <v>11202000006</v>
          </cell>
          <cell r="B62" t="str">
            <v>F. A. impianti Generici Coldipozzo</v>
          </cell>
          <cell r="C62">
            <v>-35214.25</v>
          </cell>
        </row>
        <row r="63">
          <cell r="A63">
            <v>11202000007</v>
          </cell>
          <cell r="B63" t="str">
            <v>Macchinari e Impianti</v>
          </cell>
          <cell r="C63">
            <v>4269527.12</v>
          </cell>
        </row>
        <row r="64">
          <cell r="A64">
            <v>11202000008</v>
          </cell>
          <cell r="B64" t="str">
            <v>F. A. Macchinari e Impianti</v>
          </cell>
          <cell r="C64">
            <v>-2817860.98</v>
          </cell>
        </row>
        <row r="65">
          <cell r="A65">
            <v>11202000009</v>
          </cell>
          <cell r="B65" t="str">
            <v>Macchinari e Impianti Norcia</v>
          </cell>
          <cell r="C65">
            <v>1605795.73</v>
          </cell>
        </row>
        <row r="66">
          <cell r="A66">
            <v>11202000010</v>
          </cell>
          <cell r="B66" t="str">
            <v>F. A. Macchinari e Impianti Norcia</v>
          </cell>
          <cell r="C66">
            <v>-1605795.73</v>
          </cell>
        </row>
        <row r="67">
          <cell r="A67">
            <v>11202000011</v>
          </cell>
          <cell r="B67" t="str">
            <v>Macchinari e Impianti Abeto</v>
          </cell>
          <cell r="C67">
            <v>93905.26</v>
          </cell>
        </row>
        <row r="68">
          <cell r="A68">
            <v>11202000012</v>
          </cell>
          <cell r="B68" t="str">
            <v>F. A. Macchinari e Impianti Abeto</v>
          </cell>
          <cell r="C68">
            <v>-93905.26</v>
          </cell>
        </row>
        <row r="69">
          <cell r="A69">
            <v>11202000013</v>
          </cell>
          <cell r="B69" t="str">
            <v>Impianti Generici Campello</v>
          </cell>
          <cell r="C69">
            <v>45540.12</v>
          </cell>
        </row>
        <row r="70">
          <cell r="A70">
            <v>11202000014</v>
          </cell>
          <cell r="B70" t="str">
            <v>F. A. impianti Generici Campello</v>
          </cell>
          <cell r="C70">
            <v>-9940.7000000000007</v>
          </cell>
        </row>
        <row r="71">
          <cell r="A71">
            <v>11202000015</v>
          </cell>
          <cell r="B71" t="str">
            <v>Impianti e macchinari Umb.da sciss.AG</v>
          </cell>
          <cell r="C71">
            <v>20760.28</v>
          </cell>
        </row>
        <row r="72">
          <cell r="A72">
            <v>11202000016</v>
          </cell>
          <cell r="B72" t="str">
            <v>F. A. imp. e macchin.Umb.da sciss.AG</v>
          </cell>
          <cell r="C72">
            <v>-20760.28</v>
          </cell>
        </row>
        <row r="73">
          <cell r="A73">
            <v>11202000017</v>
          </cell>
          <cell r="B73" t="str">
            <v>Macchinari Automatici Campello</v>
          </cell>
          <cell r="C73">
            <v>198837.6</v>
          </cell>
        </row>
        <row r="74">
          <cell r="A74">
            <v>11202000018</v>
          </cell>
          <cell r="B74" t="str">
            <v>F. A. Macchinari autom.Campello</v>
          </cell>
          <cell r="C74">
            <v>-198837.6</v>
          </cell>
        </row>
        <row r="75">
          <cell r="A75">
            <v>11202000019</v>
          </cell>
          <cell r="B75" t="str">
            <v>Macchinari non automatici Campello</v>
          </cell>
          <cell r="C75">
            <v>10679.01</v>
          </cell>
        </row>
        <row r="76">
          <cell r="A76">
            <v>11202000020</v>
          </cell>
          <cell r="B76" t="str">
            <v>F. A. Macchinari non autom.Campello</v>
          </cell>
          <cell r="C76">
            <v>-10679.01</v>
          </cell>
        </row>
        <row r="77">
          <cell r="A77">
            <v>11203</v>
          </cell>
          <cell r="B77" t="str">
            <v>Attrezzature industriali e commerciali</v>
          </cell>
          <cell r="C77">
            <v>319340.87</v>
          </cell>
        </row>
        <row r="78">
          <cell r="A78">
            <v>11203000001</v>
          </cell>
          <cell r="B78" t="str">
            <v>Attrezzatura varia</v>
          </cell>
          <cell r="C78">
            <v>919254.47</v>
          </cell>
        </row>
        <row r="79">
          <cell r="A79">
            <v>11203000002</v>
          </cell>
          <cell r="B79" t="str">
            <v>F A. Attrezatura Varia</v>
          </cell>
          <cell r="C79">
            <v>-829661.06</v>
          </cell>
        </row>
        <row r="80">
          <cell r="A80">
            <v>11203000003</v>
          </cell>
          <cell r="B80" t="str">
            <v>Attrezzatura Varia Norcia</v>
          </cell>
          <cell r="C80">
            <v>48357.86</v>
          </cell>
        </row>
        <row r="81">
          <cell r="A81">
            <v>11203000004</v>
          </cell>
          <cell r="B81" t="str">
            <v>F A. Attrezzatura Varia Norcia</v>
          </cell>
          <cell r="C81">
            <v>-48357.86</v>
          </cell>
        </row>
        <row r="82">
          <cell r="A82">
            <v>11203000005</v>
          </cell>
          <cell r="B82" t="str">
            <v>Attrezzatura Varia Coldipozzo</v>
          </cell>
          <cell r="C82">
            <v>88029.88</v>
          </cell>
        </row>
        <row r="83">
          <cell r="A83">
            <v>11203000006</v>
          </cell>
          <cell r="B83" t="str">
            <v>F A. Attrezzatura Varia Coldipozzo</v>
          </cell>
          <cell r="C83">
            <v>-73570.92</v>
          </cell>
        </row>
        <row r="84">
          <cell r="A84">
            <v>11203000007</v>
          </cell>
          <cell r="B84" t="str">
            <v>Attrezzatura Varia Abeto</v>
          </cell>
          <cell r="C84">
            <v>500</v>
          </cell>
        </row>
        <row r="85">
          <cell r="A85">
            <v>11203000008</v>
          </cell>
          <cell r="B85" t="str">
            <v>F A. Attrezzatura Varia Abeto</v>
          </cell>
          <cell r="C85">
            <v>-500</v>
          </cell>
        </row>
        <row r="86">
          <cell r="A86">
            <v>11203000009</v>
          </cell>
          <cell r="B86" t="str">
            <v>Migliorie beni di terzi Coldipozzo</v>
          </cell>
          <cell r="C86">
            <v>306225.12</v>
          </cell>
        </row>
        <row r="87">
          <cell r="A87">
            <v>11203000010</v>
          </cell>
          <cell r="B87" t="str">
            <v>F.A. Migliorie beni di terzi CDP</v>
          </cell>
          <cell r="C87">
            <v>-90936.62</v>
          </cell>
        </row>
        <row r="88">
          <cell r="A88">
            <v>11203000011</v>
          </cell>
          <cell r="B88" t="str">
            <v>Migliorie beni di terzi PV Milano</v>
          </cell>
          <cell r="C88">
            <v>0</v>
          </cell>
        </row>
        <row r="89">
          <cell r="A89">
            <v>11203000012</v>
          </cell>
          <cell r="B89" t="str">
            <v>F.A. Migliorie beni di terzi PV Milano</v>
          </cell>
          <cell r="C89">
            <v>0</v>
          </cell>
        </row>
        <row r="90">
          <cell r="A90">
            <v>11203000013</v>
          </cell>
          <cell r="B90" t="str">
            <v>Attrezzatura Varia PV Milano</v>
          </cell>
          <cell r="C90">
            <v>0</v>
          </cell>
        </row>
        <row r="91">
          <cell r="A91">
            <v>11203000014</v>
          </cell>
          <cell r="B91" t="str">
            <v>F A. Attrezzatura Varia PV Milano</v>
          </cell>
          <cell r="C91">
            <v>0</v>
          </cell>
        </row>
        <row r="92">
          <cell r="A92">
            <v>11204</v>
          </cell>
          <cell r="B92" t="str">
            <v>Altre immobilizzazioni</v>
          </cell>
          <cell r="C92">
            <v>104292.16</v>
          </cell>
        </row>
        <row r="93">
          <cell r="A93">
            <v>11204000001</v>
          </cell>
          <cell r="B93" t="str">
            <v>Mobili Ufficio</v>
          </cell>
          <cell r="C93">
            <v>20572.150000000001</v>
          </cell>
        </row>
        <row r="94">
          <cell r="A94">
            <v>11204000002</v>
          </cell>
          <cell r="B94" t="str">
            <v>F. A. mobili ufficio</v>
          </cell>
          <cell r="C94">
            <v>-2212.33</v>
          </cell>
        </row>
        <row r="95">
          <cell r="A95">
            <v>11204000003</v>
          </cell>
          <cell r="B95" t="str">
            <v>Macchine ordinarie ufficio</v>
          </cell>
          <cell r="C95">
            <v>103971.49</v>
          </cell>
        </row>
        <row r="96">
          <cell r="A96">
            <v>11204000004</v>
          </cell>
          <cell r="B96" t="str">
            <v>F. A. Macchine ordinarie ufficio</v>
          </cell>
          <cell r="C96">
            <v>-103971.49</v>
          </cell>
        </row>
        <row r="97">
          <cell r="A97">
            <v>11204000005</v>
          </cell>
          <cell r="B97" t="str">
            <v>Macchine elettroniche ufficio</v>
          </cell>
          <cell r="C97">
            <v>252773.04</v>
          </cell>
        </row>
        <row r="98">
          <cell r="A98">
            <v>11204000006</v>
          </cell>
          <cell r="B98" t="str">
            <v>F. A. Macchine elettroniche ufficio</v>
          </cell>
          <cell r="C98">
            <v>-243486.47</v>
          </cell>
        </row>
        <row r="99">
          <cell r="A99">
            <v>11204000007</v>
          </cell>
          <cell r="B99" t="str">
            <v>Autocarri</v>
          </cell>
          <cell r="C99">
            <v>126558.34</v>
          </cell>
        </row>
        <row r="100">
          <cell r="A100">
            <v>11204000008</v>
          </cell>
          <cell r="B100" t="str">
            <v>F. A. Autocarri</v>
          </cell>
          <cell r="C100">
            <v>-116242.62</v>
          </cell>
        </row>
        <row r="101">
          <cell r="A101">
            <v>11204000009</v>
          </cell>
          <cell r="B101" t="str">
            <v>Autovetture</v>
          </cell>
          <cell r="C101">
            <v>133157.54999999999</v>
          </cell>
        </row>
        <row r="102">
          <cell r="A102">
            <v>11204000010</v>
          </cell>
          <cell r="B102" t="str">
            <v>F. A. Autovetture</v>
          </cell>
          <cell r="C102">
            <v>-73161.33</v>
          </cell>
        </row>
        <row r="103">
          <cell r="A103">
            <v>11204000011</v>
          </cell>
          <cell r="B103" t="str">
            <v>Arredo Coldipozzo</v>
          </cell>
          <cell r="C103">
            <v>163024.31</v>
          </cell>
        </row>
        <row r="104">
          <cell r="A104">
            <v>11204000012</v>
          </cell>
          <cell r="B104" t="str">
            <v>F. A. Arredo Coldipozzo</v>
          </cell>
          <cell r="C104">
            <v>-157510.48000000001</v>
          </cell>
        </row>
        <row r="105">
          <cell r="A105">
            <v>11204000013</v>
          </cell>
          <cell r="B105" t="str">
            <v>Autoveicoli Abeto</v>
          </cell>
          <cell r="C105">
            <v>200</v>
          </cell>
        </row>
        <row r="106">
          <cell r="A106">
            <v>11204000014</v>
          </cell>
          <cell r="B106" t="str">
            <v>F. A. Autoveicoli Abeto</v>
          </cell>
          <cell r="C106">
            <v>-200</v>
          </cell>
        </row>
        <row r="107">
          <cell r="A107">
            <v>11204000015</v>
          </cell>
          <cell r="B107" t="str">
            <v>Mobili Ufficio Campello</v>
          </cell>
          <cell r="C107">
            <v>3050.94</v>
          </cell>
        </row>
        <row r="108">
          <cell r="A108">
            <v>11204000016</v>
          </cell>
          <cell r="B108" t="str">
            <v>F. A. Mobili Uff.Campello</v>
          </cell>
          <cell r="C108">
            <v>-3050.94</v>
          </cell>
        </row>
        <row r="109">
          <cell r="A109">
            <v>11204000017</v>
          </cell>
          <cell r="B109" t="str">
            <v>Arredi per corner e franchising</v>
          </cell>
          <cell r="C109">
            <v>1000</v>
          </cell>
        </row>
        <row r="110">
          <cell r="A110">
            <v>11204000018</v>
          </cell>
          <cell r="B110" t="str">
            <v>F. A. Arredi per coner e franchising</v>
          </cell>
          <cell r="C110">
            <v>-180</v>
          </cell>
        </row>
        <row r="111">
          <cell r="A111">
            <v>11204000019</v>
          </cell>
          <cell r="B111" t="str">
            <v>Arredo PV Milano</v>
          </cell>
          <cell r="C111">
            <v>0</v>
          </cell>
        </row>
        <row r="112">
          <cell r="A112">
            <v>11204000020</v>
          </cell>
          <cell r="B112" t="str">
            <v>F. A. Arredo PV Milano</v>
          </cell>
          <cell r="C112">
            <v>0</v>
          </cell>
        </row>
        <row r="113">
          <cell r="A113">
            <v>11204000099</v>
          </cell>
          <cell r="B113" t="str">
            <v>Cespiti da definire</v>
          </cell>
          <cell r="C113">
            <v>0</v>
          </cell>
        </row>
        <row r="114">
          <cell r="A114">
            <v>113</v>
          </cell>
          <cell r="B114" t="str">
            <v>IMMOBILIZZAZIONI FINANZIARIE</v>
          </cell>
          <cell r="C114">
            <v>907602.21</v>
          </cell>
        </row>
        <row r="115">
          <cell r="A115">
            <v>11301</v>
          </cell>
          <cell r="B115" t="str">
            <v>TITOLI</v>
          </cell>
          <cell r="C115">
            <v>907602.21</v>
          </cell>
        </row>
        <row r="116">
          <cell r="A116">
            <v>11301000001</v>
          </cell>
          <cell r="B116" t="str">
            <v>Partecipazione In altre imprese</v>
          </cell>
          <cell r="C116">
            <v>6004</v>
          </cell>
        </row>
        <row r="117">
          <cell r="A117">
            <v>11301000002</v>
          </cell>
          <cell r="B117" t="str">
            <v>Azioni BNL</v>
          </cell>
          <cell r="C117">
            <v>154937.10999999999</v>
          </cell>
        </row>
        <row r="118">
          <cell r="A118">
            <v>11301000003</v>
          </cell>
          <cell r="B118" t="str">
            <v>Eurofidi</v>
          </cell>
          <cell r="C118">
            <v>154.93</v>
          </cell>
        </row>
        <row r="119">
          <cell r="A119">
            <v>11301000004</v>
          </cell>
          <cell r="B119" t="str">
            <v>Titoli Banca Marche</v>
          </cell>
          <cell r="C119">
            <v>103071.23</v>
          </cell>
        </row>
        <row r="120">
          <cell r="A120">
            <v>11301000005</v>
          </cell>
          <cell r="B120" t="str">
            <v>Titoli in pegno Unipol Banca</v>
          </cell>
          <cell r="C120">
            <v>378517</v>
          </cell>
        </row>
        <row r="121">
          <cell r="A121">
            <v>11301000006</v>
          </cell>
          <cell r="B121" t="str">
            <v>Titoli Banca Etruria</v>
          </cell>
          <cell r="C121">
            <v>53565.42</v>
          </cell>
        </row>
        <row r="122">
          <cell r="A122">
            <v>11301000007</v>
          </cell>
          <cell r="B122" t="str">
            <v>Titoli pegno Banca Popolare di Vicenza</v>
          </cell>
          <cell r="C122">
            <v>206250</v>
          </cell>
        </row>
        <row r="123">
          <cell r="A123">
            <v>11301000008</v>
          </cell>
          <cell r="B123" t="str">
            <v>Azioni Banco Popolare</v>
          </cell>
          <cell r="C123">
            <v>5102.5200000000004</v>
          </cell>
        </row>
        <row r="124">
          <cell r="A124">
            <v>11302</v>
          </cell>
          <cell r="B124" t="str">
            <v>Partecipazioni in imprese collegate</v>
          </cell>
        </row>
        <row r="125">
          <cell r="A125">
            <v>11303</v>
          </cell>
          <cell r="B125" t="str">
            <v>Partecipazioni in imprese controllate</v>
          </cell>
          <cell r="C125">
            <v>0</v>
          </cell>
        </row>
        <row r="126">
          <cell r="A126">
            <v>11303000001</v>
          </cell>
          <cell r="B126" t="str">
            <v>Partecipazioni QuotaMille</v>
          </cell>
          <cell r="C126">
            <v>0</v>
          </cell>
        </row>
        <row r="127">
          <cell r="A127">
            <v>11303000002</v>
          </cell>
          <cell r="B127" t="str">
            <v>Partecipazioni Taraddei</v>
          </cell>
          <cell r="C127">
            <v>0</v>
          </cell>
        </row>
        <row r="128">
          <cell r="A128">
            <v>11303000003</v>
          </cell>
          <cell r="B128" t="str">
            <v>Partecipazioni Albea</v>
          </cell>
          <cell r="C128">
            <v>0</v>
          </cell>
        </row>
        <row r="129">
          <cell r="A129">
            <v>11303000004</v>
          </cell>
          <cell r="B129" t="str">
            <v>Partecipazioni Agribon</v>
          </cell>
          <cell r="C129">
            <v>0</v>
          </cell>
        </row>
        <row r="130">
          <cell r="A130">
            <v>11303000005</v>
          </cell>
          <cell r="B130" t="str">
            <v>Partecipazioni Eurofidi****NON USARE****</v>
          </cell>
          <cell r="C130">
            <v>0</v>
          </cell>
        </row>
        <row r="131">
          <cell r="A131">
            <v>114</v>
          </cell>
          <cell r="B131" t="str">
            <v>RIMANENZE</v>
          </cell>
          <cell r="C131">
            <v>7948551</v>
          </cell>
        </row>
        <row r="132">
          <cell r="A132">
            <v>11401</v>
          </cell>
          <cell r="B132" t="str">
            <v>Merci</v>
          </cell>
          <cell r="C132">
            <v>7948551</v>
          </cell>
        </row>
        <row r="133">
          <cell r="A133">
            <v>11401000001</v>
          </cell>
          <cell r="B133" t="str">
            <v>Materie prime e sussidiarie</v>
          </cell>
          <cell r="C133">
            <v>724143</v>
          </cell>
        </row>
        <row r="134">
          <cell r="A134">
            <v>11401000002</v>
          </cell>
          <cell r="B134" t="str">
            <v>Prodotti finiti Montecastelli</v>
          </cell>
          <cell r="C134">
            <v>7224408</v>
          </cell>
        </row>
        <row r="135">
          <cell r="A135">
            <v>11401000003</v>
          </cell>
          <cell r="B135" t="str">
            <v>Prodotti Finiti Abeto</v>
          </cell>
          <cell r="C135">
            <v>0</v>
          </cell>
        </row>
        <row r="136">
          <cell r="A136">
            <v>11405</v>
          </cell>
          <cell r="B136" t="str">
            <v>Acconti a fornitori</v>
          </cell>
        </row>
        <row r="137">
          <cell r="A137">
            <v>115</v>
          </cell>
          <cell r="B137" t="str">
            <v>CREDITI DELL'ATTIVO CIRCOLANTE</v>
          </cell>
          <cell r="C137">
            <v>11800650.16</v>
          </cell>
        </row>
        <row r="138">
          <cell r="A138">
            <v>11500</v>
          </cell>
          <cell r="B138" t="str">
            <v>Crediti verso Clienti</v>
          </cell>
          <cell r="C138">
            <v>8934394.6799999997</v>
          </cell>
        </row>
        <row r="139">
          <cell r="A139">
            <v>11500</v>
          </cell>
          <cell r="B139" t="str">
            <v>Crediti verso Clienti</v>
          </cell>
          <cell r="C139">
            <v>8934394.6799999997</v>
          </cell>
        </row>
        <row r="140">
          <cell r="A140">
            <v>11501</v>
          </cell>
          <cell r="B140" t="str">
            <v>Crediti in contenzioso</v>
          </cell>
          <cell r="C140">
            <v>980210.96</v>
          </cell>
        </row>
        <row r="141">
          <cell r="A141">
            <v>11501000001</v>
          </cell>
          <cell r="B141" t="str">
            <v>Crediti in contenzioso</v>
          </cell>
          <cell r="C141">
            <v>0</v>
          </cell>
        </row>
        <row r="142">
          <cell r="A142">
            <v>11501000014</v>
          </cell>
          <cell r="B142" t="str">
            <v>FRATELLI DI LATTE ARL</v>
          </cell>
          <cell r="C142">
            <v>0</v>
          </cell>
        </row>
        <row r="143">
          <cell r="A143">
            <v>11501000017</v>
          </cell>
          <cell r="B143" t="str">
            <v>COLAGRANDE MARIATERESA</v>
          </cell>
          <cell r="C143">
            <v>0</v>
          </cell>
        </row>
        <row r="144">
          <cell r="A144">
            <v>11501000031</v>
          </cell>
          <cell r="B144" t="str">
            <v>VARANO VINCENZO ITALIENISCHE SPEZIALIT.</v>
          </cell>
          <cell r="C144">
            <v>0</v>
          </cell>
        </row>
        <row r="145">
          <cell r="A145">
            <v>11501000035</v>
          </cell>
          <cell r="B145" t="str">
            <v>LA RINASCENTE SPA</v>
          </cell>
          <cell r="C145">
            <v>0</v>
          </cell>
        </row>
        <row r="146">
          <cell r="A146">
            <v>11501000044</v>
          </cell>
          <cell r="B146" t="str">
            <v>MAGNETTI M. ROSARIA</v>
          </cell>
          <cell r="C146">
            <v>0</v>
          </cell>
        </row>
        <row r="147">
          <cell r="A147">
            <v>11501000046</v>
          </cell>
          <cell r="B147" t="str">
            <v>PANTALONE DOMENICO</v>
          </cell>
          <cell r="C147">
            <v>0</v>
          </cell>
        </row>
        <row r="148">
          <cell r="A148">
            <v>11501000057</v>
          </cell>
          <cell r="B148" t="str">
            <v>ALVI SPA</v>
          </cell>
          <cell r="C148">
            <v>0</v>
          </cell>
        </row>
        <row r="149">
          <cell r="A149">
            <v>11501000075</v>
          </cell>
          <cell r="B149" t="str">
            <v>NEW COMPANY MILLENIUM SRL</v>
          </cell>
          <cell r="C149">
            <v>0</v>
          </cell>
        </row>
        <row r="150">
          <cell r="A150">
            <v>11501000092</v>
          </cell>
          <cell r="B150" t="str">
            <v>IL PIZZICAGNOLO</v>
          </cell>
          <cell r="C150">
            <v>0</v>
          </cell>
        </row>
        <row r="151">
          <cell r="A151">
            <v>11501000109</v>
          </cell>
          <cell r="B151" t="str">
            <v>GIESSEDUE SRL - clienti contenzioso</v>
          </cell>
          <cell r="C151">
            <v>0</v>
          </cell>
        </row>
        <row r="152">
          <cell r="A152">
            <v>11501000116</v>
          </cell>
          <cell r="B152" t="str">
            <v>L'ANGOLO DEI SAPORI DI CARNEVALE</v>
          </cell>
          <cell r="C152">
            <v>0</v>
          </cell>
        </row>
        <row r="153">
          <cell r="A153">
            <v>11501000124</v>
          </cell>
          <cell r="B153" t="str">
            <v>GULLIVER SNC - clienti contenzioso</v>
          </cell>
          <cell r="C153">
            <v>0</v>
          </cell>
        </row>
        <row r="154">
          <cell r="A154">
            <v>11501000208</v>
          </cell>
          <cell r="B154" t="str">
            <v>ATTANASIO ALDO</v>
          </cell>
          <cell r="C154">
            <v>0</v>
          </cell>
        </row>
        <row r="155">
          <cell r="A155">
            <v>11501000233</v>
          </cell>
          <cell r="B155" t="str">
            <v>SUPERMERCATI ALIMENTARI SAS</v>
          </cell>
          <cell r="C155">
            <v>0</v>
          </cell>
        </row>
        <row r="156">
          <cell r="A156">
            <v>11501000253</v>
          </cell>
          <cell r="B156" t="str">
            <v>SUPERMARKET LINO</v>
          </cell>
          <cell r="C156">
            <v>0</v>
          </cell>
        </row>
        <row r="157">
          <cell r="A157">
            <v>11501000254</v>
          </cell>
          <cell r="B157" t="str">
            <v>IPA SUD SPA - c.contenzioso</v>
          </cell>
          <cell r="C157">
            <v>26188.57</v>
          </cell>
        </row>
        <row r="158">
          <cell r="A158">
            <v>11501000334</v>
          </cell>
          <cell r="B158" t="str">
            <v>ANTICHE TRADIZIONI DI STIFANI GIANNI</v>
          </cell>
          <cell r="C158">
            <v>1478.28</v>
          </cell>
        </row>
        <row r="159">
          <cell r="A159">
            <v>11501000377</v>
          </cell>
          <cell r="B159" t="str">
            <v>ANIELLO ANDREA</v>
          </cell>
          <cell r="C159">
            <v>0</v>
          </cell>
        </row>
        <row r="160">
          <cell r="A160">
            <v>11501000385</v>
          </cell>
          <cell r="B160" t="str">
            <v>TORREFAZIONE ZIZZI CAFFE' SAS</v>
          </cell>
          <cell r="C160">
            <v>0</v>
          </cell>
        </row>
        <row r="161">
          <cell r="A161">
            <v>11501000388</v>
          </cell>
          <cell r="B161" t="str">
            <v>SUPERMERCATO CRAI DI DE LAZZERI CLELIA</v>
          </cell>
          <cell r="C161">
            <v>0</v>
          </cell>
        </row>
        <row r="162">
          <cell r="A162">
            <v>11501000401</v>
          </cell>
          <cell r="B162" t="str">
            <v>IL BOTTEGONE DI ANTONIO MUSOLINO</v>
          </cell>
          <cell r="C162">
            <v>0</v>
          </cell>
        </row>
        <row r="163">
          <cell r="A163">
            <v>11501000421</v>
          </cell>
          <cell r="B163" t="str">
            <v>MORABITO GIUSEPPE</v>
          </cell>
          <cell r="C163">
            <v>0</v>
          </cell>
        </row>
        <row r="164">
          <cell r="A164">
            <v>11501000424</v>
          </cell>
          <cell r="B164" t="str">
            <v>NET STUDIO SRL</v>
          </cell>
          <cell r="C164">
            <v>0</v>
          </cell>
        </row>
        <row r="165">
          <cell r="A165">
            <v>11501000447</v>
          </cell>
          <cell r="B165" t="str">
            <v>LA BOTTEGA DEL CORSO DI EMMANUELLO A.</v>
          </cell>
          <cell r="C165">
            <v>0</v>
          </cell>
        </row>
        <row r="166">
          <cell r="A166">
            <v>11501000495</v>
          </cell>
          <cell r="B166" t="str">
            <v>MOLARA FOOD SRL</v>
          </cell>
          <cell r="C166">
            <v>0</v>
          </cell>
        </row>
        <row r="167">
          <cell r="A167">
            <v>11501000498</v>
          </cell>
          <cell r="B167" t="str">
            <v>PANZIRONI ANTONIO</v>
          </cell>
          <cell r="C167">
            <v>0</v>
          </cell>
        </row>
        <row r="168">
          <cell r="A168">
            <v>11501000500</v>
          </cell>
          <cell r="B168" t="str">
            <v>GAZZILLO FRANCESCO ANTICHI SAPORI</v>
          </cell>
          <cell r="C168">
            <v>0</v>
          </cell>
        </row>
        <row r="169">
          <cell r="A169">
            <v>11501000506</v>
          </cell>
          <cell r="B169" t="str">
            <v>ANTICA BOTTEGA SAS</v>
          </cell>
          <cell r="C169">
            <v>0</v>
          </cell>
        </row>
        <row r="170">
          <cell r="A170">
            <v>11501000512</v>
          </cell>
          <cell r="B170" t="str">
            <v>ALIMENTARI MULE GERLANDO - c.contenzioso</v>
          </cell>
          <cell r="C170">
            <v>0</v>
          </cell>
        </row>
        <row r="171">
          <cell r="A171">
            <v>11501000525</v>
          </cell>
          <cell r="B171" t="str">
            <v>PIZZICAGNOLO DI GRECO CARMINE</v>
          </cell>
          <cell r="C171">
            <v>0</v>
          </cell>
        </row>
        <row r="172">
          <cell r="A172">
            <v>11501000540</v>
          </cell>
          <cell r="B172" t="str">
            <v>MASI GIUSEPPE</v>
          </cell>
          <cell r="C172">
            <v>5893.81</v>
          </cell>
        </row>
        <row r="173">
          <cell r="A173">
            <v>11501000562</v>
          </cell>
          <cell r="B173" t="str">
            <v>C.D.I.M. SRL</v>
          </cell>
          <cell r="C173">
            <v>0</v>
          </cell>
        </row>
        <row r="174">
          <cell r="A174">
            <v>11501000609</v>
          </cell>
          <cell r="B174" t="str">
            <v>CATALANO ANTONIO</v>
          </cell>
          <cell r="C174">
            <v>0</v>
          </cell>
        </row>
        <row r="175">
          <cell r="A175">
            <v>11501000633</v>
          </cell>
          <cell r="B175" t="str">
            <v>VERA FRUIT SRL</v>
          </cell>
          <cell r="C175">
            <v>0</v>
          </cell>
        </row>
        <row r="176">
          <cell r="A176">
            <v>11501000688</v>
          </cell>
          <cell r="B176" t="str">
            <v>SUPERM.CRAI DI DE LAZZERO C.**NON USARE*</v>
          </cell>
          <cell r="C176">
            <v>0</v>
          </cell>
        </row>
        <row r="177">
          <cell r="A177">
            <v>11501000733</v>
          </cell>
          <cell r="B177" t="str">
            <v>F.E.D. DI IACOBONI ENZO SAS</v>
          </cell>
          <cell r="C177">
            <v>0</v>
          </cell>
        </row>
        <row r="178">
          <cell r="A178">
            <v>11501000736</v>
          </cell>
          <cell r="B178" t="str">
            <v>TRANI M. RITA</v>
          </cell>
          <cell r="C178">
            <v>0</v>
          </cell>
        </row>
        <row r="179">
          <cell r="A179">
            <v>11501000751</v>
          </cell>
          <cell r="B179" t="str">
            <v>VERBANO FORMAGGI SNC</v>
          </cell>
          <cell r="C179">
            <v>0</v>
          </cell>
        </row>
        <row r="180">
          <cell r="A180">
            <v>11501000766</v>
          </cell>
          <cell r="B180" t="str">
            <v>L'ANTICA FORMAGGERIA DI MASSUCCO-c.conte</v>
          </cell>
          <cell r="C180">
            <v>0</v>
          </cell>
        </row>
        <row r="181">
          <cell r="A181">
            <v>11501000778</v>
          </cell>
          <cell r="B181" t="str">
            <v>ITALGROSSO GMBH</v>
          </cell>
          <cell r="C181">
            <v>0</v>
          </cell>
        </row>
        <row r="182">
          <cell r="A182">
            <v>11501000814</v>
          </cell>
          <cell r="B182" t="str">
            <v>CERVELLERA MARIO</v>
          </cell>
          <cell r="C182">
            <v>0</v>
          </cell>
        </row>
        <row r="183">
          <cell r="A183">
            <v>11501000824</v>
          </cell>
          <cell r="B183" t="str">
            <v>MISTER KIWI DI CRUCITTI NATALE</v>
          </cell>
          <cell r="C183">
            <v>0</v>
          </cell>
        </row>
        <row r="184">
          <cell r="A184">
            <v>11501000848</v>
          </cell>
          <cell r="B184" t="str">
            <v>RIST. HOTEL S. FRANCESCO FDM SAS</v>
          </cell>
          <cell r="C184">
            <v>0</v>
          </cell>
        </row>
        <row r="185">
          <cell r="A185">
            <v>11501000850</v>
          </cell>
          <cell r="B185" t="str">
            <v>PRATER SRL - clienti contenzioso</v>
          </cell>
          <cell r="C185">
            <v>0</v>
          </cell>
        </row>
        <row r="186">
          <cell r="A186">
            <v>11501000880</v>
          </cell>
          <cell r="B186" t="str">
            <v>LA SAPORITA</v>
          </cell>
          <cell r="C186">
            <v>0</v>
          </cell>
        </row>
        <row r="187">
          <cell r="A187">
            <v>11501000888</v>
          </cell>
          <cell r="B187" t="str">
            <v>D'IPPOLITO ANTONIO</v>
          </cell>
          <cell r="C187">
            <v>0</v>
          </cell>
        </row>
        <row r="188">
          <cell r="A188">
            <v>11501000909</v>
          </cell>
          <cell r="B188" t="str">
            <v>ROY PUB SRL</v>
          </cell>
          <cell r="C188">
            <v>0</v>
          </cell>
        </row>
        <row r="189">
          <cell r="A189">
            <v>11501000910</v>
          </cell>
          <cell r="B189" t="str">
            <v>ALIMENTARI RESTAINO</v>
          </cell>
          <cell r="C189">
            <v>0</v>
          </cell>
        </row>
        <row r="190">
          <cell r="A190">
            <v>11501000954</v>
          </cell>
          <cell r="B190" t="str">
            <v>CLR TARTUFI SAS DI CIRILLI</v>
          </cell>
          <cell r="C190">
            <v>0</v>
          </cell>
        </row>
        <row r="191">
          <cell r="A191">
            <v>11501000999</v>
          </cell>
          <cell r="B191" t="str">
            <v>SUPERMERCATO IL QUADRIFOGLIO SAS DI COLE</v>
          </cell>
          <cell r="C191">
            <v>0</v>
          </cell>
        </row>
        <row r="192">
          <cell r="A192">
            <v>11501001037</v>
          </cell>
          <cell r="B192" t="str">
            <v>MARTINEZ ERNESTO SNC</v>
          </cell>
          <cell r="C192">
            <v>0</v>
          </cell>
        </row>
        <row r="193">
          <cell r="A193">
            <v>11501001050</v>
          </cell>
          <cell r="B193" t="str">
            <v>FEINKOST LOMBARDI A.</v>
          </cell>
          <cell r="C193">
            <v>0</v>
          </cell>
        </row>
        <row r="194">
          <cell r="A194">
            <v>11501001051</v>
          </cell>
          <cell r="B194" t="str">
            <v>ITALIBERICA DE ALIMENTACION-c.contenzios</v>
          </cell>
          <cell r="C194">
            <v>0</v>
          </cell>
        </row>
        <row r="195">
          <cell r="A195">
            <v>11501001065</v>
          </cell>
          <cell r="B195" t="str">
            <v>SALUMIFICIO DI SCHINNA'</v>
          </cell>
          <cell r="C195">
            <v>0</v>
          </cell>
        </row>
        <row r="196">
          <cell r="A196">
            <v>11501001109</v>
          </cell>
          <cell r="B196" t="str">
            <v>GIESSEDUE SRL</v>
          </cell>
          <cell r="C196">
            <v>0</v>
          </cell>
        </row>
        <row r="197">
          <cell r="A197">
            <v>11501001123</v>
          </cell>
          <cell r="B197" t="str">
            <v>IL VELIERO DI MANCINI DOMENICO</v>
          </cell>
          <cell r="C197">
            <v>0</v>
          </cell>
        </row>
        <row r="198">
          <cell r="A198">
            <v>11501001128</v>
          </cell>
          <cell r="B198" t="str">
            <v>DELIKATESSEN DI DE ROSA A.</v>
          </cell>
          <cell r="C198">
            <v>0</v>
          </cell>
        </row>
        <row r="199">
          <cell r="A199">
            <v>11501001137</v>
          </cell>
          <cell r="B199" t="str">
            <v>FRANCESCO CRISA' INGROSSO ALIMENTARI</v>
          </cell>
          <cell r="C199">
            <v>0</v>
          </cell>
        </row>
        <row r="200">
          <cell r="A200">
            <v>11501001151</v>
          </cell>
          <cell r="B200" t="str">
            <v>MINIMARKET TRE PINI DI GIACCIO G.</v>
          </cell>
          <cell r="C200">
            <v>0</v>
          </cell>
        </row>
        <row r="201">
          <cell r="A201">
            <v>11501001168</v>
          </cell>
          <cell r="B201" t="str">
            <v>RISTORANTE CAMOGLI SAS</v>
          </cell>
          <cell r="C201">
            <v>0</v>
          </cell>
        </row>
        <row r="202">
          <cell r="A202">
            <v>11501001190</v>
          </cell>
          <cell r="B202" t="str">
            <v>MA.TI. SRL RISTORANTE BOTTICELLI</v>
          </cell>
          <cell r="C202">
            <v>0</v>
          </cell>
        </row>
        <row r="203">
          <cell r="A203">
            <v>11501001191</v>
          </cell>
          <cell r="B203" t="str">
            <v>ALIMENTARIDAVIDE SPASIANO</v>
          </cell>
          <cell r="C203">
            <v>4987.2700000000004</v>
          </cell>
        </row>
        <row r="204">
          <cell r="A204">
            <v>11501001198</v>
          </cell>
          <cell r="B204" t="str">
            <v>BARBAROSSA DI ALDO GHIACCI</v>
          </cell>
          <cell r="C204">
            <v>0</v>
          </cell>
        </row>
        <row r="205">
          <cell r="A205">
            <v>11501001201</v>
          </cell>
          <cell r="B205" t="str">
            <v>ASSISI GIUSEPPE</v>
          </cell>
          <cell r="C205">
            <v>0</v>
          </cell>
        </row>
        <row r="206">
          <cell r="A206">
            <v>11501001205</v>
          </cell>
          <cell r="B206" t="str">
            <v>LA BOTTEGA DEI SAPORI</v>
          </cell>
          <cell r="C206">
            <v>0</v>
          </cell>
        </row>
        <row r="207">
          <cell r="A207">
            <v>11501001252</v>
          </cell>
          <cell r="B207" t="str">
            <v>I PECCATI DI GOLA DI D'ALESSANDRO E.</v>
          </cell>
          <cell r="C207">
            <v>0</v>
          </cell>
        </row>
        <row r="208">
          <cell r="A208">
            <v>11501001263</v>
          </cell>
          <cell r="B208" t="str">
            <v>LA BOTTEGUCCIA - c.contenzioso</v>
          </cell>
          <cell r="C208">
            <v>0</v>
          </cell>
        </row>
        <row r="209">
          <cell r="A209">
            <v>11501001264</v>
          </cell>
          <cell r="B209" t="str">
            <v>RIST. MEDITERRANEO TINE' PAOLO</v>
          </cell>
          <cell r="C209">
            <v>0</v>
          </cell>
        </row>
        <row r="210">
          <cell r="A210">
            <v>11501001276</v>
          </cell>
          <cell r="B210" t="str">
            <v>MACELLERIA DI CARBONE MARIA SAS</v>
          </cell>
          <cell r="C210">
            <v>0</v>
          </cell>
        </row>
        <row r="211">
          <cell r="A211">
            <v>11501001322</v>
          </cell>
          <cell r="B211" t="str">
            <v>SALUMERIA DI TIDU ANGELO</v>
          </cell>
          <cell r="C211">
            <v>0</v>
          </cell>
        </row>
        <row r="212">
          <cell r="A212">
            <v>11501001326</v>
          </cell>
          <cell r="B212" t="str">
            <v>PRODOTTI TIPICI SARDI DI SCANU E MEDDA</v>
          </cell>
          <cell r="C212">
            <v>0</v>
          </cell>
        </row>
        <row r="213">
          <cell r="A213">
            <v>11501001366</v>
          </cell>
          <cell r="B213" t="str">
            <v>ALIBERTO ARTURO-c.contenzioso</v>
          </cell>
          <cell r="C213">
            <v>0</v>
          </cell>
        </row>
        <row r="214">
          <cell r="A214">
            <v>11501001370</v>
          </cell>
          <cell r="B214" t="str">
            <v>FRESCO MANIA SAS DI FERRO M.</v>
          </cell>
          <cell r="C214">
            <v>0</v>
          </cell>
        </row>
        <row r="215">
          <cell r="A215">
            <v>11501001381</v>
          </cell>
          <cell r="B215" t="str">
            <v>DITTA MANTEGNA</v>
          </cell>
          <cell r="C215">
            <v>0</v>
          </cell>
        </row>
        <row r="216">
          <cell r="A216">
            <v>11501001395</v>
          </cell>
          <cell r="B216" t="str">
            <v>MILK &amp; CHEESE DI PICA SNC-c.contenzioso</v>
          </cell>
          <cell r="C216">
            <v>0</v>
          </cell>
        </row>
        <row r="217">
          <cell r="A217">
            <v>11501001421</v>
          </cell>
          <cell r="B217" t="str">
            <v>LA BOTTEGA DEL CASARO DI BASTONE A.&amp; C.</v>
          </cell>
          <cell r="C217">
            <v>0</v>
          </cell>
        </row>
        <row r="218">
          <cell r="A218">
            <v>11501001423</v>
          </cell>
          <cell r="B218" t="str">
            <v>UCCELLO TOMMASO</v>
          </cell>
          <cell r="C218">
            <v>0</v>
          </cell>
        </row>
        <row r="219">
          <cell r="A219">
            <v>11501001424</v>
          </cell>
          <cell r="B219" t="str">
            <v>LA PIAZZETTA DI TEODORO TERESA</v>
          </cell>
          <cell r="C219">
            <v>0</v>
          </cell>
        </row>
        <row r="220">
          <cell r="A220">
            <v>11501001429</v>
          </cell>
          <cell r="B220" t="str">
            <v>SPECIALITA' GASTR. DI BORTOLATTO</v>
          </cell>
          <cell r="C220">
            <v>0</v>
          </cell>
        </row>
        <row r="221">
          <cell r="A221">
            <v>11501001450</v>
          </cell>
          <cell r="B221" t="str">
            <v>ENOTECA AL TEATRO DI DORIA M.</v>
          </cell>
          <cell r="C221">
            <v>0</v>
          </cell>
        </row>
        <row r="222">
          <cell r="A222">
            <v>11501001455</v>
          </cell>
          <cell r="B222" t="str">
            <v>LA VERDE LUIGIA</v>
          </cell>
          <cell r="C222">
            <v>0</v>
          </cell>
        </row>
        <row r="223">
          <cell r="A223">
            <v>11501001464</v>
          </cell>
          <cell r="B223" t="str">
            <v>ANTICA SALUMERIA DI COLONNETTI A.</v>
          </cell>
          <cell r="C223">
            <v>0</v>
          </cell>
        </row>
        <row r="224">
          <cell r="A224">
            <v>11501001486</v>
          </cell>
          <cell r="B224" t="str">
            <v>IZZO CARMINE OSTERIA DEL TORCHIO</v>
          </cell>
          <cell r="C224">
            <v>1774.24</v>
          </cell>
        </row>
        <row r="225">
          <cell r="A225">
            <v>11501001492</v>
          </cell>
          <cell r="B225" t="str">
            <v>ORTOFRUTTA RIGO SRL - c.contenzioso</v>
          </cell>
          <cell r="C225">
            <v>3327.65</v>
          </cell>
        </row>
        <row r="226">
          <cell r="A226">
            <v>11501001505</v>
          </cell>
          <cell r="B226" t="str">
            <v>NEW DISTRIBUTION SRL</v>
          </cell>
          <cell r="C226">
            <v>0</v>
          </cell>
        </row>
        <row r="227">
          <cell r="A227">
            <v>11501001512</v>
          </cell>
          <cell r="B227" t="str">
            <v>ALIMENTARI MULE GERLANDO</v>
          </cell>
          <cell r="C227">
            <v>0</v>
          </cell>
        </row>
        <row r="228">
          <cell r="A228">
            <v>11501001539</v>
          </cell>
          <cell r="B228" t="str">
            <v>MILLE SAPORI CONTADINI DI BELMONTE</v>
          </cell>
          <cell r="C228">
            <v>0</v>
          </cell>
        </row>
        <row r="229">
          <cell r="A229">
            <v>11501001551</v>
          </cell>
          <cell r="B229" t="str">
            <v>CAFFE' PIZZERIA PANINOTECA DOLCEVITA</v>
          </cell>
          <cell r="C229">
            <v>0</v>
          </cell>
        </row>
        <row r="230">
          <cell r="A230">
            <v>11501001561</v>
          </cell>
          <cell r="B230" t="str">
            <v>CITRIGNO P. EUROMARKET RIFORMA</v>
          </cell>
          <cell r="C230">
            <v>0</v>
          </cell>
        </row>
        <row r="231">
          <cell r="A231">
            <v>11501001573</v>
          </cell>
          <cell r="B231" t="str">
            <v>CURATOLA GIACOMO - c.contenzioso</v>
          </cell>
          <cell r="C231">
            <v>3309.61</v>
          </cell>
        </row>
        <row r="232">
          <cell r="A232">
            <v>11501001580</v>
          </cell>
          <cell r="B232" t="str">
            <v>PRALINERIA GIGI DI MAESTRONE G.</v>
          </cell>
          <cell r="C232">
            <v>0</v>
          </cell>
        </row>
        <row r="233">
          <cell r="A233">
            <v>11501001581</v>
          </cell>
          <cell r="B233" t="str">
            <v>CONFETTERIA CAFFE' KENT SRL</v>
          </cell>
          <cell r="C233">
            <v>0</v>
          </cell>
        </row>
        <row r="234">
          <cell r="A234">
            <v>11501001608</v>
          </cell>
          <cell r="B234" t="str">
            <v>SOGLIA HOTELS SPA</v>
          </cell>
          <cell r="C234">
            <v>0</v>
          </cell>
        </row>
        <row r="235">
          <cell r="A235">
            <v>11501001642</v>
          </cell>
          <cell r="B235" t="str">
            <v>CECCARELLI ANTONIETTA</v>
          </cell>
          <cell r="C235">
            <v>0</v>
          </cell>
        </row>
        <row r="236">
          <cell r="A236">
            <v>11501001646</v>
          </cell>
          <cell r="B236" t="str">
            <v>C.I.L.D.A. SRL</v>
          </cell>
          <cell r="C236">
            <v>0</v>
          </cell>
        </row>
        <row r="237">
          <cell r="A237">
            <v>11501001655</v>
          </cell>
          <cell r="B237" t="str">
            <v>COMPARONE GUIDO</v>
          </cell>
          <cell r="C237">
            <v>0</v>
          </cell>
        </row>
        <row r="238">
          <cell r="A238">
            <v>11501001673</v>
          </cell>
          <cell r="B238" t="str">
            <v>AL BOCCON DI VINO DI RINALDI R.</v>
          </cell>
          <cell r="C238">
            <v>0</v>
          </cell>
        </row>
        <row r="239">
          <cell r="A239">
            <v>11501001719</v>
          </cell>
          <cell r="B239" t="str">
            <v>ENOS VINOTECA DEL SALENTO DI SUMA R.</v>
          </cell>
          <cell r="C239">
            <v>0</v>
          </cell>
        </row>
        <row r="240">
          <cell r="A240">
            <v>11501001737</v>
          </cell>
          <cell r="B240" t="str">
            <v>LENTINELLO CHIARAMIDA</v>
          </cell>
          <cell r="C240">
            <v>0</v>
          </cell>
        </row>
        <row r="241">
          <cell r="A241">
            <v>11501001738</v>
          </cell>
          <cell r="B241" t="str">
            <v>BARILLARO ALFREDO-c.contenzioso</v>
          </cell>
          <cell r="C241">
            <v>0</v>
          </cell>
        </row>
        <row r="242">
          <cell r="A242">
            <v>11501001766</v>
          </cell>
          <cell r="B242" t="str">
            <v>LE CLOCHRD SRL</v>
          </cell>
          <cell r="C242">
            <v>0</v>
          </cell>
        </row>
        <row r="243">
          <cell r="A243">
            <v>11501001773</v>
          </cell>
          <cell r="B243" t="str">
            <v>SUPERMARKET GINO DI CALABRO' C.</v>
          </cell>
          <cell r="C243">
            <v>0</v>
          </cell>
        </row>
        <row r="244">
          <cell r="A244">
            <v>11501001809</v>
          </cell>
          <cell r="B244" t="str">
            <v>AGROALIMENT. CASTELLI SRL</v>
          </cell>
          <cell r="C244">
            <v>0</v>
          </cell>
        </row>
        <row r="245">
          <cell r="A245">
            <v>11501001816</v>
          </cell>
          <cell r="B245" t="str">
            <v>RISTORANTE PITOSFORO</v>
          </cell>
          <cell r="C245">
            <v>0</v>
          </cell>
        </row>
        <row r="246">
          <cell r="A246">
            <v>11501001837</v>
          </cell>
          <cell r="B246" t="str">
            <v>PASTICCERIA ROMA</v>
          </cell>
          <cell r="C246">
            <v>0</v>
          </cell>
        </row>
        <row r="247">
          <cell r="A247">
            <v>11501001843</v>
          </cell>
          <cell r="B247" t="str">
            <v>HANDEF AGENTUR IMPORT EXPORT</v>
          </cell>
          <cell r="C247">
            <v>0</v>
          </cell>
        </row>
        <row r="248">
          <cell r="A248">
            <v>11501001849</v>
          </cell>
          <cell r="B248" t="str">
            <v>MERONE EMILIO ENOTECA DELL'ARCO</v>
          </cell>
          <cell r="C248">
            <v>0</v>
          </cell>
        </row>
        <row r="249">
          <cell r="A249">
            <v>11501001854</v>
          </cell>
          <cell r="B249" t="str">
            <v>BAIANO SALVATORE</v>
          </cell>
          <cell r="C249">
            <v>0</v>
          </cell>
        </row>
        <row r="250">
          <cell r="A250">
            <v>11501001862</v>
          </cell>
          <cell r="B250" t="str">
            <v>B.&amp; B. SAS DI PERREON G.</v>
          </cell>
          <cell r="C250">
            <v>0</v>
          </cell>
        </row>
        <row r="251">
          <cell r="A251">
            <v>11501001864</v>
          </cell>
          <cell r="B251" t="str">
            <v>D.A.SRL DISTRIBUZIONE ALIMENTARE</v>
          </cell>
          <cell r="C251">
            <v>2063.91</v>
          </cell>
        </row>
        <row r="252">
          <cell r="A252">
            <v>11501001871</v>
          </cell>
          <cell r="B252" t="str">
            <v>DIEFFE SAS - clienti in contenzioso</v>
          </cell>
          <cell r="C252">
            <v>0</v>
          </cell>
        </row>
        <row r="253">
          <cell r="A253">
            <v>11501001900</v>
          </cell>
          <cell r="B253" t="str">
            <v>S.A.F. DI DARI FRANCESCO M. E S. SNC</v>
          </cell>
          <cell r="C253">
            <v>0</v>
          </cell>
        </row>
        <row r="254">
          <cell r="A254">
            <v>11501001906</v>
          </cell>
          <cell r="B254" t="str">
            <v>MELMAT DI RAVIOLO JOELLE-c.contenzioso</v>
          </cell>
          <cell r="C254">
            <v>0</v>
          </cell>
        </row>
        <row r="255">
          <cell r="A255">
            <v>11501001950</v>
          </cell>
          <cell r="B255" t="str">
            <v>PASTORE UMBERTO</v>
          </cell>
          <cell r="C255">
            <v>0</v>
          </cell>
        </row>
        <row r="256">
          <cell r="A256">
            <v>11501001963</v>
          </cell>
          <cell r="B256" t="str">
            <v>SAPONE SERVICE SAS - clienti in contenz.</v>
          </cell>
          <cell r="C256">
            <v>1345.22</v>
          </cell>
        </row>
        <row r="257">
          <cell r="A257">
            <v>11501001971</v>
          </cell>
          <cell r="B257" t="str">
            <v>FEINKOTHANDEL GMBH</v>
          </cell>
          <cell r="C257">
            <v>0</v>
          </cell>
        </row>
        <row r="258">
          <cell r="A258">
            <v>11501001973</v>
          </cell>
          <cell r="B258" t="str">
            <v>CASEIFICIO MILK CHEESE DI LEONE ANNA</v>
          </cell>
          <cell r="C258">
            <v>0</v>
          </cell>
        </row>
        <row r="259">
          <cell r="A259">
            <v>11501002005</v>
          </cell>
          <cell r="B259" t="str">
            <v>C.A.M.SRL CENTRO ALIMENTARI MEGARESE</v>
          </cell>
          <cell r="C259">
            <v>0</v>
          </cell>
        </row>
        <row r="260">
          <cell r="A260">
            <v>11501002007</v>
          </cell>
          <cell r="B260" t="str">
            <v>SINISI ANTONIO</v>
          </cell>
          <cell r="C260">
            <v>0</v>
          </cell>
        </row>
        <row r="261">
          <cell r="A261">
            <v>11501002008</v>
          </cell>
          <cell r="B261" t="str">
            <v>CAVA MARKET SPA</v>
          </cell>
          <cell r="C261">
            <v>0</v>
          </cell>
        </row>
        <row r="262">
          <cell r="A262">
            <v>11501002024</v>
          </cell>
          <cell r="B262" t="str">
            <v>TROVATO G. MARKET SAN GIUSEPPE</v>
          </cell>
          <cell r="C262">
            <v>0</v>
          </cell>
        </row>
        <row r="263">
          <cell r="A263">
            <v>11501002061</v>
          </cell>
          <cell r="B263" t="str">
            <v>CREMERIA SCALZONE LUIGI</v>
          </cell>
          <cell r="C263">
            <v>0</v>
          </cell>
        </row>
        <row r="264">
          <cell r="A264">
            <v>11501002070</v>
          </cell>
          <cell r="B264" t="str">
            <v>PODAGROSSI FABIO &amp; C.SAS</v>
          </cell>
          <cell r="C264">
            <v>0</v>
          </cell>
        </row>
        <row r="265">
          <cell r="A265">
            <v>11501002072</v>
          </cell>
          <cell r="B265" t="str">
            <v>VOGLIE DI CORTE DI UCCHEDDU M. LORETTA</v>
          </cell>
          <cell r="C265">
            <v>4039.21</v>
          </cell>
        </row>
        <row r="266">
          <cell r="A266">
            <v>11501002083</v>
          </cell>
          <cell r="B266" t="str">
            <v>SI.DA.S. DI DI SICILIA-clienti in conten</v>
          </cell>
          <cell r="C266">
            <v>0</v>
          </cell>
        </row>
        <row r="267">
          <cell r="A267">
            <v>11501002105</v>
          </cell>
          <cell r="B267" t="str">
            <v>GHIOTTONERIE DI ZIA LISETTA DI ORTENSI</v>
          </cell>
          <cell r="C267">
            <v>0</v>
          </cell>
        </row>
        <row r="268">
          <cell r="A268">
            <v>11501002198</v>
          </cell>
          <cell r="B268" t="str">
            <v>FOTI FORTUNATO</v>
          </cell>
          <cell r="C268">
            <v>0</v>
          </cell>
        </row>
        <row r="269">
          <cell r="A269">
            <v>11501002200</v>
          </cell>
          <cell r="B269" t="str">
            <v>ANTICA GROTTA DI MENOLASCINA SEBASTIANO</v>
          </cell>
          <cell r="C269">
            <v>849.18</v>
          </cell>
        </row>
        <row r="270">
          <cell r="A270">
            <v>11501002201</v>
          </cell>
          <cell r="B270" t="str">
            <v>SALUMERIA LA SQUISITA DI GIROLAMO D.</v>
          </cell>
          <cell r="C270">
            <v>0</v>
          </cell>
        </row>
        <row r="271">
          <cell r="A271">
            <v>11501002223</v>
          </cell>
          <cell r="B271" t="str">
            <v>DRAGONI OSVALDO</v>
          </cell>
          <cell r="C271">
            <v>0</v>
          </cell>
        </row>
        <row r="272">
          <cell r="A272">
            <v>11501002230</v>
          </cell>
          <cell r="B272" t="str">
            <v>ALIMENTARI DONNA ROSARIA DI DE PASQUALE</v>
          </cell>
          <cell r="C272">
            <v>0</v>
          </cell>
        </row>
        <row r="273">
          <cell r="A273">
            <v>11501002244</v>
          </cell>
          <cell r="B273" t="str">
            <v>AL.DI.SRL</v>
          </cell>
          <cell r="C273">
            <v>0</v>
          </cell>
        </row>
        <row r="274">
          <cell r="A274">
            <v>11501002254</v>
          </cell>
          <cell r="B274" t="str">
            <v>PAGANA ANTONINO</v>
          </cell>
          <cell r="C274">
            <v>0</v>
          </cell>
        </row>
        <row r="275">
          <cell r="A275">
            <v>11501002290</v>
          </cell>
          <cell r="B275" t="str">
            <v>IL GIARDINO DEL RIO</v>
          </cell>
          <cell r="C275">
            <v>0</v>
          </cell>
        </row>
        <row r="276">
          <cell r="A276">
            <v>11501002300</v>
          </cell>
          <cell r="B276" t="str">
            <v>SUPER AVIT SAS DI TAVANO ANNA</v>
          </cell>
          <cell r="C276">
            <v>0</v>
          </cell>
        </row>
        <row r="277">
          <cell r="A277">
            <v>11501002310</v>
          </cell>
          <cell r="B277" t="str">
            <v>TOSTERIA CAFFE' VITTORI DI SARACINO</v>
          </cell>
          <cell r="C277">
            <v>0</v>
          </cell>
        </row>
        <row r="278">
          <cell r="A278">
            <v>11501002316</v>
          </cell>
          <cell r="B278" t="str">
            <v>BTP SNC DI IGOR BIAGINI &amp; C.</v>
          </cell>
          <cell r="C278">
            <v>0</v>
          </cell>
        </row>
        <row r="279">
          <cell r="A279">
            <v>11501002318</v>
          </cell>
          <cell r="B279" t="str">
            <v>F.LLI CAMBRIA SRL</v>
          </cell>
          <cell r="C279">
            <v>0</v>
          </cell>
        </row>
        <row r="280">
          <cell r="A280">
            <v>11501002323</v>
          </cell>
          <cell r="B280" t="str">
            <v>OMBRA LUNGA SNC ENOSTERIA</v>
          </cell>
          <cell r="C280">
            <v>0</v>
          </cell>
        </row>
        <row r="281">
          <cell r="A281">
            <v>11501002347</v>
          </cell>
          <cell r="B281" t="str">
            <v>G.M.&amp; C. SAS DI ALFE' GIOVANNI</v>
          </cell>
          <cell r="C281">
            <v>0</v>
          </cell>
        </row>
        <row r="282">
          <cell r="A282">
            <v>11501002349</v>
          </cell>
          <cell r="B282" t="str">
            <v>CREMERIA LAURA DI SOMMELLA CIRO</v>
          </cell>
          <cell r="C282">
            <v>699.73</v>
          </cell>
        </row>
        <row r="283">
          <cell r="A283">
            <v>11501002361</v>
          </cell>
          <cell r="B283" t="str">
            <v>LO SFIZIO GASTR. HERDONIA SRL</v>
          </cell>
          <cell r="C283">
            <v>0</v>
          </cell>
        </row>
        <row r="284">
          <cell r="A284">
            <v>11501002408</v>
          </cell>
          <cell r="B284" t="str">
            <v>PANIFICIO FORNO SNC DI PISTACCHIO</v>
          </cell>
          <cell r="C284">
            <v>0</v>
          </cell>
        </row>
        <row r="285">
          <cell r="A285">
            <v>11501002425</v>
          </cell>
          <cell r="B285" t="str">
            <v>SEBLI SRL</v>
          </cell>
          <cell r="C285">
            <v>0</v>
          </cell>
        </row>
        <row r="286">
          <cell r="A286">
            <v>11501002561</v>
          </cell>
          <cell r="B286" t="str">
            <v>PIZZICAGNOLO DI MULE' MARIA ANTONIA</v>
          </cell>
          <cell r="C286">
            <v>0</v>
          </cell>
        </row>
        <row r="287">
          <cell r="A287">
            <v>11501002628</v>
          </cell>
          <cell r="B287" t="str">
            <v>ALIMENTARI CASSANI</v>
          </cell>
          <cell r="C287">
            <v>0</v>
          </cell>
        </row>
        <row r="288">
          <cell r="A288">
            <v>11501002631</v>
          </cell>
          <cell r="B288" t="str">
            <v>CIPAC S.P.A.</v>
          </cell>
          <cell r="C288">
            <v>0</v>
          </cell>
        </row>
        <row r="289">
          <cell r="A289">
            <v>11501002658</v>
          </cell>
          <cell r="B289" t="str">
            <v>MEDULLA MASSIMO - c.contezioso</v>
          </cell>
          <cell r="C289">
            <v>0</v>
          </cell>
        </row>
        <row r="290">
          <cell r="A290">
            <v>11501002675</v>
          </cell>
          <cell r="B290" t="str">
            <v>PA.CA. SRL RIST. SAPORE DI MARE</v>
          </cell>
          <cell r="C290">
            <v>0</v>
          </cell>
        </row>
        <row r="291">
          <cell r="A291">
            <v>11501002689</v>
          </cell>
          <cell r="B291" t="str">
            <v>ALIMENTARI ZERINO ROSA</v>
          </cell>
          <cell r="C291">
            <v>0</v>
          </cell>
        </row>
        <row r="292">
          <cell r="A292">
            <v>11501002696</v>
          </cell>
          <cell r="B292" t="str">
            <v>LA MODERNA GASTRONOMIA DI CHIAROLLA</v>
          </cell>
          <cell r="C292">
            <v>0</v>
          </cell>
        </row>
        <row r="293">
          <cell r="A293">
            <v>11501002712</v>
          </cell>
          <cell r="B293" t="str">
            <v>EURO MARKET DI ROCCA FRANCESCO</v>
          </cell>
          <cell r="C293">
            <v>0</v>
          </cell>
        </row>
        <row r="294">
          <cell r="A294">
            <v>11501002735</v>
          </cell>
          <cell r="B294" t="str">
            <v>RISTORANTE IL GANAUCCHIO SRL</v>
          </cell>
          <cell r="C294">
            <v>0</v>
          </cell>
        </row>
        <row r="295">
          <cell r="A295">
            <v>11501002760</v>
          </cell>
          <cell r="B295" t="str">
            <v>NAPOLITANO ALESSANDRO</v>
          </cell>
          <cell r="C295">
            <v>0</v>
          </cell>
        </row>
        <row r="296">
          <cell r="A296">
            <v>11501002833</v>
          </cell>
          <cell r="B296" t="str">
            <v>IL SALUMIERE DI A. COVELLI</v>
          </cell>
          <cell r="C296">
            <v>0</v>
          </cell>
        </row>
        <row r="297">
          <cell r="A297">
            <v>11501002863</v>
          </cell>
          <cell r="B297" t="str">
            <v>LA LUVERIA SNC DI DILONARDO R.</v>
          </cell>
          <cell r="C297">
            <v>0</v>
          </cell>
        </row>
        <row r="298">
          <cell r="A298">
            <v>11501002873</v>
          </cell>
          <cell r="B298" t="str">
            <v>STUZZICOMANIA DI TROVATO LUCA</v>
          </cell>
          <cell r="C298">
            <v>0</v>
          </cell>
        </row>
        <row r="299">
          <cell r="A299">
            <v>11501002886</v>
          </cell>
          <cell r="B299" t="str">
            <v>ENOTECA BACCO DEL MONTE DI LANCERENZA</v>
          </cell>
          <cell r="C299">
            <v>0</v>
          </cell>
        </row>
        <row r="300">
          <cell r="A300">
            <v>11501002955</v>
          </cell>
          <cell r="B300" t="str">
            <v>ITALIAN FOOD SP Z O.</v>
          </cell>
          <cell r="C300">
            <v>43838.29</v>
          </cell>
        </row>
        <row r="301">
          <cell r="A301">
            <v>11501002961</v>
          </cell>
          <cell r="B301" t="str">
            <v>AL MIO RISTOR. SRL</v>
          </cell>
          <cell r="C301">
            <v>0</v>
          </cell>
        </row>
        <row r="302">
          <cell r="A302">
            <v>11501003066</v>
          </cell>
          <cell r="B302" t="str">
            <v>BAR PIZZE. LA ROSA DEI VENTI GAGLIARDI</v>
          </cell>
          <cell r="C302">
            <v>0</v>
          </cell>
        </row>
        <row r="303">
          <cell r="A303">
            <v>11501003142</v>
          </cell>
          <cell r="B303" t="str">
            <v>LE SPECIALITA' IN BOTTEGA SRL</v>
          </cell>
          <cell r="C303">
            <v>0</v>
          </cell>
        </row>
        <row r="304">
          <cell r="A304">
            <v>11501003196</v>
          </cell>
          <cell r="B304" t="str">
            <v>DELIZIOSA DI GIUDICE</v>
          </cell>
          <cell r="C304">
            <v>0</v>
          </cell>
        </row>
        <row r="305">
          <cell r="A305">
            <v>11501003214</v>
          </cell>
          <cell r="B305" t="str">
            <v>MARCHETTI PIERO</v>
          </cell>
          <cell r="C305">
            <v>0</v>
          </cell>
        </row>
        <row r="306">
          <cell r="A306">
            <v>11501003237</v>
          </cell>
          <cell r="B306" t="str">
            <v>ALIMENTARI PETRONE GIUSEPPINA</v>
          </cell>
          <cell r="C306">
            <v>0</v>
          </cell>
        </row>
        <row r="307">
          <cell r="A307">
            <v>11501003299</v>
          </cell>
          <cell r="B307" t="str">
            <v>NORDIMPORT SPA</v>
          </cell>
          <cell r="C307">
            <v>0</v>
          </cell>
        </row>
        <row r="308">
          <cell r="A308">
            <v>11501003351</v>
          </cell>
          <cell r="B308" t="str">
            <v>FURLANETTO LUCIA</v>
          </cell>
          <cell r="C308">
            <v>1621.24</v>
          </cell>
        </row>
        <row r="309">
          <cell r="A309">
            <v>11501003353</v>
          </cell>
          <cell r="B309" t="str">
            <v>CHIECO GIUSEPPE</v>
          </cell>
          <cell r="C309">
            <v>0</v>
          </cell>
        </row>
        <row r="310">
          <cell r="A310">
            <v>11501003368</v>
          </cell>
          <cell r="B310" t="str">
            <v>GIACCO FRANCESCA</v>
          </cell>
          <cell r="C310">
            <v>0</v>
          </cell>
        </row>
        <row r="311">
          <cell r="A311">
            <v>11501003388</v>
          </cell>
          <cell r="B311" t="str">
            <v>SUPERMERCATO MUZZUPAPA ROSA</v>
          </cell>
          <cell r="C311">
            <v>0</v>
          </cell>
        </row>
        <row r="312">
          <cell r="A312">
            <v>11501003406</v>
          </cell>
          <cell r="B312" t="str">
            <v>SALUMI E FORMAGGI LA BAITA SAS DI ZARA</v>
          </cell>
          <cell r="C312">
            <v>0</v>
          </cell>
        </row>
        <row r="313">
          <cell r="A313">
            <v>11501003409</v>
          </cell>
          <cell r="B313" t="str">
            <v>MASTRODONATO AGATA ANNA RITA</v>
          </cell>
          <cell r="C313">
            <v>0</v>
          </cell>
        </row>
        <row r="314">
          <cell r="A314">
            <v>11501003429</v>
          </cell>
          <cell r="B314" t="str">
            <v>CORRADINO CATERING SRL</v>
          </cell>
          <cell r="C314">
            <v>0</v>
          </cell>
        </row>
        <row r="315">
          <cell r="A315">
            <v>11501003495</v>
          </cell>
          <cell r="B315" t="str">
            <v>SABA MONICA</v>
          </cell>
          <cell r="C315">
            <v>0</v>
          </cell>
        </row>
        <row r="316">
          <cell r="A316">
            <v>11501003506</v>
          </cell>
          <cell r="B316" t="str">
            <v>RIST.MARI E MONTI</v>
          </cell>
          <cell r="C316">
            <v>0</v>
          </cell>
        </row>
        <row r="317">
          <cell r="A317">
            <v>11501003511</v>
          </cell>
          <cell r="B317" t="str">
            <v>LA FONTE SRL</v>
          </cell>
          <cell r="C317">
            <v>0</v>
          </cell>
        </row>
        <row r="318">
          <cell r="A318">
            <v>11501003518</v>
          </cell>
          <cell r="B318" t="str">
            <v>DELIZIE E SAPORI DI MUNAO' ROSA</v>
          </cell>
          <cell r="C318">
            <v>0</v>
          </cell>
        </row>
        <row r="319">
          <cell r="A319">
            <v>11501003532</v>
          </cell>
          <cell r="B319" t="str">
            <v>CASEIFICIO LA BUFALINA</v>
          </cell>
          <cell r="C319">
            <v>0</v>
          </cell>
        </row>
        <row r="320">
          <cell r="A320">
            <v>11501003567</v>
          </cell>
          <cell r="B320" t="str">
            <v>MIMES SRL</v>
          </cell>
          <cell r="C320">
            <v>0</v>
          </cell>
        </row>
        <row r="321">
          <cell r="A321">
            <v>11501003569</v>
          </cell>
          <cell r="B321" t="str">
            <v>SAPORI DI CASA LA GATTUTA</v>
          </cell>
          <cell r="C321">
            <v>10012.69</v>
          </cell>
        </row>
        <row r="322">
          <cell r="A322">
            <v>11501003577</v>
          </cell>
          <cell r="B322" t="str">
            <v>ALIGRUP SPA - c.contenzioso</v>
          </cell>
          <cell r="C322">
            <v>44077.25</v>
          </cell>
        </row>
        <row r="323">
          <cell r="A323">
            <v>11501003592</v>
          </cell>
          <cell r="B323" t="str">
            <v>MINUTOLO C. MACEL. GASTRON.</v>
          </cell>
          <cell r="C323">
            <v>0</v>
          </cell>
        </row>
        <row r="324">
          <cell r="A324">
            <v>11501003647</v>
          </cell>
          <cell r="B324" t="str">
            <v>DECO' SNC DI DE FELICE - c.contenzioso</v>
          </cell>
          <cell r="C324">
            <v>0</v>
          </cell>
        </row>
        <row r="325">
          <cell r="A325">
            <v>11501003653</v>
          </cell>
          <cell r="B325" t="str">
            <v>ANTICHI SAPORI SRL</v>
          </cell>
          <cell r="C325">
            <v>0</v>
          </cell>
        </row>
        <row r="326">
          <cell r="A326">
            <v>11501003658</v>
          </cell>
          <cell r="B326" t="str">
            <v>DITTA MENNELLA A.</v>
          </cell>
          <cell r="C326">
            <v>0</v>
          </cell>
        </row>
        <row r="327">
          <cell r="A327">
            <v>11501003679</v>
          </cell>
          <cell r="B327" t="str">
            <v>LA FORCHETTA D'ORO DI CARONE C.</v>
          </cell>
          <cell r="C327">
            <v>0</v>
          </cell>
        </row>
        <row r="328">
          <cell r="A328">
            <v>11501003687</v>
          </cell>
          <cell r="B328" t="str">
            <v>EUROLAT SPA-clienti contenzioso</v>
          </cell>
          <cell r="C328">
            <v>0</v>
          </cell>
        </row>
        <row r="329">
          <cell r="A329">
            <v>11501003719</v>
          </cell>
          <cell r="B329" t="str">
            <v>GRUPPO 6 GDO SRL - c.contenzioso</v>
          </cell>
          <cell r="C329">
            <v>0</v>
          </cell>
        </row>
        <row r="330">
          <cell r="A330">
            <v>11501003753</v>
          </cell>
          <cell r="B330" t="str">
            <v>GIULIANI SNC - clienti contenzioso</v>
          </cell>
          <cell r="C330">
            <v>0</v>
          </cell>
        </row>
        <row r="331">
          <cell r="A331">
            <v>11501003754</v>
          </cell>
          <cell r="B331" t="str">
            <v>ROSETTA MAGNO IMPORT-EXPORT LEBENSMITTEL</v>
          </cell>
          <cell r="C331">
            <v>0</v>
          </cell>
        </row>
        <row r="332">
          <cell r="A332">
            <v>11501003810</v>
          </cell>
          <cell r="B332" t="str">
            <v>ALIMENTARI VILLENEUVE DI BONTEMPI S.</v>
          </cell>
          <cell r="C332">
            <v>0</v>
          </cell>
        </row>
        <row r="333">
          <cell r="A333">
            <v>11501003813</v>
          </cell>
          <cell r="B333" t="str">
            <v>BLU DISCOUNT ANGLOLUSA SNC</v>
          </cell>
          <cell r="C333">
            <v>0</v>
          </cell>
        </row>
        <row r="334">
          <cell r="A334">
            <v>11501003852</v>
          </cell>
          <cell r="B334" t="str">
            <v>LUCANA COLORI DI VITO CANTORE</v>
          </cell>
          <cell r="C334">
            <v>0</v>
          </cell>
        </row>
        <row r="335">
          <cell r="A335">
            <v>11501003862</v>
          </cell>
          <cell r="B335" t="str">
            <v>EVER GREEN DI PETRONE MARIA</v>
          </cell>
          <cell r="C335">
            <v>0</v>
          </cell>
        </row>
        <row r="336">
          <cell r="A336">
            <v>11501003881</v>
          </cell>
          <cell r="B336" t="str">
            <v>LESTINGI MARIA GRAZIA</v>
          </cell>
          <cell r="C336">
            <v>0</v>
          </cell>
        </row>
        <row r="337">
          <cell r="A337">
            <v>11501003938</v>
          </cell>
          <cell r="B337" t="str">
            <v>TORSELLO MASSIMO</v>
          </cell>
          <cell r="C337">
            <v>0</v>
          </cell>
        </row>
        <row r="338">
          <cell r="A338">
            <v>11501003948</v>
          </cell>
          <cell r="B338" t="str">
            <v>OFFICINA DEI SAPORI</v>
          </cell>
          <cell r="C338">
            <v>7122.52</v>
          </cell>
        </row>
        <row r="339">
          <cell r="A339">
            <v>11501003976</v>
          </cell>
          <cell r="B339" t="str">
            <v>IL MIO VERDE DI MANIGRASSI CLAUDIO</v>
          </cell>
          <cell r="C339">
            <v>0</v>
          </cell>
        </row>
        <row r="340">
          <cell r="A340">
            <v>11501003989</v>
          </cell>
          <cell r="B340" t="str">
            <v>ANTICHI SAPORI SAS DI CANTARELLA V.</v>
          </cell>
          <cell r="C340">
            <v>10498.29</v>
          </cell>
        </row>
        <row r="341">
          <cell r="A341">
            <v>11501004030</v>
          </cell>
          <cell r="B341" t="str">
            <v>LA BOTTEGA DI MONTANARI ANDREA</v>
          </cell>
          <cell r="C341">
            <v>0</v>
          </cell>
        </row>
        <row r="342">
          <cell r="A342">
            <v>11501004032</v>
          </cell>
          <cell r="B342" t="str">
            <v>HAPPY SERVICE SAS</v>
          </cell>
          <cell r="C342">
            <v>0</v>
          </cell>
        </row>
        <row r="343">
          <cell r="A343">
            <v>11501004042</v>
          </cell>
          <cell r="B343" t="str">
            <v>LO MONACO ERIO-clienti contenzioso</v>
          </cell>
          <cell r="C343">
            <v>0</v>
          </cell>
        </row>
        <row r="344">
          <cell r="A344">
            <v>11501004083</v>
          </cell>
          <cell r="B344" t="str">
            <v>ANTIS SRL</v>
          </cell>
          <cell r="C344">
            <v>0</v>
          </cell>
        </row>
        <row r="345">
          <cell r="A345">
            <v>11501004102</v>
          </cell>
          <cell r="B345" t="str">
            <v>SPESSOT BRUNO - clienti contenzioso</v>
          </cell>
          <cell r="C345">
            <v>0</v>
          </cell>
        </row>
        <row r="346">
          <cell r="A346">
            <v>11501004129</v>
          </cell>
          <cell r="B346" t="str">
            <v>SALUMANIA SNC DI D'ELIA M.&amp; RUTIGLIANO F</v>
          </cell>
          <cell r="C346">
            <v>0</v>
          </cell>
        </row>
        <row r="347">
          <cell r="A347">
            <v>11501004136</v>
          </cell>
          <cell r="B347" t="str">
            <v>SUPERMERCATO MILLENIUM SAS DI EREMITA</v>
          </cell>
          <cell r="C347">
            <v>0</v>
          </cell>
        </row>
        <row r="348">
          <cell r="A348">
            <v>11501004213</v>
          </cell>
          <cell r="B348" t="str">
            <v>BLAK EAGLE SRL</v>
          </cell>
          <cell r="C348">
            <v>0</v>
          </cell>
        </row>
        <row r="349">
          <cell r="A349">
            <v>11501004260</v>
          </cell>
          <cell r="B349" t="str">
            <v>CENTRO ALIMENTARE</v>
          </cell>
          <cell r="C349">
            <v>0</v>
          </cell>
        </row>
        <row r="350">
          <cell r="A350">
            <v>11501004270</v>
          </cell>
          <cell r="B350" t="str">
            <v>ALIMENTARI CHIARA E MARINA SNC DI VITA</v>
          </cell>
          <cell r="C350">
            <v>0</v>
          </cell>
        </row>
        <row r="351">
          <cell r="A351">
            <v>11501004334</v>
          </cell>
          <cell r="B351" t="str">
            <v>COFFEE E COFFEE RIST.PIZZ. SRL</v>
          </cell>
          <cell r="C351">
            <v>0</v>
          </cell>
        </row>
        <row r="352">
          <cell r="A352">
            <v>11501004343</v>
          </cell>
          <cell r="B352" t="str">
            <v>BAR ARISTOCAMPO SRL</v>
          </cell>
          <cell r="C352">
            <v>0</v>
          </cell>
        </row>
        <row r="353">
          <cell r="A353">
            <v>11501004345</v>
          </cell>
          <cell r="B353" t="str">
            <v>SUPERMERCATO LA DUGENTESE DI RENZI C.</v>
          </cell>
          <cell r="C353">
            <v>929.58</v>
          </cell>
        </row>
        <row r="354">
          <cell r="A354">
            <v>11501004386</v>
          </cell>
          <cell r="B354" t="str">
            <v>SIANI EUGENIO INGROSSO LATTE E DERIVATI</v>
          </cell>
          <cell r="C354">
            <v>0</v>
          </cell>
        </row>
        <row r="355">
          <cell r="A355">
            <v>11501004387</v>
          </cell>
          <cell r="B355" t="str">
            <v>ALIMENTARE DI AMMENDOLA PASQUALE</v>
          </cell>
          <cell r="C355">
            <v>0</v>
          </cell>
        </row>
        <row r="356">
          <cell r="A356">
            <v>11501004401</v>
          </cell>
          <cell r="B356" t="str">
            <v>SCACCO MATTO SAS-clienti contenzioso</v>
          </cell>
          <cell r="C356">
            <v>0</v>
          </cell>
        </row>
        <row r="357">
          <cell r="A357">
            <v>11501004431</v>
          </cell>
          <cell r="B357" t="str">
            <v>LA BOTTEGA DEGLI ANTICHI SAPORI</v>
          </cell>
          <cell r="C357">
            <v>0</v>
          </cell>
        </row>
        <row r="358">
          <cell r="A358">
            <v>11501004433</v>
          </cell>
          <cell r="B358" t="str">
            <v>ENOTECA NEIROTTI DI NEIROTTI ALESSANDRA</v>
          </cell>
          <cell r="C358">
            <v>0</v>
          </cell>
        </row>
        <row r="359">
          <cell r="A359">
            <v>11501004438</v>
          </cell>
          <cell r="B359" t="str">
            <v>BORGO ANTICO SRL</v>
          </cell>
          <cell r="C359">
            <v>0</v>
          </cell>
        </row>
        <row r="360">
          <cell r="A360">
            <v>11501004465</v>
          </cell>
          <cell r="B360" t="str">
            <v>GRECCO FEDERICO - c.contenzioso</v>
          </cell>
          <cell r="C360">
            <v>918.21</v>
          </cell>
        </row>
        <row r="361">
          <cell r="A361">
            <v>11501004471</v>
          </cell>
          <cell r="B361" t="str">
            <v>PASTA FRESCA INTAGLIETTA</v>
          </cell>
          <cell r="C361">
            <v>0</v>
          </cell>
        </row>
        <row r="362">
          <cell r="A362">
            <v>11501004472</v>
          </cell>
          <cell r="B362" t="str">
            <v>MARKET DELLE GRAZIE SRL</v>
          </cell>
          <cell r="C362">
            <v>0</v>
          </cell>
        </row>
        <row r="363">
          <cell r="A363">
            <v>11501004522</v>
          </cell>
          <cell r="B363" t="str">
            <v>ABATE SALVATORE</v>
          </cell>
          <cell r="C363">
            <v>0</v>
          </cell>
        </row>
        <row r="364">
          <cell r="A364">
            <v>11501004552</v>
          </cell>
          <cell r="B364" t="str">
            <v>TOGNOCCHI SILVANA</v>
          </cell>
          <cell r="C364">
            <v>0</v>
          </cell>
        </row>
        <row r="365">
          <cell r="A365">
            <v>11501004553</v>
          </cell>
          <cell r="B365" t="str">
            <v>MACELLERIA BALLONI</v>
          </cell>
          <cell r="C365">
            <v>0</v>
          </cell>
        </row>
        <row r="366">
          <cell r="A366">
            <v>11501004571</v>
          </cell>
          <cell r="B366" t="str">
            <v>LA GIUSY FRUTTA</v>
          </cell>
          <cell r="C366">
            <v>0</v>
          </cell>
        </row>
        <row r="367">
          <cell r="A367">
            <v>11501004573</v>
          </cell>
          <cell r="B367" t="str">
            <v>ZETA LATTE SNC</v>
          </cell>
          <cell r="C367">
            <v>0</v>
          </cell>
        </row>
        <row r="368">
          <cell r="A368">
            <v>11501004581</v>
          </cell>
          <cell r="B368" t="str">
            <v>SELF PEGLI DI MANDICA</v>
          </cell>
          <cell r="C368">
            <v>0</v>
          </cell>
        </row>
        <row r="369">
          <cell r="A369">
            <v>11501004585</v>
          </cell>
          <cell r="B369" t="str">
            <v>PARISELLA PAOLO</v>
          </cell>
          <cell r="C369">
            <v>0</v>
          </cell>
        </row>
        <row r="370">
          <cell r="A370">
            <v>11501004590</v>
          </cell>
          <cell r="B370" t="str">
            <v>MACELLERIA SALUMERIA DI BOTTI SILVIA</v>
          </cell>
          <cell r="C370">
            <v>0</v>
          </cell>
        </row>
        <row r="371">
          <cell r="A371">
            <v>11501004597</v>
          </cell>
          <cell r="B371" t="str">
            <v>ITAL ALIMENTARI SRL</v>
          </cell>
          <cell r="C371">
            <v>0</v>
          </cell>
        </row>
        <row r="372">
          <cell r="A372">
            <v>11501004620</v>
          </cell>
          <cell r="B372" t="str">
            <v>M.&amp;V.SNC DI FLAVIO VALERI</v>
          </cell>
          <cell r="C372">
            <v>0</v>
          </cell>
        </row>
        <row r="373">
          <cell r="A373">
            <v>11501004649</v>
          </cell>
          <cell r="B373" t="str">
            <v>ALIMENTARI COLMAR SRL COLUZZI DONATO</v>
          </cell>
          <cell r="C373">
            <v>0</v>
          </cell>
        </row>
        <row r="374">
          <cell r="A374">
            <v>11501004651</v>
          </cell>
          <cell r="B374" t="str">
            <v>ENOTECA GIGLIOLA GIANNI - c.contenzioso</v>
          </cell>
          <cell r="C374">
            <v>2640.03</v>
          </cell>
        </row>
        <row r="375">
          <cell r="A375">
            <v>11501004654</v>
          </cell>
          <cell r="B375" t="str">
            <v>RISTORANTE MICOL SAS DI TAMBURI NICOLINO</v>
          </cell>
          <cell r="C375">
            <v>0</v>
          </cell>
        </row>
        <row r="376">
          <cell r="A376">
            <v>11501004679</v>
          </cell>
          <cell r="B376" t="str">
            <v>DIVINO DI BARENGO PAOLA</v>
          </cell>
          <cell r="C376">
            <v>0</v>
          </cell>
        </row>
        <row r="377">
          <cell r="A377">
            <v>11501004684</v>
          </cell>
          <cell r="B377" t="str">
            <v>EURL R7 DI ARGENTO LIBORIO-c.contenzioso</v>
          </cell>
          <cell r="C377">
            <v>0</v>
          </cell>
        </row>
        <row r="378">
          <cell r="A378">
            <v>11501004686</v>
          </cell>
          <cell r="B378" t="str">
            <v>SADAS SPA - c.contenzioso</v>
          </cell>
          <cell r="C378">
            <v>0</v>
          </cell>
        </row>
        <row r="379">
          <cell r="A379">
            <v>11501004689</v>
          </cell>
          <cell r="B379" t="str">
            <v>VALMAR SNC DI CORATO RUGGERO</v>
          </cell>
          <cell r="C379">
            <v>0</v>
          </cell>
        </row>
        <row r="380">
          <cell r="A380">
            <v>11501004735</v>
          </cell>
          <cell r="B380" t="str">
            <v>TUNDO SRL</v>
          </cell>
          <cell r="C380">
            <v>0</v>
          </cell>
        </row>
        <row r="381">
          <cell r="A381">
            <v>11501004740</v>
          </cell>
          <cell r="B381" t="str">
            <v>TANDEMEGLIO</v>
          </cell>
          <cell r="C381">
            <v>0</v>
          </cell>
        </row>
        <row r="382">
          <cell r="A382">
            <v>11501004762</v>
          </cell>
          <cell r="B382" t="str">
            <v>LAULISSE SAS DI AMADORI SARA</v>
          </cell>
          <cell r="C382">
            <v>0</v>
          </cell>
        </row>
        <row r="383">
          <cell r="A383">
            <v>11501004773</v>
          </cell>
          <cell r="B383" t="str">
            <v>MEDITERRANEO DI MOROSO SEVERINA</v>
          </cell>
          <cell r="C383">
            <v>0</v>
          </cell>
        </row>
        <row r="384">
          <cell r="A384">
            <v>11501004788</v>
          </cell>
          <cell r="B384" t="str">
            <v>LOCANTORE DOMENICO</v>
          </cell>
          <cell r="C384">
            <v>0</v>
          </cell>
        </row>
        <row r="385">
          <cell r="A385">
            <v>11501004804</v>
          </cell>
          <cell r="B385" t="str">
            <v>DRINK SERVICE SAS DI SERRA RESSO GIANV.</v>
          </cell>
          <cell r="C385">
            <v>0</v>
          </cell>
        </row>
        <row r="386">
          <cell r="A386">
            <v>11501004808</v>
          </cell>
          <cell r="B386" t="str">
            <v>L'ANGOLO DELLE SPECIALITA' DI DEGANO</v>
          </cell>
          <cell r="C386">
            <v>0</v>
          </cell>
        </row>
        <row r="387">
          <cell r="A387">
            <v>11501004823</v>
          </cell>
          <cell r="B387" t="str">
            <v>G.&amp; C.BUFALA SNC</v>
          </cell>
          <cell r="C387">
            <v>0</v>
          </cell>
        </row>
        <row r="388">
          <cell r="A388">
            <v>11501004851</v>
          </cell>
          <cell r="B388" t="str">
            <v>B.F.R. SRL</v>
          </cell>
          <cell r="C388">
            <v>0</v>
          </cell>
        </row>
        <row r="389">
          <cell r="A389">
            <v>11501004855</v>
          </cell>
          <cell r="B389" t="str">
            <v>LA TAVERNA DI VICCIO DI LIUZZI MASSIMO</v>
          </cell>
          <cell r="C389">
            <v>0</v>
          </cell>
        </row>
        <row r="390">
          <cell r="A390">
            <v>11501004857</v>
          </cell>
          <cell r="B390" t="str">
            <v>M.A.G.I.E. SRL</v>
          </cell>
          <cell r="C390">
            <v>0</v>
          </cell>
        </row>
        <row r="391">
          <cell r="A391">
            <v>11501004861</v>
          </cell>
          <cell r="B391" t="str">
            <v>SOVAR SPA - clienti in contenzioso</v>
          </cell>
          <cell r="C391">
            <v>1200.3499999999999</v>
          </cell>
        </row>
        <row r="392">
          <cell r="A392">
            <v>11501004870</v>
          </cell>
          <cell r="B392" t="str">
            <v>IL GERMOGLIO</v>
          </cell>
          <cell r="C392">
            <v>0</v>
          </cell>
        </row>
        <row r="393">
          <cell r="A393">
            <v>11501004875</v>
          </cell>
          <cell r="B393" t="str">
            <v>INGROSSO ALIM. CAVALLARO ANGELO</v>
          </cell>
          <cell r="C393">
            <v>0</v>
          </cell>
        </row>
        <row r="394">
          <cell r="A394">
            <v>11501004880</v>
          </cell>
          <cell r="B394" t="str">
            <v>EUGENI PAOLO SALUMI CING. FORM.</v>
          </cell>
          <cell r="C394">
            <v>0</v>
          </cell>
        </row>
        <row r="395">
          <cell r="A395">
            <v>11501004905</v>
          </cell>
          <cell r="B395" t="str">
            <v>I FRAGLIONI DI LEVRANO GIUSEPPE</v>
          </cell>
          <cell r="C395">
            <v>0</v>
          </cell>
        </row>
        <row r="396">
          <cell r="A396">
            <v>11501004915</v>
          </cell>
          <cell r="B396" t="str">
            <v>RISTORANTE PLANET SRL</v>
          </cell>
          <cell r="C396">
            <v>0</v>
          </cell>
        </row>
        <row r="397">
          <cell r="A397">
            <v>11501004940</v>
          </cell>
          <cell r="B397" t="str">
            <v>PRINCE CAFE'DI DE BLASI LUIGI</v>
          </cell>
          <cell r="C397">
            <v>0</v>
          </cell>
        </row>
        <row r="398">
          <cell r="A398">
            <v>11501004970</v>
          </cell>
          <cell r="B398" t="str">
            <v>EUROP FOOD SRL</v>
          </cell>
          <cell r="C398">
            <v>0</v>
          </cell>
        </row>
        <row r="399">
          <cell r="A399">
            <v>11501005069</v>
          </cell>
          <cell r="B399" t="str">
            <v>IL MARKET DI TALIANO ALDO</v>
          </cell>
          <cell r="C399">
            <v>0</v>
          </cell>
        </row>
        <row r="400">
          <cell r="A400">
            <v>11501005092</v>
          </cell>
          <cell r="B400" t="str">
            <v>ALTROVE VINI CUCINA ENOTRIA SNC</v>
          </cell>
          <cell r="C400">
            <v>0</v>
          </cell>
        </row>
        <row r="401">
          <cell r="A401">
            <v>11501005116</v>
          </cell>
          <cell r="B401" t="str">
            <v>JULIUS CAFE' SAS DI DE GAETANO ANTONIO</v>
          </cell>
          <cell r="C401">
            <v>0</v>
          </cell>
        </row>
        <row r="402">
          <cell r="A402">
            <v>11501005124</v>
          </cell>
          <cell r="B402" t="str">
            <v>CARLOTTI LUIGI SRL - clienti in contenz.</v>
          </cell>
          <cell r="C402">
            <v>0</v>
          </cell>
        </row>
        <row r="403">
          <cell r="A403">
            <v>11501005128</v>
          </cell>
          <cell r="B403" t="str">
            <v>CE.DI SISA CALABRIA SPA</v>
          </cell>
          <cell r="C403">
            <v>0</v>
          </cell>
        </row>
        <row r="404">
          <cell r="A404">
            <v>11501005137</v>
          </cell>
          <cell r="B404" t="str">
            <v>ALIM. NAPOLI C.</v>
          </cell>
          <cell r="C404">
            <v>0</v>
          </cell>
        </row>
        <row r="405">
          <cell r="A405">
            <v>11501005140</v>
          </cell>
          <cell r="B405" t="str">
            <v>SUPERMERCATO 2000 DI SAMMARTANO</v>
          </cell>
          <cell r="C405">
            <v>2592.1999999999998</v>
          </cell>
        </row>
        <row r="406">
          <cell r="A406">
            <v>11501005160</v>
          </cell>
          <cell r="B406" t="str">
            <v>PADI SRL</v>
          </cell>
          <cell r="C406">
            <v>0</v>
          </cell>
        </row>
        <row r="407">
          <cell r="A407">
            <v>11501005168</v>
          </cell>
          <cell r="B407" t="str">
            <v>FOOD SERVICE SRL</v>
          </cell>
          <cell r="C407">
            <v>0</v>
          </cell>
        </row>
        <row r="408">
          <cell r="A408">
            <v>11501005170</v>
          </cell>
          <cell r="B408" t="str">
            <v>C.S.A. GESTIONI RIST.DI ABASCAL GARRIGA</v>
          </cell>
          <cell r="C408">
            <v>0</v>
          </cell>
        </row>
        <row r="409">
          <cell r="A409">
            <v>11501005172</v>
          </cell>
          <cell r="B409" t="str">
            <v>VITERVINI SAS</v>
          </cell>
          <cell r="C409">
            <v>0</v>
          </cell>
        </row>
        <row r="410">
          <cell r="A410">
            <v>11501005177</v>
          </cell>
          <cell r="B410" t="str">
            <v>D.&amp; D. SAS DI DEFEUDIS ANTONIO</v>
          </cell>
          <cell r="C410">
            <v>0</v>
          </cell>
        </row>
        <row r="411">
          <cell r="A411">
            <v>11501005207</v>
          </cell>
          <cell r="B411" t="str">
            <v>SARP SRL RISTORANTE IL POGGIO</v>
          </cell>
          <cell r="C411">
            <v>0</v>
          </cell>
        </row>
        <row r="412">
          <cell r="A412">
            <v>11501005213</v>
          </cell>
          <cell r="B412" t="str">
            <v>S.M.A.SRL</v>
          </cell>
          <cell r="C412">
            <v>0</v>
          </cell>
        </row>
        <row r="413">
          <cell r="A413">
            <v>11501005216</v>
          </cell>
          <cell r="B413" t="str">
            <v>CARIBE SAS DI LA MONTAGNA SALVATORE</v>
          </cell>
          <cell r="C413">
            <v>719.29</v>
          </cell>
        </row>
        <row r="414">
          <cell r="A414">
            <v>11501005217</v>
          </cell>
          <cell r="B414" t="str">
            <v>AG.SAN VITO DI PANTICELLI FERDINANDO</v>
          </cell>
          <cell r="C414">
            <v>0</v>
          </cell>
        </row>
        <row r="415">
          <cell r="A415">
            <v>11501005218</v>
          </cell>
          <cell r="B415" t="str">
            <v>DOMIZIANA RISTORANTE SAS DI PICCOLO</v>
          </cell>
          <cell r="C415">
            <v>0</v>
          </cell>
        </row>
        <row r="416">
          <cell r="A416">
            <v>11501005223</v>
          </cell>
          <cell r="B416" t="str">
            <v>IL PICCOLO MERCATINO DI COVELLI GAETANO</v>
          </cell>
          <cell r="C416">
            <v>682.18</v>
          </cell>
        </row>
        <row r="417">
          <cell r="A417">
            <v>11501005224</v>
          </cell>
          <cell r="B417" t="str">
            <v>MAX CARNI</v>
          </cell>
          <cell r="C417">
            <v>0</v>
          </cell>
        </row>
        <row r="418">
          <cell r="A418">
            <v>11501005236</v>
          </cell>
          <cell r="B418" t="str">
            <v>DI LELIO M.CARMINA</v>
          </cell>
          <cell r="C418">
            <v>0</v>
          </cell>
        </row>
        <row r="419">
          <cell r="A419">
            <v>11501005247</v>
          </cell>
          <cell r="B419" t="str">
            <v>DA MIMMO DI TUTTO DI PIU' DI TAGLIAVENTO</v>
          </cell>
          <cell r="C419">
            <v>0</v>
          </cell>
        </row>
        <row r="420">
          <cell r="A420">
            <v>11501005260</v>
          </cell>
          <cell r="B420" t="str">
            <v>RUSSO MARIA</v>
          </cell>
          <cell r="C420">
            <v>1432.27</v>
          </cell>
        </row>
        <row r="421">
          <cell r="A421">
            <v>11501005272</v>
          </cell>
          <cell r="B421" t="str">
            <v>ALIMENTARI DI PELLONE CONCETTA</v>
          </cell>
          <cell r="C421">
            <v>0</v>
          </cell>
        </row>
        <row r="422">
          <cell r="A422">
            <v>11501005273</v>
          </cell>
          <cell r="B422" t="str">
            <v>IDEAL MARKET SAS DI PERROTTA CIRO</v>
          </cell>
          <cell r="C422">
            <v>0</v>
          </cell>
        </row>
        <row r="423">
          <cell r="A423">
            <v>11501005277</v>
          </cell>
          <cell r="B423" t="str">
            <v>MERONI INNOCENTE</v>
          </cell>
          <cell r="C423">
            <v>0</v>
          </cell>
        </row>
        <row r="424">
          <cell r="A424">
            <v>11501005278</v>
          </cell>
          <cell r="B424" t="str">
            <v>CERCA SRL</v>
          </cell>
          <cell r="C424">
            <v>0</v>
          </cell>
        </row>
        <row r="425">
          <cell r="A425">
            <v>11501005283</v>
          </cell>
          <cell r="B425" t="str">
            <v>LA TANA DEL BLASCO</v>
          </cell>
          <cell r="C425">
            <v>0</v>
          </cell>
        </row>
        <row r="426">
          <cell r="A426">
            <v>11501005299</v>
          </cell>
          <cell r="B426" t="str">
            <v>CACACE PAOLO</v>
          </cell>
          <cell r="C426">
            <v>0</v>
          </cell>
        </row>
        <row r="427">
          <cell r="A427">
            <v>11501005304</v>
          </cell>
          <cell r="B427" t="str">
            <v>AN.VI.NERI VINCENZO</v>
          </cell>
          <cell r="C427">
            <v>0</v>
          </cell>
        </row>
        <row r="428">
          <cell r="A428">
            <v>11501005319</v>
          </cell>
          <cell r="B428" t="str">
            <v>EMI MARKET DELL'UVA EMANUELA</v>
          </cell>
          <cell r="C428">
            <v>680.65</v>
          </cell>
        </row>
        <row r="429">
          <cell r="A429">
            <v>11501005327</v>
          </cell>
          <cell r="B429" t="str">
            <v>ALATA GOLFO SRL - clienti contenzioso</v>
          </cell>
          <cell r="C429">
            <v>0</v>
          </cell>
        </row>
        <row r="430">
          <cell r="A430">
            <v>11501005364</v>
          </cell>
          <cell r="B430" t="str">
            <v>GENERAL MARKET FANTASIA DI SAPORI</v>
          </cell>
          <cell r="C430">
            <v>0</v>
          </cell>
        </row>
        <row r="431">
          <cell r="A431">
            <v>11501005376</v>
          </cell>
          <cell r="B431" t="str">
            <v>POLICE VINCENZO</v>
          </cell>
          <cell r="C431">
            <v>1303.92</v>
          </cell>
        </row>
        <row r="432">
          <cell r="A432">
            <v>11501005410</v>
          </cell>
          <cell r="B432" t="str">
            <v>PASQUETTO REMIGIO</v>
          </cell>
          <cell r="C432">
            <v>0</v>
          </cell>
        </row>
        <row r="433">
          <cell r="A433">
            <v>11501005424</v>
          </cell>
          <cell r="B433" t="str">
            <v>LO SPARVIERO SAS DI PALTI FELICE</v>
          </cell>
          <cell r="C433">
            <v>0</v>
          </cell>
        </row>
        <row r="434">
          <cell r="A434">
            <v>11501005425</v>
          </cell>
          <cell r="B434" t="str">
            <v>SPEDY DRINKS DI T.&amp; G.</v>
          </cell>
          <cell r="C434">
            <v>0</v>
          </cell>
        </row>
        <row r="435">
          <cell r="A435">
            <v>11501005431</v>
          </cell>
          <cell r="B435" t="str">
            <v>EURODISTRIBUZIONE 97 SRL</v>
          </cell>
          <cell r="C435">
            <v>0</v>
          </cell>
        </row>
        <row r="436">
          <cell r="A436">
            <v>11501005463</v>
          </cell>
          <cell r="B436" t="str">
            <v>LIFE SAS CAFFE' DEL MARE</v>
          </cell>
          <cell r="C436">
            <v>0</v>
          </cell>
        </row>
        <row r="437">
          <cell r="A437">
            <v>11501005499</v>
          </cell>
          <cell r="B437" t="str">
            <v>AZIENDA AGRICOLA PERLE DI SICILIA</v>
          </cell>
          <cell r="C437">
            <v>0</v>
          </cell>
        </row>
        <row r="438">
          <cell r="A438">
            <v>11501005513</v>
          </cell>
          <cell r="B438" t="str">
            <v>HOTEL MEDITERRANEO DI BORGESE DOMENICO</v>
          </cell>
          <cell r="C438">
            <v>0</v>
          </cell>
        </row>
        <row r="439">
          <cell r="A439">
            <v>11501005517</v>
          </cell>
          <cell r="B439" t="str">
            <v>VICARI E SARACINO</v>
          </cell>
          <cell r="C439">
            <v>0</v>
          </cell>
        </row>
        <row r="440">
          <cell r="A440">
            <v>11501005526</v>
          </cell>
          <cell r="B440" t="str">
            <v>INTERNATIONAL FRUIT COMPANY SRL</v>
          </cell>
          <cell r="C440">
            <v>1216.4100000000001</v>
          </cell>
        </row>
        <row r="441">
          <cell r="A441">
            <v>11501005542</v>
          </cell>
          <cell r="B441" t="str">
            <v>ANTICA SALUMERIA DEL CORSO DI LOSITO</v>
          </cell>
          <cell r="C441">
            <v>7306.21</v>
          </cell>
        </row>
        <row r="442">
          <cell r="A442">
            <v>11501005553</v>
          </cell>
          <cell r="B442" t="str">
            <v>OSTERIA DEL PASSO DI GRAMACCIONI ALFREDO</v>
          </cell>
          <cell r="C442">
            <v>0</v>
          </cell>
        </row>
        <row r="443">
          <cell r="A443">
            <v>11501005560</v>
          </cell>
          <cell r="B443" t="str">
            <v>PESCHETOLA DIVISIONE ALIMENTARI</v>
          </cell>
          <cell r="C443">
            <v>0</v>
          </cell>
        </row>
        <row r="444">
          <cell r="A444">
            <v>11501005572</v>
          </cell>
          <cell r="B444" t="str">
            <v>BELLA ITALIA SIG.DE CHIARA ANRONIO</v>
          </cell>
          <cell r="C444">
            <v>1722.44</v>
          </cell>
        </row>
        <row r="445">
          <cell r="A445">
            <v>11501005604</v>
          </cell>
          <cell r="B445" t="str">
            <v>BRENCIO SRL-c.contenzioso</v>
          </cell>
          <cell r="C445">
            <v>5169.97</v>
          </cell>
        </row>
        <row r="446">
          <cell r="A446">
            <v>11501005607</v>
          </cell>
          <cell r="B446" t="str">
            <v>CENTRO SUPERMERCATI REG.SICILIA - conten</v>
          </cell>
          <cell r="C446">
            <v>72578.16</v>
          </cell>
        </row>
        <row r="447">
          <cell r="A447">
            <v>11501005627</v>
          </cell>
          <cell r="B447" t="str">
            <v>L'ANTICA BOTTEGA DI GYRTI P.</v>
          </cell>
          <cell r="C447">
            <v>0</v>
          </cell>
        </row>
        <row r="448">
          <cell r="A448">
            <v>11501005638</v>
          </cell>
          <cell r="B448" t="str">
            <v>PECCATORI DI GOLA DI GRANATA GIUSEPPE</v>
          </cell>
          <cell r="C448">
            <v>0</v>
          </cell>
        </row>
        <row r="449">
          <cell r="A449">
            <v>11501005662</v>
          </cell>
          <cell r="B449" t="str">
            <v>UN MARE DI FRUTTA DI FUMIA</v>
          </cell>
          <cell r="C449">
            <v>0</v>
          </cell>
        </row>
        <row r="450">
          <cell r="A450">
            <v>11501005674</v>
          </cell>
          <cell r="B450" t="str">
            <v>COSE BUONE S.R.L.</v>
          </cell>
          <cell r="C450">
            <v>0</v>
          </cell>
        </row>
        <row r="451">
          <cell r="A451">
            <v>11501005708</v>
          </cell>
          <cell r="B451" t="str">
            <v>SAPORI E DELIZIE DEL SUD SRL</v>
          </cell>
          <cell r="C451">
            <v>0</v>
          </cell>
        </row>
        <row r="452">
          <cell r="A452">
            <v>11501005733</v>
          </cell>
          <cell r="B452" t="str">
            <v>TIGANI DOMENICO</v>
          </cell>
          <cell r="C452">
            <v>0</v>
          </cell>
        </row>
        <row r="453">
          <cell r="A453">
            <v>11501005744</v>
          </cell>
          <cell r="B453" t="str">
            <v>AURALIA SA</v>
          </cell>
          <cell r="C453">
            <v>0</v>
          </cell>
        </row>
        <row r="454">
          <cell r="A454">
            <v>11501005773</v>
          </cell>
          <cell r="B454" t="str">
            <v>FIOR FIORE DI MARIO LOFFREDO</v>
          </cell>
          <cell r="C454">
            <v>0</v>
          </cell>
        </row>
        <row r="455">
          <cell r="A455">
            <v>11501005778</v>
          </cell>
          <cell r="B455" t="str">
            <v>BU.FORM.SRL</v>
          </cell>
          <cell r="C455">
            <v>0</v>
          </cell>
        </row>
        <row r="456">
          <cell r="A456">
            <v>11501005793</v>
          </cell>
          <cell r="B456" t="str">
            <v>MILLEVOGLIE &amp; C SAS</v>
          </cell>
          <cell r="C456">
            <v>0</v>
          </cell>
        </row>
        <row r="457">
          <cell r="A457">
            <v>11501005794</v>
          </cell>
          <cell r="B457" t="str">
            <v>SELF TARELLO SNC - clienti in contenzios</v>
          </cell>
          <cell r="C457">
            <v>0</v>
          </cell>
        </row>
        <row r="458">
          <cell r="A458">
            <v>11501005798</v>
          </cell>
          <cell r="B458" t="str">
            <v>RIST.PIZZ.IL BERSAGLIERE DI RUSSO MICHEL</v>
          </cell>
          <cell r="C458">
            <v>0</v>
          </cell>
        </row>
        <row r="459">
          <cell r="A459">
            <v>11501005799</v>
          </cell>
          <cell r="B459" t="str">
            <v>EUROMARKET DI DI CHIARA JONATHAN &amp; C.</v>
          </cell>
          <cell r="C459">
            <v>0</v>
          </cell>
        </row>
        <row r="460">
          <cell r="A460">
            <v>11501005807</v>
          </cell>
          <cell r="B460" t="str">
            <v>SCAZZIOTTA MARIA FRANCESCA</v>
          </cell>
          <cell r="C460">
            <v>0</v>
          </cell>
        </row>
        <row r="461">
          <cell r="A461">
            <v>11501005813</v>
          </cell>
          <cell r="B461" t="str">
            <v>MACELLERIA SIBONI PIERANTONIO-c.contenz</v>
          </cell>
          <cell r="C461">
            <v>46.26</v>
          </cell>
        </row>
        <row r="462">
          <cell r="A462">
            <v>11501005865</v>
          </cell>
          <cell r="B462" t="str">
            <v>SIRIOTTI MIRKO CAFFETTERIA CAVALIERI</v>
          </cell>
          <cell r="C462">
            <v>0</v>
          </cell>
        </row>
        <row r="463">
          <cell r="A463">
            <v>11501005876</v>
          </cell>
          <cell r="B463" t="str">
            <v>PANI E TULIPANI SRL</v>
          </cell>
          <cell r="C463">
            <v>0</v>
          </cell>
        </row>
        <row r="464">
          <cell r="A464">
            <v>11501005877</v>
          </cell>
          <cell r="B464" t="str">
            <v>RISTORANTE LA CAMPAGNOLA DI CAPUTO</v>
          </cell>
          <cell r="C464">
            <v>0</v>
          </cell>
        </row>
        <row r="465">
          <cell r="A465">
            <v>11501005878</v>
          </cell>
          <cell r="B465" t="str">
            <v>RIST. IL CAMPANILE DI NINO CANNVALE</v>
          </cell>
          <cell r="C465">
            <v>0</v>
          </cell>
        </row>
        <row r="466">
          <cell r="A466">
            <v>11501005883</v>
          </cell>
          <cell r="B466" t="str">
            <v>TRINGALI VINCENZO</v>
          </cell>
          <cell r="C466">
            <v>0</v>
          </cell>
        </row>
        <row r="467">
          <cell r="A467">
            <v>11501005884</v>
          </cell>
          <cell r="B467" t="str">
            <v>EMMEDI SRL</v>
          </cell>
          <cell r="C467">
            <v>0</v>
          </cell>
        </row>
        <row r="468">
          <cell r="A468">
            <v>11501005888</v>
          </cell>
          <cell r="B468" t="str">
            <v>SQUILLACIOTI MARIA</v>
          </cell>
          <cell r="C468">
            <v>0</v>
          </cell>
        </row>
        <row r="469">
          <cell r="A469">
            <v>11501005895</v>
          </cell>
          <cell r="B469" t="str">
            <v>CASSARINO MARIA</v>
          </cell>
          <cell r="C469">
            <v>0</v>
          </cell>
        </row>
        <row r="470">
          <cell r="A470">
            <v>11501005936</v>
          </cell>
          <cell r="B470" t="str">
            <v>SALUMERIA MANZONI SNC DI ANTONACCI</v>
          </cell>
          <cell r="C470">
            <v>4696.24</v>
          </cell>
        </row>
        <row r="471">
          <cell r="A471">
            <v>11501005966</v>
          </cell>
          <cell r="B471" t="str">
            <v>BRIKO MARKET SRL</v>
          </cell>
          <cell r="C471">
            <v>0</v>
          </cell>
        </row>
        <row r="472">
          <cell r="A472">
            <v>11501006016</v>
          </cell>
          <cell r="B472" t="str">
            <v>BERNARDINI ROLANDO</v>
          </cell>
          <cell r="C472">
            <v>0</v>
          </cell>
        </row>
        <row r="473">
          <cell r="A473">
            <v>11501006024</v>
          </cell>
          <cell r="B473" t="str">
            <v>LA CAPITALE CRAI CENTRO S.C.P.A.</v>
          </cell>
          <cell r="C473">
            <v>0</v>
          </cell>
        </row>
        <row r="474">
          <cell r="A474">
            <v>11501006033</v>
          </cell>
          <cell r="B474" t="str">
            <v>Agribon srl</v>
          </cell>
          <cell r="C474">
            <v>0</v>
          </cell>
        </row>
        <row r="475">
          <cell r="A475">
            <v>11501006043</v>
          </cell>
          <cell r="B475" t="str">
            <v>CAZZETTA MONICA</v>
          </cell>
          <cell r="C475">
            <v>0</v>
          </cell>
        </row>
        <row r="476">
          <cell r="A476">
            <v>11501006061</v>
          </cell>
          <cell r="B476" t="str">
            <v>AMBROGEL SRL</v>
          </cell>
          <cell r="C476">
            <v>4406.5</v>
          </cell>
        </row>
        <row r="477">
          <cell r="A477">
            <v>11501006078</v>
          </cell>
          <cell r="B477" t="str">
            <v>PODIS GEST SNC DI POMPILI FAUSTO &amp; C.</v>
          </cell>
          <cell r="C477">
            <v>0</v>
          </cell>
        </row>
        <row r="478">
          <cell r="A478">
            <v>11501006097</v>
          </cell>
          <cell r="B478" t="str">
            <v>DI MAURO MARCO</v>
          </cell>
          <cell r="C478">
            <v>0</v>
          </cell>
        </row>
        <row r="479">
          <cell r="A479">
            <v>11501006106</v>
          </cell>
          <cell r="B479" t="str">
            <v>WEETLAND EUROINVEST SRL</v>
          </cell>
          <cell r="C479">
            <v>5391.22</v>
          </cell>
        </row>
        <row r="480">
          <cell r="A480">
            <v>11501006116</v>
          </cell>
          <cell r="B480" t="str">
            <v>PRIMO SRL</v>
          </cell>
          <cell r="C480">
            <v>0</v>
          </cell>
        </row>
        <row r="481">
          <cell r="A481">
            <v>11501006117</v>
          </cell>
          <cell r="B481" t="str">
            <v>SANNA BENITO MINI MARKET</v>
          </cell>
          <cell r="C481">
            <v>0</v>
          </cell>
        </row>
        <row r="482">
          <cell r="A482">
            <v>11501006211</v>
          </cell>
          <cell r="B482" t="str">
            <v>PREMIATA NORCINERIA DI AMGARANO</v>
          </cell>
          <cell r="C482">
            <v>0</v>
          </cell>
        </row>
        <row r="483">
          <cell r="A483">
            <v>11501006236</v>
          </cell>
          <cell r="B483" t="str">
            <v>NORCINERIA IL SIMPOSIO</v>
          </cell>
          <cell r="C483">
            <v>894.16</v>
          </cell>
        </row>
        <row r="484">
          <cell r="A484">
            <v>11501006281</v>
          </cell>
          <cell r="B484" t="str">
            <v>ELEFANTE GERARDO</v>
          </cell>
          <cell r="C484">
            <v>0</v>
          </cell>
        </row>
        <row r="485">
          <cell r="A485">
            <v>11501006293</v>
          </cell>
          <cell r="B485" t="str">
            <v>ALIMENTARIA POPOLARE</v>
          </cell>
          <cell r="C485">
            <v>0</v>
          </cell>
        </row>
        <row r="486">
          <cell r="A486">
            <v>11501006299</v>
          </cell>
          <cell r="B486" t="str">
            <v>L'ENOTECA E LA GASTRONOMIA</v>
          </cell>
          <cell r="C486">
            <v>0</v>
          </cell>
        </row>
        <row r="487">
          <cell r="A487">
            <v>11501006303</v>
          </cell>
          <cell r="B487" t="str">
            <v>CENTRO MARKET DI GIRONE L.</v>
          </cell>
          <cell r="C487">
            <v>1426.21</v>
          </cell>
        </row>
        <row r="488">
          <cell r="A488">
            <v>11501006740</v>
          </cell>
          <cell r="B488" t="str">
            <v>PUGGIONI MASSIMILIANO</v>
          </cell>
          <cell r="C488">
            <v>0</v>
          </cell>
        </row>
        <row r="489">
          <cell r="A489">
            <v>11501006776</v>
          </cell>
          <cell r="B489" t="str">
            <v>CICLAMINO SRL</v>
          </cell>
          <cell r="C489">
            <v>0</v>
          </cell>
        </row>
        <row r="490">
          <cell r="A490">
            <v>11501006866</v>
          </cell>
          <cell r="B490" t="str">
            <v>CARNI UMBRE SRL</v>
          </cell>
          <cell r="C490">
            <v>0</v>
          </cell>
        </row>
        <row r="491">
          <cell r="A491">
            <v>11501007432</v>
          </cell>
          <cell r="B491" t="str">
            <v>BELLANTE ROSARIO &amp; C.SAS</v>
          </cell>
          <cell r="C491">
            <v>0</v>
          </cell>
        </row>
        <row r="492">
          <cell r="A492">
            <v>11501007443</v>
          </cell>
          <cell r="B492" t="str">
            <v>QUATTRO STAGIONI SNC DI SORBATO C &amp; C</v>
          </cell>
          <cell r="C492">
            <v>0</v>
          </cell>
        </row>
        <row r="493">
          <cell r="A493">
            <v>11501007448</v>
          </cell>
          <cell r="B493" t="str">
            <v>BORGHETTO SRL</v>
          </cell>
          <cell r="C493">
            <v>0</v>
          </cell>
        </row>
        <row r="494">
          <cell r="A494">
            <v>11501007461</v>
          </cell>
          <cell r="B494" t="str">
            <v>CHI.BE.DI LUNGHI BARBARA</v>
          </cell>
          <cell r="C494">
            <v>2020.96</v>
          </cell>
        </row>
        <row r="495">
          <cell r="A495">
            <v>11501007491</v>
          </cell>
          <cell r="B495" t="str">
            <v>SALUMERIA DA FRANCO DI LOGUERCIO</v>
          </cell>
          <cell r="C495">
            <v>0</v>
          </cell>
        </row>
        <row r="496">
          <cell r="A496">
            <v>11501007514</v>
          </cell>
          <cell r="B496" t="str">
            <v>MED MARKET SRL</v>
          </cell>
          <cell r="C496">
            <v>0</v>
          </cell>
        </row>
        <row r="497">
          <cell r="A497">
            <v>11501007519</v>
          </cell>
          <cell r="B497" t="str">
            <v>GUSTO D'ARTE DI PARISI D.E SANFILIPPO W</v>
          </cell>
          <cell r="C497">
            <v>0</v>
          </cell>
        </row>
        <row r="498">
          <cell r="A498">
            <v>11501007718</v>
          </cell>
          <cell r="B498" t="str">
            <v>D'ECCELLENZA SAS DI BASTREGHI</v>
          </cell>
          <cell r="C498">
            <v>0</v>
          </cell>
        </row>
        <row r="499">
          <cell r="A499">
            <v>11501009607</v>
          </cell>
          <cell r="B499" t="str">
            <v>CATALANO MAURIZIO - c.contenzioso</v>
          </cell>
          <cell r="C499">
            <v>0</v>
          </cell>
        </row>
        <row r="500">
          <cell r="A500">
            <v>11501009649</v>
          </cell>
          <cell r="B500" t="str">
            <v>BENDINELLI CARLO</v>
          </cell>
          <cell r="C500">
            <v>8744.25</v>
          </cell>
        </row>
        <row r="501">
          <cell r="A501">
            <v>11501009837</v>
          </cell>
          <cell r="B501" t="str">
            <v>ALVI MARKET DI FERRAIOLI TERESA</v>
          </cell>
          <cell r="C501">
            <v>0</v>
          </cell>
        </row>
        <row r="502">
          <cell r="A502">
            <v>11501010052</v>
          </cell>
          <cell r="B502" t="str">
            <v>COLAGRANDE MARIA TERESA</v>
          </cell>
          <cell r="C502">
            <v>0</v>
          </cell>
        </row>
        <row r="503">
          <cell r="A503">
            <v>11501010118</v>
          </cell>
          <cell r="B503" t="str">
            <v>SPASIANO A. SAPORI DI FORMAGGI</v>
          </cell>
          <cell r="C503">
            <v>0</v>
          </cell>
        </row>
        <row r="504">
          <cell r="A504">
            <v>11501010145</v>
          </cell>
          <cell r="B504" t="str">
            <v>CAMATEX SAS</v>
          </cell>
          <cell r="C504">
            <v>0</v>
          </cell>
        </row>
        <row r="505">
          <cell r="A505">
            <v>11501010492</v>
          </cell>
          <cell r="B505" t="str">
            <v>VINCENZO PANE</v>
          </cell>
          <cell r="C505">
            <v>0</v>
          </cell>
        </row>
        <row r="506">
          <cell r="A506">
            <v>11501010563</v>
          </cell>
          <cell r="B506" t="str">
            <v>L'ANGOLO DEL BUONGUSTAIO DI IANNELLO</v>
          </cell>
          <cell r="C506">
            <v>0</v>
          </cell>
        </row>
        <row r="507">
          <cell r="A507">
            <v>11501010565</v>
          </cell>
          <cell r="B507" t="str">
            <v>TORREFAZIONE CASTORIA SRL</v>
          </cell>
          <cell r="C507">
            <v>2047.71</v>
          </cell>
        </row>
        <row r="508">
          <cell r="A508">
            <v>11501010568</v>
          </cell>
          <cell r="B508" t="str">
            <v>CRISMA SAS</v>
          </cell>
          <cell r="C508">
            <v>0</v>
          </cell>
        </row>
        <row r="509">
          <cell r="A509">
            <v>11501010575</v>
          </cell>
          <cell r="B509" t="str">
            <v>MATRIC ITALGROSS E DELIKATESSE-c.contenz</v>
          </cell>
          <cell r="C509">
            <v>0</v>
          </cell>
        </row>
        <row r="510">
          <cell r="A510">
            <v>11501010581</v>
          </cell>
          <cell r="B510" t="str">
            <v>F.LLI ABRUZZESE SRL</v>
          </cell>
          <cell r="C510">
            <v>674.46</v>
          </cell>
        </row>
        <row r="511">
          <cell r="A511">
            <v>11501010591</v>
          </cell>
          <cell r="B511" t="str">
            <v>DISAL SRL</v>
          </cell>
          <cell r="C511">
            <v>0</v>
          </cell>
        </row>
        <row r="512">
          <cell r="A512">
            <v>11501010660</v>
          </cell>
          <cell r="B512" t="str">
            <v>BUON GUSTAIO DI ALBANESI ROBERTO</v>
          </cell>
          <cell r="C512">
            <v>0</v>
          </cell>
        </row>
        <row r="513">
          <cell r="A513">
            <v>11501010674</v>
          </cell>
          <cell r="B513" t="str">
            <v>TERRA NOSTRA DI PAPPALARDO VENERA</v>
          </cell>
          <cell r="C513">
            <v>0</v>
          </cell>
        </row>
        <row r="514">
          <cell r="A514">
            <v>11501010675</v>
          </cell>
          <cell r="B514" t="str">
            <v>RIST.1001 TRATTURO DEI MONACI DI MANCUSI</v>
          </cell>
          <cell r="C514">
            <v>0</v>
          </cell>
        </row>
        <row r="515">
          <cell r="A515">
            <v>11501010685</v>
          </cell>
          <cell r="B515" t="str">
            <v>LA BOTTEGA DEL GUSTO DI MESCIA CINZIA</v>
          </cell>
          <cell r="C515">
            <v>0</v>
          </cell>
        </row>
        <row r="516">
          <cell r="A516">
            <v>11501010690</v>
          </cell>
          <cell r="B516" t="str">
            <v>CONSORZIO COOPERATIVO ASCO SCARL</v>
          </cell>
          <cell r="C516">
            <v>1209.68</v>
          </cell>
        </row>
        <row r="517">
          <cell r="A517">
            <v>11501010708</v>
          </cell>
          <cell r="B517" t="str">
            <v>LA BOTTEGA DI SPAGNOLI E PERNICI SNC</v>
          </cell>
          <cell r="C517">
            <v>2393.11</v>
          </cell>
        </row>
        <row r="518">
          <cell r="A518">
            <v>11501010752</v>
          </cell>
          <cell r="B518" t="str">
            <v>MASSOLI GIORGIO</v>
          </cell>
          <cell r="C518">
            <v>0</v>
          </cell>
        </row>
        <row r="519">
          <cell r="A519">
            <v>11501010799</v>
          </cell>
          <cell r="B519" t="str">
            <v>SPATA GIAMPIERO</v>
          </cell>
          <cell r="C519">
            <v>0</v>
          </cell>
        </row>
        <row r="520">
          <cell r="A520">
            <v>11501010826</v>
          </cell>
          <cell r="B520" t="str">
            <v>M.B.S. SERVICE S.R.L.</v>
          </cell>
          <cell r="C520">
            <v>0</v>
          </cell>
        </row>
        <row r="521">
          <cell r="A521">
            <v>11501010849</v>
          </cell>
          <cell r="B521" t="str">
            <v>LA NORCINERIA DI PAOLO LOSER DANIELA &amp; C</v>
          </cell>
          <cell r="C521">
            <v>0</v>
          </cell>
        </row>
        <row r="522">
          <cell r="A522">
            <v>11501010851</v>
          </cell>
          <cell r="B522" t="str">
            <v>N.P.M. SRL</v>
          </cell>
          <cell r="C522">
            <v>0</v>
          </cell>
        </row>
        <row r="523">
          <cell r="A523">
            <v>11501010854</v>
          </cell>
          <cell r="B523" t="str">
            <v>MACALUSO FABRIZIO</v>
          </cell>
          <cell r="C523">
            <v>0</v>
          </cell>
        </row>
        <row r="524">
          <cell r="A524">
            <v>11501010856</v>
          </cell>
          <cell r="B524" t="str">
            <v>CONSORZIO EUROPA DISTRIBUZIONE</v>
          </cell>
          <cell r="C524">
            <v>0</v>
          </cell>
        </row>
        <row r="525">
          <cell r="A525">
            <v>11501010870</v>
          </cell>
          <cell r="B525" t="str">
            <v>RAPISARDA RITA</v>
          </cell>
          <cell r="C525">
            <v>0</v>
          </cell>
        </row>
        <row r="526">
          <cell r="A526">
            <v>11501010904</v>
          </cell>
          <cell r="B526" t="str">
            <v>LA CASCINA DI GIULIANO CARBONE-c.contenz</v>
          </cell>
          <cell r="C526">
            <v>0</v>
          </cell>
        </row>
        <row r="527">
          <cell r="A527">
            <v>11501010907</v>
          </cell>
          <cell r="B527" t="str">
            <v>L.M.ALIMENTARI FRUTTA E VERDURA</v>
          </cell>
          <cell r="C527">
            <v>639.44000000000005</v>
          </cell>
        </row>
        <row r="528">
          <cell r="A528">
            <v>11501010917</v>
          </cell>
          <cell r="B528" t="str">
            <v>CAMOR ALIMENTARI SRL</v>
          </cell>
          <cell r="C528">
            <v>0</v>
          </cell>
        </row>
        <row r="529">
          <cell r="A529">
            <v>11501010918</v>
          </cell>
          <cell r="B529" t="str">
            <v>GASTRONOMIA BORGO MARINA</v>
          </cell>
          <cell r="C529">
            <v>0</v>
          </cell>
        </row>
        <row r="530">
          <cell r="A530">
            <v>11501010921</v>
          </cell>
          <cell r="B530" t="str">
            <v>RISTORANTE CONTE MAX DI PELLEGRINI</v>
          </cell>
          <cell r="C530">
            <v>0</v>
          </cell>
        </row>
        <row r="531">
          <cell r="A531">
            <v>11501010927</v>
          </cell>
          <cell r="B531" t="str">
            <v>MADONIA ANGELO</v>
          </cell>
          <cell r="C531">
            <v>0</v>
          </cell>
        </row>
        <row r="532">
          <cell r="A532">
            <v>11501010930</v>
          </cell>
          <cell r="B532" t="str">
            <v>LA TAVOLA DI ZEUS DI GIACONIA-c.contenzi</v>
          </cell>
          <cell r="C532">
            <v>0</v>
          </cell>
        </row>
        <row r="533">
          <cell r="A533">
            <v>11501010952</v>
          </cell>
          <cell r="B533" t="str">
            <v>RAD SERVICE SRL - c.contenzioso</v>
          </cell>
          <cell r="C533">
            <v>0</v>
          </cell>
        </row>
        <row r="534">
          <cell r="A534">
            <v>11501010957</v>
          </cell>
          <cell r="B534" t="str">
            <v>MACELLERIA COLUCCI ANTONIO</v>
          </cell>
          <cell r="C534">
            <v>0</v>
          </cell>
        </row>
        <row r="535">
          <cell r="A535">
            <v>11501010960</v>
          </cell>
          <cell r="B535" t="str">
            <v>IL GUSTO DEI SAPORI SMARRITI SOC.COOP</v>
          </cell>
          <cell r="C535">
            <v>0</v>
          </cell>
        </row>
        <row r="536">
          <cell r="A536">
            <v>11501010963</v>
          </cell>
          <cell r="B536" t="str">
            <v>LA GIARA DI CATALANI ELISABETTA</v>
          </cell>
          <cell r="C536">
            <v>854.33</v>
          </cell>
        </row>
        <row r="537">
          <cell r="A537">
            <v>11501010971</v>
          </cell>
          <cell r="B537" t="str">
            <v>GRAZIANO GIUSEPPE</v>
          </cell>
          <cell r="C537">
            <v>0</v>
          </cell>
        </row>
        <row r="538">
          <cell r="A538">
            <v>11501011042</v>
          </cell>
          <cell r="B538" t="str">
            <v>DI NATALE ANTONELLA</v>
          </cell>
          <cell r="C538">
            <v>776.99</v>
          </cell>
        </row>
        <row r="539">
          <cell r="A539">
            <v>11501011043</v>
          </cell>
          <cell r="B539" t="str">
            <v>MICHELE LAROCCA ML WEIN &amp; LEBENSMITTEL</v>
          </cell>
          <cell r="C539">
            <v>0</v>
          </cell>
        </row>
        <row r="540">
          <cell r="A540">
            <v>11501011051</v>
          </cell>
          <cell r="B540" t="str">
            <v>PRIME SRL - c.contenzioso</v>
          </cell>
          <cell r="C540">
            <v>13769.42</v>
          </cell>
        </row>
        <row r="541">
          <cell r="A541">
            <v>11501011054</v>
          </cell>
          <cell r="B541" t="str">
            <v>TASSONE GIOVANNI</v>
          </cell>
          <cell r="C541">
            <v>0</v>
          </cell>
        </row>
        <row r="542">
          <cell r="A542">
            <v>11501011084</v>
          </cell>
          <cell r="B542" t="str">
            <v>SI.MI.GEI DI PICCIRILLO SAS-clienti cont</v>
          </cell>
          <cell r="C542">
            <v>0</v>
          </cell>
        </row>
        <row r="543">
          <cell r="A543">
            <v>11501011121</v>
          </cell>
          <cell r="B543" t="str">
            <v>CASA GREEN</v>
          </cell>
          <cell r="C543">
            <v>9321.16</v>
          </cell>
        </row>
        <row r="544">
          <cell r="A544">
            <v>11501011125</v>
          </cell>
          <cell r="B544" t="str">
            <v>LA BOTTEGA DELLE SPEC.DI PETRACHI-conten</v>
          </cell>
          <cell r="C544">
            <v>0</v>
          </cell>
        </row>
        <row r="545">
          <cell r="A545">
            <v>11501011126</v>
          </cell>
          <cell r="B545" t="str">
            <v>FI.RO.ALIMENTARI SRL</v>
          </cell>
          <cell r="C545">
            <v>0</v>
          </cell>
        </row>
        <row r="546">
          <cell r="A546">
            <v>11501011163</v>
          </cell>
          <cell r="B546" t="str">
            <v>BACIONE DAVIDE</v>
          </cell>
          <cell r="C546">
            <v>0</v>
          </cell>
        </row>
        <row r="547">
          <cell r="A547">
            <v>11501011193</v>
          </cell>
          <cell r="B547" t="str">
            <v>MACELLERIA MARANO STELLA</v>
          </cell>
          <cell r="C547">
            <v>1233.78</v>
          </cell>
        </row>
        <row r="548">
          <cell r="A548">
            <v>11501011210</v>
          </cell>
          <cell r="B548" t="str">
            <v>ENOTECA IL GRAPPOLO DI D'ANGELO FILIPPO</v>
          </cell>
          <cell r="C548">
            <v>1020.5</v>
          </cell>
        </row>
        <row r="549">
          <cell r="A549">
            <v>11501011212</v>
          </cell>
          <cell r="B549" t="str">
            <v>OLD BIT SRL</v>
          </cell>
          <cell r="C549">
            <v>0</v>
          </cell>
        </row>
        <row r="550">
          <cell r="A550">
            <v>11501011216</v>
          </cell>
          <cell r="B550" t="str">
            <v>MIRABELLA CARMELO</v>
          </cell>
          <cell r="C550">
            <v>6445.38</v>
          </cell>
        </row>
        <row r="551">
          <cell r="A551">
            <v>11501011222</v>
          </cell>
          <cell r="B551" t="str">
            <v>RISTORANTE VILLA IMPERIALE DI SACCO</v>
          </cell>
          <cell r="C551">
            <v>0</v>
          </cell>
        </row>
        <row r="552">
          <cell r="A552">
            <v>11501011245</v>
          </cell>
          <cell r="B552" t="str">
            <v>A</v>
          </cell>
          <cell r="C552">
            <v>0</v>
          </cell>
        </row>
        <row r="553">
          <cell r="A553">
            <v>11501011248</v>
          </cell>
          <cell r="B553" t="str">
            <v>FACCO MARCO</v>
          </cell>
          <cell r="C553">
            <v>0</v>
          </cell>
        </row>
        <row r="554">
          <cell r="A554">
            <v>11501011256</v>
          </cell>
          <cell r="B554" t="str">
            <v>DICHIO NICOLETTA</v>
          </cell>
          <cell r="C554">
            <v>0</v>
          </cell>
        </row>
        <row r="555">
          <cell r="A555">
            <v>11501011347</v>
          </cell>
          <cell r="B555" t="str">
            <v>RO.DI.ROMANA DISTRIBUZIONE</v>
          </cell>
          <cell r="C555">
            <v>2853.53</v>
          </cell>
        </row>
        <row r="556">
          <cell r="A556">
            <v>11501011377</v>
          </cell>
          <cell r="B556" t="str">
            <v>LA SALUMERIA DI LUMICISI F. &amp; C. SAS</v>
          </cell>
          <cell r="C556">
            <v>0</v>
          </cell>
        </row>
        <row r="557">
          <cell r="A557">
            <v>11501011414</v>
          </cell>
          <cell r="B557" t="str">
            <v>DIEMME ALIMENTARI SAS DI DENTICE ANTONIA</v>
          </cell>
          <cell r="C557">
            <v>0</v>
          </cell>
        </row>
        <row r="558">
          <cell r="A558">
            <v>11501011427</v>
          </cell>
          <cell r="B558" t="str">
            <v>MACELLERIA CERESI AGOSTINO</v>
          </cell>
          <cell r="C558">
            <v>1385.04</v>
          </cell>
        </row>
        <row r="559">
          <cell r="A559">
            <v>11501011447</v>
          </cell>
          <cell r="B559" t="str">
            <v>ALLEGRETTI ROBERTA</v>
          </cell>
          <cell r="C559">
            <v>0</v>
          </cell>
        </row>
        <row r="560">
          <cell r="A560">
            <v>11501011448</v>
          </cell>
          <cell r="B560" t="str">
            <v>SOC.MA.GIA.2001 SRL</v>
          </cell>
          <cell r="C560">
            <v>2153.56</v>
          </cell>
        </row>
        <row r="561">
          <cell r="A561">
            <v>11501011463</v>
          </cell>
          <cell r="B561" t="str">
            <v>PANE IN PIAZZA DI D'ANDREA</v>
          </cell>
          <cell r="C561">
            <v>0</v>
          </cell>
        </row>
        <row r="562">
          <cell r="A562">
            <v>11501011475</v>
          </cell>
          <cell r="B562" t="str">
            <v>ALIMENTARI I.M. SAS DI ILTCHOVA MARIANA</v>
          </cell>
          <cell r="C562">
            <v>0</v>
          </cell>
        </row>
        <row r="563">
          <cell r="A563">
            <v>11501011478</v>
          </cell>
          <cell r="B563" t="str">
            <v>BUSSOLENO CARNI DI OBERTO RENZO</v>
          </cell>
          <cell r="C563">
            <v>1208.5</v>
          </cell>
        </row>
        <row r="564">
          <cell r="A564">
            <v>11501011481</v>
          </cell>
          <cell r="B564" t="str">
            <v>BIDDECI IGNAZIO</v>
          </cell>
          <cell r="C564">
            <v>2472.8200000000002</v>
          </cell>
        </row>
        <row r="565">
          <cell r="A565">
            <v>11501011488</v>
          </cell>
          <cell r="B565" t="str">
            <v>LA BOTTEGA DEL CORDO DI LUCIA RESCIGNO</v>
          </cell>
          <cell r="C565">
            <v>0</v>
          </cell>
        </row>
        <row r="566">
          <cell r="A566">
            <v>11501011495</v>
          </cell>
          <cell r="B566" t="str">
            <v>LANCILLOTTO SRL</v>
          </cell>
          <cell r="C566">
            <v>0</v>
          </cell>
        </row>
        <row r="567">
          <cell r="A567">
            <v>11501011565</v>
          </cell>
          <cell r="B567" t="str">
            <v>CENTRO NATURA IL GAZZEBO</v>
          </cell>
          <cell r="C567">
            <v>2915.66</v>
          </cell>
        </row>
        <row r="568">
          <cell r="A568">
            <v>11501011589</v>
          </cell>
          <cell r="B568" t="str">
            <v>CASEIFICIO FLORIO SRL</v>
          </cell>
          <cell r="C568">
            <v>0</v>
          </cell>
        </row>
        <row r="569">
          <cell r="A569">
            <v>11501011595</v>
          </cell>
          <cell r="B569" t="str">
            <v>LA SALUMERIA DI CORBO MASSIMILIANO</v>
          </cell>
          <cell r="C569">
            <v>0</v>
          </cell>
        </row>
        <row r="570">
          <cell r="A570">
            <v>11501011596</v>
          </cell>
          <cell r="B570" t="str">
            <v>D.M. DISTRIBUZIONE SRL</v>
          </cell>
          <cell r="C570">
            <v>0</v>
          </cell>
        </row>
        <row r="571">
          <cell r="A571">
            <v>11501011598</v>
          </cell>
          <cell r="B571" t="str">
            <v>IL DOLCE PANE DI ANGELO FERRARO</v>
          </cell>
          <cell r="C571">
            <v>0</v>
          </cell>
        </row>
        <row r="572">
          <cell r="A572">
            <v>11501011609</v>
          </cell>
          <cell r="B572" t="str">
            <v>IL SORBO SNC</v>
          </cell>
          <cell r="C572">
            <v>0</v>
          </cell>
        </row>
        <row r="573">
          <cell r="A573">
            <v>11501011638</v>
          </cell>
          <cell r="B573" t="str">
            <v>NOCERA ATTILIO</v>
          </cell>
          <cell r="C573">
            <v>0</v>
          </cell>
        </row>
        <row r="574">
          <cell r="A574">
            <v>11501011643</v>
          </cell>
          <cell r="B574" t="str">
            <v>MONACO ALIMENTARI - c.contenzioso</v>
          </cell>
          <cell r="C574">
            <v>0</v>
          </cell>
        </row>
        <row r="575">
          <cell r="A575">
            <v>11501011647</v>
          </cell>
          <cell r="B575" t="str">
            <v>C&amp;C SRL - clienti in contenzioso</v>
          </cell>
          <cell r="C575">
            <v>0</v>
          </cell>
        </row>
        <row r="576">
          <cell r="A576">
            <v>11501011650</v>
          </cell>
          <cell r="B576" t="str">
            <v>SPRL CASA GALLO - c.contenzioso</v>
          </cell>
          <cell r="C576">
            <v>0</v>
          </cell>
        </row>
        <row r="577">
          <cell r="A577">
            <v>11501011688</v>
          </cell>
          <cell r="B577" t="str">
            <v>LIGOZZI S.R.L.</v>
          </cell>
          <cell r="C577">
            <v>0</v>
          </cell>
        </row>
        <row r="578">
          <cell r="A578">
            <v>11501011746</v>
          </cell>
          <cell r="B578" t="str">
            <v>FORMAGGERIA GI.BI.</v>
          </cell>
          <cell r="C578">
            <v>0</v>
          </cell>
        </row>
        <row r="579">
          <cell r="A579">
            <v>11501011751</v>
          </cell>
          <cell r="B579" t="str">
            <v>PORTO RAFAEL GESTIONI SRL-c.contenzioso</v>
          </cell>
          <cell r="C579">
            <v>0</v>
          </cell>
        </row>
        <row r="580">
          <cell r="A580">
            <v>11501011752</v>
          </cell>
          <cell r="B580" t="str">
            <v>C.M.M. SRL - clienti in contenzioso</v>
          </cell>
          <cell r="C580">
            <v>0</v>
          </cell>
        </row>
        <row r="581">
          <cell r="A581">
            <v>11501011759</v>
          </cell>
          <cell r="B581" t="str">
            <v>EFFE 1 SRL-c.contenzioso</v>
          </cell>
          <cell r="C581">
            <v>4111.13</v>
          </cell>
        </row>
        <row r="582">
          <cell r="A582">
            <v>11501011766</v>
          </cell>
          <cell r="B582" t="str">
            <v>BIO SNC DI CATALDO GIAMPAOLO</v>
          </cell>
          <cell r="C582">
            <v>0</v>
          </cell>
        </row>
        <row r="583">
          <cell r="A583">
            <v>11501011791</v>
          </cell>
          <cell r="B583" t="str">
            <v>ALIMENTARI CRESPI FULVIA</v>
          </cell>
          <cell r="C583">
            <v>0</v>
          </cell>
        </row>
        <row r="584">
          <cell r="A584">
            <v>11501011795</v>
          </cell>
          <cell r="B584" t="str">
            <v>TUZI DONATO</v>
          </cell>
          <cell r="C584">
            <v>0</v>
          </cell>
        </row>
        <row r="585">
          <cell r="A585">
            <v>11501011818</v>
          </cell>
          <cell r="B585" t="str">
            <v>TORRES TRADING</v>
          </cell>
          <cell r="C585">
            <v>6870.9</v>
          </cell>
        </row>
        <row r="586">
          <cell r="A586">
            <v>11501011829</v>
          </cell>
          <cell r="B586" t="str">
            <v>SICILIA FORMAGGI SRL - c.contenzioso</v>
          </cell>
          <cell r="C586">
            <v>0</v>
          </cell>
        </row>
        <row r="587">
          <cell r="A587">
            <v>11501011848</v>
          </cell>
          <cell r="B587" t="str">
            <v>ANGEL DI GRAZIANI LUCIA &amp; C SAS</v>
          </cell>
          <cell r="C587">
            <v>0</v>
          </cell>
        </row>
        <row r="588">
          <cell r="A588">
            <v>11501011855</v>
          </cell>
          <cell r="B588" t="str">
            <v>MS MARKET SNC DI MICELI SALVADOR JOSE'</v>
          </cell>
          <cell r="C588">
            <v>0</v>
          </cell>
        </row>
        <row r="589">
          <cell r="A589">
            <v>11501011864</v>
          </cell>
          <cell r="B589" t="str">
            <v>DE FAZIO SALVATORE</v>
          </cell>
          <cell r="C589">
            <v>0</v>
          </cell>
        </row>
        <row r="590">
          <cell r="A590">
            <v>11501011865</v>
          </cell>
          <cell r="B590" t="str">
            <v>DADA SRL</v>
          </cell>
          <cell r="C590">
            <v>0</v>
          </cell>
        </row>
        <row r="591">
          <cell r="A591">
            <v>11501011882</v>
          </cell>
          <cell r="B591" t="str">
            <v>FOTI PIETRO</v>
          </cell>
          <cell r="C591">
            <v>1681.35</v>
          </cell>
        </row>
        <row r="592">
          <cell r="A592">
            <v>11501011906</v>
          </cell>
          <cell r="B592" t="str">
            <v>MONDO BIO DI NIGRO ROBERTO</v>
          </cell>
          <cell r="C592">
            <v>668.26</v>
          </cell>
        </row>
        <row r="593">
          <cell r="A593">
            <v>11501011934</v>
          </cell>
          <cell r="B593" t="str">
            <v>INIZIATIVE TRIFOGLIO SRL-c.contenzioso</v>
          </cell>
          <cell r="C593">
            <v>878.52</v>
          </cell>
        </row>
        <row r="594">
          <cell r="A594">
            <v>11501011938</v>
          </cell>
          <cell r="B594" t="str">
            <v>M.A.MINIMARKET DI MAGGIO CARMINE</v>
          </cell>
          <cell r="C594">
            <v>0</v>
          </cell>
        </row>
        <row r="595">
          <cell r="A595">
            <v>11501011949</v>
          </cell>
          <cell r="B595" t="str">
            <v>LE DELIZIE SRL</v>
          </cell>
          <cell r="C595">
            <v>0</v>
          </cell>
        </row>
        <row r="596">
          <cell r="A596">
            <v>11501011958</v>
          </cell>
          <cell r="B596" t="str">
            <v>L'OLIVO SRL</v>
          </cell>
          <cell r="C596">
            <v>4965.72</v>
          </cell>
        </row>
        <row r="597">
          <cell r="A597">
            <v>11501012020</v>
          </cell>
          <cell r="B597" t="str">
            <v>MACELLERIA SAN FRANCESCO CARNI SAS</v>
          </cell>
          <cell r="C597">
            <v>0</v>
          </cell>
        </row>
        <row r="598">
          <cell r="A598">
            <v>11501012060</v>
          </cell>
          <cell r="B598" t="str">
            <v>SI.MA.SRL</v>
          </cell>
          <cell r="C598">
            <v>0</v>
          </cell>
        </row>
        <row r="599">
          <cell r="A599">
            <v>11501012066</v>
          </cell>
          <cell r="B599" t="str">
            <v>BACIONE DAVIDE</v>
          </cell>
          <cell r="C599">
            <v>0</v>
          </cell>
        </row>
        <row r="600">
          <cell r="A600">
            <v>11501012093</v>
          </cell>
          <cell r="B600" t="str">
            <v>FINOCCHIARO SALVATORE</v>
          </cell>
          <cell r="C600">
            <v>0</v>
          </cell>
        </row>
        <row r="601">
          <cell r="A601">
            <v>11501012094</v>
          </cell>
          <cell r="B601" t="str">
            <v>SCIUTO GIOVANNI</v>
          </cell>
          <cell r="C601">
            <v>2601.87</v>
          </cell>
        </row>
        <row r="602">
          <cell r="A602">
            <v>11501012106</v>
          </cell>
          <cell r="B602" t="str">
            <v>LA FAMIGLIOLA</v>
          </cell>
          <cell r="C602">
            <v>0</v>
          </cell>
        </row>
        <row r="603">
          <cell r="A603">
            <v>11501012142</v>
          </cell>
          <cell r="B603" t="str">
            <v>ALIMENTARI MORO</v>
          </cell>
          <cell r="C603">
            <v>0</v>
          </cell>
        </row>
        <row r="604">
          <cell r="A604">
            <v>11501012216</v>
          </cell>
          <cell r="B604" t="str">
            <v>MA.CAL. SAS DI MAZZA S. &amp; C</v>
          </cell>
          <cell r="C604">
            <v>0</v>
          </cell>
        </row>
        <row r="605">
          <cell r="A605">
            <v>11501012221</v>
          </cell>
          <cell r="B605" t="str">
            <v>BELLA FRANCESCA</v>
          </cell>
          <cell r="C605">
            <v>0</v>
          </cell>
        </row>
        <row r="606">
          <cell r="A606">
            <v>11501012223</v>
          </cell>
          <cell r="B606" t="str">
            <v>OLIO OLIVA DI SCAVELLI</v>
          </cell>
          <cell r="C606">
            <v>0</v>
          </cell>
        </row>
        <row r="607">
          <cell r="A607">
            <v>11501012263</v>
          </cell>
          <cell r="B607" t="str">
            <v>LA BOTTEGA DEL PANE SAS</v>
          </cell>
          <cell r="C607">
            <v>0</v>
          </cell>
        </row>
        <row r="608">
          <cell r="A608">
            <v>11501012282</v>
          </cell>
          <cell r="B608" t="str">
            <v>PLANET ALEX DI FRANCO ALESSANDRO</v>
          </cell>
          <cell r="C608">
            <v>0</v>
          </cell>
        </row>
        <row r="609">
          <cell r="A609">
            <v>11501012333</v>
          </cell>
          <cell r="B609" t="str">
            <v>FORMAGGERIA DOC S.N.C.</v>
          </cell>
          <cell r="C609">
            <v>0</v>
          </cell>
        </row>
        <row r="610">
          <cell r="A610">
            <v>11501012340</v>
          </cell>
          <cell r="B610" t="str">
            <v>ANTICA MACELLERIA MILLI DI PIEGAI F. &amp; C</v>
          </cell>
          <cell r="C610">
            <v>0</v>
          </cell>
        </row>
        <row r="611">
          <cell r="A611">
            <v>11501012347</v>
          </cell>
          <cell r="B611" t="str">
            <v>PISANELLI PRIMO</v>
          </cell>
          <cell r="C611">
            <v>0</v>
          </cell>
        </row>
        <row r="612">
          <cell r="A612">
            <v>11501012348</v>
          </cell>
          <cell r="B612" t="str">
            <v>GIANNOTTI CARNI SRL-c.contenzioso</v>
          </cell>
          <cell r="C612">
            <v>0</v>
          </cell>
        </row>
        <row r="613">
          <cell r="A613">
            <v>11501012357</v>
          </cell>
          <cell r="B613" t="str">
            <v>VOGLIA DI SALUMI DI FERLISI VINCENZO</v>
          </cell>
          <cell r="C613">
            <v>0</v>
          </cell>
        </row>
        <row r="614">
          <cell r="A614">
            <v>11501012358</v>
          </cell>
          <cell r="B614" t="str">
            <v>GE.AL. SRL</v>
          </cell>
          <cell r="C614">
            <v>4439.97</v>
          </cell>
        </row>
        <row r="615">
          <cell r="A615">
            <v>11501012362</v>
          </cell>
          <cell r="B615" t="str">
            <v>STOLFI MATTEO - c.contenzioso</v>
          </cell>
          <cell r="C615">
            <v>1000</v>
          </cell>
        </row>
        <row r="616">
          <cell r="A616">
            <v>11501012401</v>
          </cell>
          <cell r="B616" t="str">
            <v>DELIZIE DEL PALATO DI DE SANTIS ANTONELL</v>
          </cell>
          <cell r="C616">
            <v>0</v>
          </cell>
        </row>
        <row r="617">
          <cell r="A617">
            <v>11501012416</v>
          </cell>
          <cell r="B617" t="str">
            <v>MONTE'S THE ITALIAN</v>
          </cell>
          <cell r="C617">
            <v>0</v>
          </cell>
        </row>
        <row r="618">
          <cell r="A618">
            <v>11501012440</v>
          </cell>
          <cell r="B618" t="str">
            <v>MALINCONICO SRL</v>
          </cell>
          <cell r="C618">
            <v>0</v>
          </cell>
        </row>
        <row r="619">
          <cell r="A619">
            <v>11501012472</v>
          </cell>
          <cell r="B619" t="str">
            <v>BIO SERVICE SRL</v>
          </cell>
          <cell r="C619">
            <v>7427.97</v>
          </cell>
        </row>
        <row r="620">
          <cell r="A620">
            <v>11501012480</v>
          </cell>
          <cell r="B620" t="str">
            <v>BAR FUORI ORARIO DI CHIERCHIE -c.contenz</v>
          </cell>
          <cell r="C620">
            <v>0</v>
          </cell>
        </row>
        <row r="621">
          <cell r="A621">
            <v>11501012503</v>
          </cell>
          <cell r="B621" t="str">
            <v>IL MERCATINO DEL SUD SRL</v>
          </cell>
          <cell r="C621">
            <v>6473.09</v>
          </cell>
        </row>
        <row r="622">
          <cell r="A622">
            <v>11501012513</v>
          </cell>
          <cell r="B622" t="str">
            <v>LA CENTRALE LAZIO SPA</v>
          </cell>
          <cell r="C622">
            <v>0</v>
          </cell>
        </row>
        <row r="623">
          <cell r="A623">
            <v>11501012532</v>
          </cell>
          <cell r="B623" t="str">
            <v>EDEN RISTORANTE DI CERVELLERO-c.contenz</v>
          </cell>
          <cell r="C623">
            <v>0</v>
          </cell>
        </row>
        <row r="624">
          <cell r="A624">
            <v>11501012540</v>
          </cell>
          <cell r="B624" t="str">
            <v>IL PIZZICAGNOLO DI TAVOLUCCI MASSIMO</v>
          </cell>
          <cell r="C624">
            <v>3635.88</v>
          </cell>
        </row>
        <row r="625">
          <cell r="A625">
            <v>11501012557</v>
          </cell>
          <cell r="B625" t="str">
            <v>GIARRIZZO BARTALO</v>
          </cell>
          <cell r="C625">
            <v>0</v>
          </cell>
        </row>
        <row r="626">
          <cell r="A626">
            <v>11501012574</v>
          </cell>
          <cell r="B626" t="str">
            <v>BIBI SRL - clienti in contenzioso</v>
          </cell>
          <cell r="C626">
            <v>0</v>
          </cell>
        </row>
        <row r="627">
          <cell r="A627">
            <v>11501012589</v>
          </cell>
          <cell r="B627" t="str">
            <v>LUPIA ADDOLORATA</v>
          </cell>
          <cell r="C627">
            <v>0</v>
          </cell>
        </row>
        <row r="628">
          <cell r="A628">
            <v>11501012615</v>
          </cell>
          <cell r="B628" t="str">
            <v>BOSCO CATERING SRL</v>
          </cell>
          <cell r="C628">
            <v>0</v>
          </cell>
        </row>
        <row r="629">
          <cell r="A629">
            <v>11501012621</v>
          </cell>
          <cell r="B629" t="str">
            <v>LA BOTTEGA DEL GUSTO DI RAGNI SIMONE</v>
          </cell>
          <cell r="C629">
            <v>0</v>
          </cell>
        </row>
        <row r="630">
          <cell r="A630">
            <v>11501012664</v>
          </cell>
          <cell r="B630" t="str">
            <v>TANASI ORAZIO</v>
          </cell>
          <cell r="C630">
            <v>0</v>
          </cell>
        </row>
        <row r="631">
          <cell r="A631">
            <v>11501012690</v>
          </cell>
          <cell r="B631" t="str">
            <v>CROSATO MIRCO &amp; C. SAS</v>
          </cell>
          <cell r="C631">
            <v>0</v>
          </cell>
        </row>
        <row r="632">
          <cell r="A632">
            <v>11501012693</v>
          </cell>
          <cell r="B632" t="str">
            <v>D.W.A.SRL DISTRIBUZIONE ALIMENTARI</v>
          </cell>
          <cell r="C632">
            <v>0</v>
          </cell>
        </row>
        <row r="633">
          <cell r="A633">
            <v>11501012701</v>
          </cell>
          <cell r="B633" t="str">
            <v>CREMERIA DI STABILE LUIGI</v>
          </cell>
          <cell r="C633">
            <v>0</v>
          </cell>
        </row>
        <row r="634">
          <cell r="A634">
            <v>11501012704</v>
          </cell>
          <cell r="B634" t="str">
            <v>FOOD &amp; WINE ITALIA SNC DI MICELI SABINO</v>
          </cell>
          <cell r="C634">
            <v>0</v>
          </cell>
        </row>
        <row r="635">
          <cell r="A635">
            <v>11501012714</v>
          </cell>
          <cell r="B635" t="str">
            <v>MILANI FIORELLA</v>
          </cell>
          <cell r="C635">
            <v>0</v>
          </cell>
        </row>
        <row r="636">
          <cell r="A636">
            <v>11501012724</v>
          </cell>
          <cell r="B636" t="str">
            <v>MASANI ITALIA S.R.L.</v>
          </cell>
          <cell r="C636">
            <v>5988.52</v>
          </cell>
        </row>
        <row r="637">
          <cell r="A637">
            <v>11501012729</v>
          </cell>
          <cell r="B637" t="str">
            <v>STALLONE M. ANTONIETTA RIST. ALTRO SEC.</v>
          </cell>
          <cell r="C637">
            <v>0</v>
          </cell>
        </row>
        <row r="638">
          <cell r="A638">
            <v>11501012758</v>
          </cell>
          <cell r="B638" t="str">
            <v>F.C. ALIMENTARI SRL</v>
          </cell>
          <cell r="C638">
            <v>0</v>
          </cell>
        </row>
        <row r="639">
          <cell r="A639">
            <v>11501012759</v>
          </cell>
          <cell r="B639" t="str">
            <v>TRATT.PIZZ.NADIR DI DE GIORGIO VINCENZO</v>
          </cell>
          <cell r="C639">
            <v>0</v>
          </cell>
        </row>
        <row r="640">
          <cell r="A640">
            <v>11501012775</v>
          </cell>
          <cell r="B640" t="str">
            <v>SUPERMERCATO G3 DI NOVIELLO E GAGLIOTTA</v>
          </cell>
          <cell r="C640">
            <v>0</v>
          </cell>
        </row>
        <row r="641">
          <cell r="A641">
            <v>11501012782</v>
          </cell>
          <cell r="B641" t="str">
            <v>EUROSPESA SRL - clienti in contenzioso</v>
          </cell>
          <cell r="C641">
            <v>0</v>
          </cell>
        </row>
        <row r="642">
          <cell r="A642">
            <v>11501012793</v>
          </cell>
          <cell r="B642" t="str">
            <v>PADULA FABIO E C SAS</v>
          </cell>
          <cell r="C642">
            <v>0</v>
          </cell>
        </row>
        <row r="643">
          <cell r="A643">
            <v>11501012796</v>
          </cell>
          <cell r="B643" t="str">
            <v>F. &amp; B. SRL</v>
          </cell>
          <cell r="C643">
            <v>0</v>
          </cell>
        </row>
        <row r="644">
          <cell r="A644">
            <v>11501012845</v>
          </cell>
          <cell r="B644" t="str">
            <v>DITTA MAESTRINI DI FINI GIORGIO</v>
          </cell>
          <cell r="C644">
            <v>0</v>
          </cell>
        </row>
        <row r="645">
          <cell r="A645">
            <v>11501012848</v>
          </cell>
          <cell r="B645" t="str">
            <v>PECCATI DI GOLA DI MADIA SILVIO</v>
          </cell>
          <cell r="C645">
            <v>0</v>
          </cell>
        </row>
        <row r="646">
          <cell r="A646">
            <v>11501012862</v>
          </cell>
          <cell r="B646" t="str">
            <v>EUROSPESA DI FARINO ANNA MARIA</v>
          </cell>
          <cell r="C646">
            <v>0</v>
          </cell>
        </row>
        <row r="647">
          <cell r="A647">
            <v>11501012868</v>
          </cell>
          <cell r="B647" t="str">
            <v>ENOTECA IL BACCARO</v>
          </cell>
          <cell r="C647">
            <v>0</v>
          </cell>
        </row>
        <row r="648">
          <cell r="A648">
            <v>11501012894</v>
          </cell>
          <cell r="B648" t="str">
            <v>RIST.PIZZERIA PAPA' GENNARO</v>
          </cell>
          <cell r="C648">
            <v>0</v>
          </cell>
        </row>
        <row r="649">
          <cell r="A649">
            <v>11501012904</v>
          </cell>
          <cell r="B649" t="str">
            <v>CF SRL</v>
          </cell>
          <cell r="C649">
            <v>0</v>
          </cell>
        </row>
        <row r="650">
          <cell r="A650">
            <v>11501012915</v>
          </cell>
          <cell r="B650" t="str">
            <v>THE CLUB DI MANCUSO PIERLUIGI</v>
          </cell>
          <cell r="C650">
            <v>0</v>
          </cell>
        </row>
        <row r="651">
          <cell r="A651">
            <v>11501012917</v>
          </cell>
          <cell r="B651" t="str">
            <v>ORTOFRUTTICOLA 4 ESSE SRL</v>
          </cell>
          <cell r="C651">
            <v>0</v>
          </cell>
        </row>
        <row r="652">
          <cell r="A652">
            <v>11501012962</v>
          </cell>
          <cell r="B652" t="str">
            <v>VINI E SELEZIONI DI PAPPALARDO SANTO</v>
          </cell>
          <cell r="C652">
            <v>0</v>
          </cell>
        </row>
        <row r="653">
          <cell r="A653">
            <v>11501012986</v>
          </cell>
          <cell r="B653" t="str">
            <v>N2 SNC DI ADDUCI MARCO</v>
          </cell>
          <cell r="C653">
            <v>0</v>
          </cell>
        </row>
        <row r="654">
          <cell r="A654">
            <v>11501012996</v>
          </cell>
          <cell r="B654" t="str">
            <v>RISTORANTE CASTELLO BORBONICO SNC</v>
          </cell>
          <cell r="C654">
            <v>0</v>
          </cell>
        </row>
        <row r="655">
          <cell r="A655">
            <v>11501013018</v>
          </cell>
          <cell r="B655" t="str">
            <v>CENTRO ALIMENTARI DI MARIO SRL</v>
          </cell>
          <cell r="C655">
            <v>0</v>
          </cell>
        </row>
        <row r="656">
          <cell r="A656">
            <v>11501013050</v>
          </cell>
          <cell r="B656" t="str">
            <v>SINERTEC S.R.L.</v>
          </cell>
          <cell r="C656">
            <v>0</v>
          </cell>
        </row>
        <row r="657">
          <cell r="A657">
            <v>11501013092</v>
          </cell>
          <cell r="B657" t="str">
            <v>INSOMNIA CAFE' SNC-clienti in contenzios</v>
          </cell>
          <cell r="C657">
            <v>0</v>
          </cell>
        </row>
        <row r="658">
          <cell r="A658">
            <v>11501013099</v>
          </cell>
          <cell r="B658" t="str">
            <v>LE 4 STAGIONI SAS-clienti in contenzioso</v>
          </cell>
          <cell r="C658">
            <v>0</v>
          </cell>
        </row>
        <row r="659">
          <cell r="A659">
            <v>11501013161</v>
          </cell>
          <cell r="B659" t="str">
            <v>INDAL 2000 SPA - c.contenzioso</v>
          </cell>
          <cell r="C659">
            <v>1336.35</v>
          </cell>
        </row>
        <row r="660">
          <cell r="A660">
            <v>11501013162</v>
          </cell>
          <cell r="B660" t="str">
            <v>LA CASA DEL FORMAGGIO</v>
          </cell>
          <cell r="C660">
            <v>0</v>
          </cell>
        </row>
        <row r="661">
          <cell r="A661">
            <v>11501013190</v>
          </cell>
          <cell r="B661" t="str">
            <v>IL PORCELLINO DI COCCHINONE</v>
          </cell>
          <cell r="C661">
            <v>0</v>
          </cell>
        </row>
        <row r="662">
          <cell r="A662">
            <v>11501013196</v>
          </cell>
          <cell r="B662" t="str">
            <v>LAURENZA I. LA BOTTEGA DEL BUON GUSTAIO</v>
          </cell>
          <cell r="C662">
            <v>0</v>
          </cell>
        </row>
        <row r="663">
          <cell r="A663">
            <v>11501013220</v>
          </cell>
          <cell r="B663" t="str">
            <v>BAR MARKET MERCI DI GALLINARI A.</v>
          </cell>
          <cell r="C663">
            <v>0</v>
          </cell>
        </row>
        <row r="664">
          <cell r="A664">
            <v>11501013303</v>
          </cell>
          <cell r="B664" t="str">
            <v>BOUTIQUE DEL PANE DI GUARIGLIA GRAZIA</v>
          </cell>
          <cell r="C664">
            <v>0</v>
          </cell>
        </row>
        <row r="665">
          <cell r="A665">
            <v>11501013388</v>
          </cell>
          <cell r="B665" t="str">
            <v>MASSERIA DI VIGLIONE SOC.COOP ARL</v>
          </cell>
          <cell r="C665">
            <v>0</v>
          </cell>
        </row>
        <row r="666">
          <cell r="A666">
            <v>11501013405</v>
          </cell>
          <cell r="B666" t="str">
            <v>LE NOTTI DI CAMPIGLIA DI PISC.-c.contenz</v>
          </cell>
          <cell r="C666">
            <v>0</v>
          </cell>
        </row>
        <row r="667">
          <cell r="A667">
            <v>11501013439</v>
          </cell>
          <cell r="B667" t="str">
            <v>RIST.OASI DI LA VIGNA SNC-c.in contenz.</v>
          </cell>
          <cell r="C667">
            <v>0</v>
          </cell>
        </row>
        <row r="668">
          <cell r="A668">
            <v>11501013444</v>
          </cell>
          <cell r="B668" t="str">
            <v>ALIMENTARI LA CAMPAGNOLA DI ROSSI TANIA</v>
          </cell>
          <cell r="C668">
            <v>0</v>
          </cell>
        </row>
        <row r="669">
          <cell r="A669">
            <v>11501013491</v>
          </cell>
          <cell r="B669" t="str">
            <v>L'ARTE DEL BUONGUSTO DI GENNARO IOLANDA</v>
          </cell>
          <cell r="C669">
            <v>2835.43</v>
          </cell>
        </row>
        <row r="670">
          <cell r="A670">
            <v>11501013518</v>
          </cell>
          <cell r="B670" t="str">
            <v>MASSAFRA VINCENZO</v>
          </cell>
          <cell r="C670">
            <v>0</v>
          </cell>
        </row>
        <row r="671">
          <cell r="A671">
            <v>11501013607</v>
          </cell>
          <cell r="B671" t="str">
            <v>SALUMERIA DI BATTISTA GOFFREDO</v>
          </cell>
          <cell r="C671">
            <v>0</v>
          </cell>
        </row>
        <row r="672">
          <cell r="A672">
            <v>11501013687</v>
          </cell>
          <cell r="B672" t="str">
            <v>EUROLAT SPA/c.contenzioso</v>
          </cell>
          <cell r="C672">
            <v>0</v>
          </cell>
        </row>
        <row r="673">
          <cell r="A673">
            <v>11501013716</v>
          </cell>
          <cell r="B673" t="str">
            <v>NORCINERIA DUCALE DI MASCELLARO</v>
          </cell>
          <cell r="C673">
            <v>0</v>
          </cell>
        </row>
        <row r="674">
          <cell r="A674">
            <v>11501013724</v>
          </cell>
          <cell r="B674" t="str">
            <v>MI.STE.RO. SAS DI ROSSELLI-c.contenzioso</v>
          </cell>
          <cell r="C674">
            <v>0</v>
          </cell>
        </row>
        <row r="675">
          <cell r="A675">
            <v>11501013725</v>
          </cell>
          <cell r="B675" t="str">
            <v>LA BUFALA DOC DI D'ANDOLFO MAURIZIO</v>
          </cell>
          <cell r="C675">
            <v>0</v>
          </cell>
        </row>
        <row r="676">
          <cell r="A676">
            <v>11501013728</v>
          </cell>
          <cell r="B676" t="str">
            <v>TERRE DI MARCA SRL</v>
          </cell>
          <cell r="C676">
            <v>0</v>
          </cell>
        </row>
        <row r="677">
          <cell r="A677">
            <v>11501013748</v>
          </cell>
          <cell r="B677" t="str">
            <v>GDM SPA -agenzia Multicredit</v>
          </cell>
          <cell r="C677">
            <v>0</v>
          </cell>
        </row>
        <row r="678">
          <cell r="A678">
            <v>11501013813</v>
          </cell>
          <cell r="B678" t="str">
            <v>ITAFOOD KFT</v>
          </cell>
          <cell r="C678">
            <v>0</v>
          </cell>
        </row>
        <row r="679">
          <cell r="A679">
            <v>11501013834</v>
          </cell>
          <cell r="B679" t="str">
            <v>FASHOOD SRL-clienti in contenzioso</v>
          </cell>
          <cell r="C679">
            <v>0</v>
          </cell>
        </row>
        <row r="680">
          <cell r="A680">
            <v>11501013837</v>
          </cell>
          <cell r="B680" t="str">
            <v>RISTORANTE TORRENTE ANTICO</v>
          </cell>
          <cell r="C680">
            <v>0</v>
          </cell>
        </row>
        <row r="681">
          <cell r="A681">
            <v>11501013853</v>
          </cell>
          <cell r="B681" t="str">
            <v>SALUMERIA PENSABENE STEFANO</v>
          </cell>
          <cell r="C681">
            <v>1800</v>
          </cell>
        </row>
        <row r="682">
          <cell r="A682">
            <v>11501013867</v>
          </cell>
          <cell r="B682" t="str">
            <v>RISTORANTE IL CANTUCCIO DI CAPONE</v>
          </cell>
          <cell r="C682">
            <v>0</v>
          </cell>
        </row>
        <row r="683">
          <cell r="A683">
            <v>11501013898</v>
          </cell>
          <cell r="B683" t="str">
            <v>ALBANESE VINCENZO</v>
          </cell>
          <cell r="C683">
            <v>5503.04</v>
          </cell>
        </row>
        <row r="684">
          <cell r="A684">
            <v>11501013950</v>
          </cell>
          <cell r="B684" t="str">
            <v>BOVIN SUD SRL</v>
          </cell>
          <cell r="C684">
            <v>0</v>
          </cell>
        </row>
        <row r="685">
          <cell r="A685">
            <v>11501013956</v>
          </cell>
          <cell r="B685" t="str">
            <v>PAPPALARDO ALFIO</v>
          </cell>
          <cell r="C685">
            <v>0</v>
          </cell>
        </row>
        <row r="686">
          <cell r="A686">
            <v>11501013957</v>
          </cell>
          <cell r="B686" t="str">
            <v>CAMMISA NUNZIA</v>
          </cell>
          <cell r="C686">
            <v>2713.14</v>
          </cell>
        </row>
        <row r="687">
          <cell r="A687">
            <v>11501013960</v>
          </cell>
          <cell r="B687" t="str">
            <v>MANGANARO ANGELO</v>
          </cell>
          <cell r="C687">
            <v>0</v>
          </cell>
        </row>
        <row r="688">
          <cell r="A688">
            <v>11501013963</v>
          </cell>
          <cell r="B688" t="str">
            <v>FRESCHE BONTA DI GATTI ANGELA</v>
          </cell>
          <cell r="C688">
            <v>2493.9299999999998</v>
          </cell>
        </row>
        <row r="689">
          <cell r="A689">
            <v>11501013973</v>
          </cell>
          <cell r="B689" t="str">
            <v>SALUM. VACILESE</v>
          </cell>
          <cell r="C689">
            <v>16216.68</v>
          </cell>
        </row>
        <row r="690">
          <cell r="A690">
            <v>11501013985</v>
          </cell>
          <cell r="B690" t="str">
            <v>IN TAVOLA SPA</v>
          </cell>
          <cell r="C690">
            <v>0</v>
          </cell>
        </row>
        <row r="691">
          <cell r="A691">
            <v>11501013996</v>
          </cell>
          <cell r="B691" t="str">
            <v>MONTEMURRO CIRO-clienti in contenzioso</v>
          </cell>
          <cell r="C691">
            <v>4310.96</v>
          </cell>
        </row>
        <row r="692">
          <cell r="A692">
            <v>11501014014</v>
          </cell>
          <cell r="B692" t="str">
            <v>LAMBERTI SARA</v>
          </cell>
          <cell r="C692">
            <v>0</v>
          </cell>
        </row>
        <row r="693">
          <cell r="A693">
            <v>11501014015</v>
          </cell>
          <cell r="B693" t="str">
            <v>EMMEPI SRL-clienti contenzioso</v>
          </cell>
          <cell r="C693">
            <v>0</v>
          </cell>
        </row>
        <row r="694">
          <cell r="A694">
            <v>11501014019</v>
          </cell>
          <cell r="B694" t="str">
            <v>RISTORANTE DO &amp; GI SERVICE SAS</v>
          </cell>
          <cell r="C694">
            <v>0</v>
          </cell>
        </row>
        <row r="695">
          <cell r="A695">
            <v>11501014052</v>
          </cell>
          <cell r="B695" t="str">
            <v>CASEIFICIO LUNI DISTRIBUZIONE DI AMASI</v>
          </cell>
          <cell r="C695">
            <v>0</v>
          </cell>
        </row>
        <row r="696">
          <cell r="A696">
            <v>11501014054</v>
          </cell>
          <cell r="B696" t="str">
            <v>MACELLERIA DI GREGORIO GIOVANNI</v>
          </cell>
          <cell r="C696">
            <v>0</v>
          </cell>
        </row>
        <row r="697">
          <cell r="A697">
            <v>11501014085</v>
          </cell>
          <cell r="B697" t="str">
            <v>MERIOS S.R.L.</v>
          </cell>
          <cell r="C697">
            <v>0</v>
          </cell>
        </row>
        <row r="698">
          <cell r="A698">
            <v>11501014102</v>
          </cell>
          <cell r="B698" t="str">
            <v>MACELLERIA FORNERO MAURO</v>
          </cell>
          <cell r="C698">
            <v>0</v>
          </cell>
        </row>
        <row r="699">
          <cell r="A699">
            <v>11501014103</v>
          </cell>
          <cell r="B699" t="str">
            <v>SUP.3D SAS DI DE MARCO DARIO</v>
          </cell>
          <cell r="C699">
            <v>0</v>
          </cell>
        </row>
        <row r="700">
          <cell r="A700">
            <v>11501014123</v>
          </cell>
          <cell r="B700" t="str">
            <v>CAS. LA BOUTIQUE DELLA MOZZARELLA SRL</v>
          </cell>
          <cell r="C700">
            <v>0</v>
          </cell>
        </row>
        <row r="701">
          <cell r="A701">
            <v>11501014132</v>
          </cell>
          <cell r="B701" t="str">
            <v>MACELLERIA LA FENICE SAS</v>
          </cell>
          <cell r="C701">
            <v>5368.79</v>
          </cell>
        </row>
        <row r="702">
          <cell r="A702">
            <v>11501014137</v>
          </cell>
          <cell r="B702" t="str">
            <v>NU3 SRL</v>
          </cell>
          <cell r="C702">
            <v>0</v>
          </cell>
        </row>
        <row r="703">
          <cell r="A703">
            <v>11501014188</v>
          </cell>
          <cell r="B703" t="str">
            <v>SALE E PEPE SRL-c.contenzioso</v>
          </cell>
          <cell r="C703">
            <v>0</v>
          </cell>
        </row>
        <row r="704">
          <cell r="A704">
            <v>11501014203</v>
          </cell>
          <cell r="B704" t="str">
            <v>L'ANGOLO DELLE BONTA' DI BARISCIOLA</v>
          </cell>
          <cell r="C704">
            <v>0</v>
          </cell>
        </row>
        <row r="705">
          <cell r="A705">
            <v>11501014214</v>
          </cell>
          <cell r="B705" t="str">
            <v>FRESCH POINT NEW COMMERCE SRL</v>
          </cell>
          <cell r="C705">
            <v>0</v>
          </cell>
        </row>
        <row r="706">
          <cell r="A706">
            <v>11501014216</v>
          </cell>
          <cell r="B706" t="str">
            <v>CANDELORO MARIA</v>
          </cell>
          <cell r="C706">
            <v>0</v>
          </cell>
        </row>
        <row r="707">
          <cell r="A707">
            <v>11501014234</v>
          </cell>
          <cell r="B707" t="str">
            <v>SALMA ALDO</v>
          </cell>
          <cell r="C707">
            <v>2799.6</v>
          </cell>
        </row>
        <row r="708">
          <cell r="A708">
            <v>11501014250</v>
          </cell>
          <cell r="B708" t="str">
            <v>MARINONI GIANFRANCO-clienti contenzioso</v>
          </cell>
          <cell r="C708">
            <v>0</v>
          </cell>
        </row>
        <row r="709">
          <cell r="A709">
            <v>11501014251</v>
          </cell>
          <cell r="B709" t="str">
            <v>MARI CRISTINA SRL</v>
          </cell>
          <cell r="C709">
            <v>0</v>
          </cell>
        </row>
        <row r="710">
          <cell r="A710">
            <v>11501014280</v>
          </cell>
          <cell r="B710" t="str">
            <v>GES.RIST.SNC DI MANCINI PERRONE</v>
          </cell>
          <cell r="C710">
            <v>0</v>
          </cell>
        </row>
        <row r="711">
          <cell r="A711">
            <v>11501014283</v>
          </cell>
          <cell r="B711" t="str">
            <v>ANTICHI SAPORI SAS DI OTTAVIANO</v>
          </cell>
          <cell r="C711">
            <v>0</v>
          </cell>
        </row>
        <row r="712">
          <cell r="A712">
            <v>11501014287</v>
          </cell>
          <cell r="B712" t="str">
            <v>LA BOTTEGA DEL CASARECCIO</v>
          </cell>
          <cell r="C712">
            <v>0</v>
          </cell>
        </row>
        <row r="713">
          <cell r="A713">
            <v>11501014317</v>
          </cell>
          <cell r="B713" t="str">
            <v>IL GASTRONOMO SRL</v>
          </cell>
          <cell r="C713">
            <v>0</v>
          </cell>
        </row>
        <row r="714">
          <cell r="A714">
            <v>11501014336</v>
          </cell>
          <cell r="B714" t="str">
            <v>ANZELMO CATERING SRL</v>
          </cell>
          <cell r="C714">
            <v>0</v>
          </cell>
        </row>
        <row r="715">
          <cell r="A715">
            <v>11501014366</v>
          </cell>
          <cell r="B715" t="str">
            <v>M.B. SUPERMERCATO DI MODRI MAURIZIO</v>
          </cell>
          <cell r="C715">
            <v>0</v>
          </cell>
        </row>
        <row r="716">
          <cell r="A716">
            <v>11501014370</v>
          </cell>
          <cell r="B716" t="str">
            <v>MELIA SAS DI DANIELA SANTELLA &amp; C.</v>
          </cell>
          <cell r="C716">
            <v>0</v>
          </cell>
        </row>
        <row r="717">
          <cell r="A717">
            <v>11501014412</v>
          </cell>
          <cell r="B717" t="str">
            <v>CASEIFICIO S.LEONARDO DI IMPERATO ROSA</v>
          </cell>
          <cell r="C717">
            <v>0</v>
          </cell>
        </row>
        <row r="718">
          <cell r="A718">
            <v>11501014440</v>
          </cell>
          <cell r="B718" t="str">
            <v>M &amp; G SAS DI IEVOLELLA GIUSEPPE</v>
          </cell>
          <cell r="C718">
            <v>0</v>
          </cell>
        </row>
        <row r="719">
          <cell r="A719">
            <v>11501014443</v>
          </cell>
          <cell r="B719" t="str">
            <v>CO.RI S.R.L.</v>
          </cell>
          <cell r="C719">
            <v>0</v>
          </cell>
        </row>
        <row r="720">
          <cell r="A720">
            <v>11501014498</v>
          </cell>
          <cell r="B720" t="str">
            <v>DUEGI SRL</v>
          </cell>
          <cell r="C720">
            <v>0</v>
          </cell>
        </row>
        <row r="721">
          <cell r="A721">
            <v>11501014503</v>
          </cell>
          <cell r="B721" t="str">
            <v>CONDRATENCO LARISA-c.contenzioso</v>
          </cell>
          <cell r="C721">
            <v>0</v>
          </cell>
        </row>
        <row r="722">
          <cell r="A722">
            <v>11501014517</v>
          </cell>
          <cell r="B722" t="str">
            <v>CAFFE' CHERI SAS DI CAVONE ANNA</v>
          </cell>
          <cell r="C722">
            <v>0</v>
          </cell>
        </row>
        <row r="723">
          <cell r="A723">
            <v>11501014532</v>
          </cell>
          <cell r="B723" t="str">
            <v>EMPORIO 2000 DI SOAVE SIMONA</v>
          </cell>
          <cell r="C723">
            <v>0</v>
          </cell>
        </row>
        <row r="724">
          <cell r="A724">
            <v>11501014538</v>
          </cell>
          <cell r="B724" t="str">
            <v>DELL'AIRA ARCANGELO FORMAGGI E SALUMI</v>
          </cell>
          <cell r="C724">
            <v>0</v>
          </cell>
        </row>
        <row r="725">
          <cell r="A725">
            <v>11501014558</v>
          </cell>
          <cell r="B725" t="str">
            <v>SORELLE PULEO SRL-c.contenzioso</v>
          </cell>
          <cell r="C725">
            <v>2019.02</v>
          </cell>
        </row>
        <row r="726">
          <cell r="A726">
            <v>11501014575</v>
          </cell>
          <cell r="B726" t="str">
            <v>LA BOUTIQUE DELLA CARNE BARTOLI E PUCCI</v>
          </cell>
          <cell r="C726">
            <v>0</v>
          </cell>
        </row>
        <row r="727">
          <cell r="A727">
            <v>11501014617</v>
          </cell>
          <cell r="B727" t="str">
            <v>NICOLE SAS DI VALENTINA DI SILVESTRO</v>
          </cell>
          <cell r="C727">
            <v>0</v>
          </cell>
        </row>
        <row r="728">
          <cell r="A728">
            <v>11501014647</v>
          </cell>
          <cell r="B728" t="str">
            <v>SP FAMILY SAS DI SALE ANNA E C</v>
          </cell>
          <cell r="C728">
            <v>0</v>
          </cell>
        </row>
        <row r="729">
          <cell r="A729">
            <v>11501014650</v>
          </cell>
          <cell r="B729" t="str">
            <v>L'ANGOLO DEL BUON GUSTAIO SRL</v>
          </cell>
          <cell r="C729">
            <v>0</v>
          </cell>
        </row>
        <row r="730">
          <cell r="A730">
            <v>11501014687</v>
          </cell>
          <cell r="B730" t="str">
            <v>NON SOLO FRUTTA DI AMATULLI FRANCESCO</v>
          </cell>
          <cell r="C730">
            <v>0</v>
          </cell>
        </row>
        <row r="731">
          <cell r="A731">
            <v>11501014688</v>
          </cell>
          <cell r="B731" t="str">
            <v>TRATTORIA PIZZ. LA VECCHIA CORTE</v>
          </cell>
          <cell r="C731">
            <v>0</v>
          </cell>
        </row>
        <row r="732">
          <cell r="A732">
            <v>11501014701</v>
          </cell>
          <cell r="B732" t="str">
            <v>GASTRONOMIA ZAFFARONI SNC</v>
          </cell>
          <cell r="C732">
            <v>0</v>
          </cell>
        </row>
        <row r="733">
          <cell r="A733">
            <v>11501014718</v>
          </cell>
          <cell r="B733" t="str">
            <v>GIGLIETTA GIANFRANCO-c.contenzioso</v>
          </cell>
          <cell r="C733">
            <v>0</v>
          </cell>
        </row>
        <row r="734">
          <cell r="A734">
            <v>11501014725</v>
          </cell>
          <cell r="B734" t="str">
            <v>CERINA.DE PICOBELLO FEINKOST</v>
          </cell>
          <cell r="C734">
            <v>3063.48</v>
          </cell>
        </row>
        <row r="735">
          <cell r="A735">
            <v>11501014731</v>
          </cell>
          <cell r="B735" t="str">
            <v>CARLINO LUIGI</v>
          </cell>
          <cell r="C735">
            <v>0</v>
          </cell>
        </row>
        <row r="736">
          <cell r="A736">
            <v>11501014743</v>
          </cell>
          <cell r="B736" t="str">
            <v>CASEIFICIO F.LLI BIDDECI S.R.L.</v>
          </cell>
          <cell r="C736">
            <v>0</v>
          </cell>
        </row>
        <row r="737">
          <cell r="A737">
            <v>11501014748</v>
          </cell>
          <cell r="B737" t="str">
            <v>PREMIATA SALUMERIA DI MICCOLIS PASQUALE</v>
          </cell>
          <cell r="C737">
            <v>0</v>
          </cell>
        </row>
        <row r="738">
          <cell r="A738">
            <v>11501014788</v>
          </cell>
          <cell r="B738" t="str">
            <v>TRENTINO IN FIERA SAS DI BUCCIARELLA C.</v>
          </cell>
          <cell r="C738">
            <v>0</v>
          </cell>
        </row>
        <row r="739">
          <cell r="A739">
            <v>11501014794</v>
          </cell>
          <cell r="B739" t="str">
            <v>RISTORANTE SAS DI MUCI SONIA-c.contenz.</v>
          </cell>
          <cell r="C739">
            <v>0</v>
          </cell>
        </row>
        <row r="740">
          <cell r="A740">
            <v>11501014801</v>
          </cell>
          <cell r="B740" t="str">
            <v>DONNARUMMA CIRA</v>
          </cell>
          <cell r="C740">
            <v>0</v>
          </cell>
        </row>
        <row r="741">
          <cell r="A741">
            <v>11501014841</v>
          </cell>
          <cell r="B741" t="str">
            <v>OSTERIA LA CANTINETTA DI PIERO CAVANNA</v>
          </cell>
          <cell r="C741">
            <v>0</v>
          </cell>
        </row>
        <row r="742">
          <cell r="A742">
            <v>11501014851</v>
          </cell>
          <cell r="B742" t="str">
            <v>BOTTAZZO VIRGINIA-BOTTEGA DEI SAPORI</v>
          </cell>
          <cell r="C742">
            <v>0</v>
          </cell>
        </row>
        <row r="743">
          <cell r="A743">
            <v>11501014883</v>
          </cell>
          <cell r="B743" t="str">
            <v>DI CARLI BARBARA</v>
          </cell>
          <cell r="C743">
            <v>0</v>
          </cell>
        </row>
        <row r="744">
          <cell r="A744">
            <v>11501014888</v>
          </cell>
          <cell r="B744" t="str">
            <v>VITERBO SURGELATI SNC</v>
          </cell>
          <cell r="C744">
            <v>1749.87</v>
          </cell>
        </row>
        <row r="745">
          <cell r="A745">
            <v>11501014892</v>
          </cell>
          <cell r="B745" t="str">
            <v>RISTORA SAS-clienti in contenzioso</v>
          </cell>
          <cell r="C745">
            <v>0</v>
          </cell>
        </row>
        <row r="746">
          <cell r="A746">
            <v>11501014952</v>
          </cell>
          <cell r="B746" t="str">
            <v>LA BRICIOLA SAS DI CREDEND.-c.contenzios</v>
          </cell>
          <cell r="C746">
            <v>0</v>
          </cell>
        </row>
        <row r="747">
          <cell r="A747">
            <v>11501014968</v>
          </cell>
          <cell r="B747" t="str">
            <v>Norciano Ortofrutta Srl</v>
          </cell>
          <cell r="C747">
            <v>0</v>
          </cell>
        </row>
        <row r="748">
          <cell r="A748">
            <v>11501015069</v>
          </cell>
          <cell r="B748" t="str">
            <v>MARGIUS SAS DI CEFFARIELLO CRISTINA</v>
          </cell>
          <cell r="C748">
            <v>0</v>
          </cell>
        </row>
        <row r="749">
          <cell r="A749">
            <v>11501015127</v>
          </cell>
          <cell r="B749" t="str">
            <v>RISTORANTE ANEMA E CORE</v>
          </cell>
          <cell r="C749">
            <v>0</v>
          </cell>
        </row>
        <row r="750">
          <cell r="A750">
            <v>11501015218</v>
          </cell>
          <cell r="B750" t="str">
            <v>NAPOLI SAS DI ROSARIO NAPOLI &amp; c</v>
          </cell>
          <cell r="C750">
            <v>0</v>
          </cell>
        </row>
        <row r="751">
          <cell r="A751">
            <v>11501015224</v>
          </cell>
          <cell r="B751" t="str">
            <v>GUBBIO EVENTI SRL</v>
          </cell>
          <cell r="C751">
            <v>1928.99</v>
          </cell>
        </row>
        <row r="752">
          <cell r="A752">
            <v>11501015225</v>
          </cell>
          <cell r="B752" t="str">
            <v>I SAPORI DEL BORGO SRL</v>
          </cell>
          <cell r="C752">
            <v>0</v>
          </cell>
        </row>
        <row r="753">
          <cell r="A753">
            <v>11501015252</v>
          </cell>
          <cell r="B753" t="str">
            <v>RISTORANTE LIBERTY DI DALOIA ROBERTO</v>
          </cell>
          <cell r="C753">
            <v>0</v>
          </cell>
        </row>
        <row r="754">
          <cell r="A754">
            <v>11501015350</v>
          </cell>
          <cell r="B754" t="str">
            <v>MUKIS SRL</v>
          </cell>
          <cell r="C754">
            <v>0</v>
          </cell>
        </row>
        <row r="755">
          <cell r="A755">
            <v>11501015366</v>
          </cell>
          <cell r="B755" t="str">
            <v>ALIMENTARI ENOTECA 2000 SNC-c.contenzios</v>
          </cell>
          <cell r="C755">
            <v>0</v>
          </cell>
        </row>
        <row r="756">
          <cell r="A756">
            <v>11501015379</v>
          </cell>
          <cell r="B756" t="str">
            <v>SARL AURELIA - c.contenzioso</v>
          </cell>
          <cell r="C756">
            <v>0</v>
          </cell>
        </row>
        <row r="757">
          <cell r="A757">
            <v>11501015393</v>
          </cell>
          <cell r="B757" t="str">
            <v>ESSE.GI. DI RUSSO E C. SNC</v>
          </cell>
          <cell r="C757">
            <v>0</v>
          </cell>
        </row>
        <row r="758">
          <cell r="A758">
            <v>11501015399</v>
          </cell>
          <cell r="B758" t="str">
            <v>PANE E CIOCCOLATA 2 SNC-c.in contenzioso</v>
          </cell>
          <cell r="C758">
            <v>0</v>
          </cell>
        </row>
        <row r="759">
          <cell r="A759">
            <v>11501015402</v>
          </cell>
          <cell r="B759" t="str">
            <v>DE SANTIS ANTONELLA</v>
          </cell>
          <cell r="C759">
            <v>0</v>
          </cell>
        </row>
        <row r="760">
          <cell r="A760">
            <v>11501015421</v>
          </cell>
          <cell r="B760" t="str">
            <v>POSTIGLIONE ALFREDO</v>
          </cell>
          <cell r="C760">
            <v>0</v>
          </cell>
        </row>
        <row r="761">
          <cell r="A761">
            <v>11501015440</v>
          </cell>
          <cell r="B761" t="str">
            <v>ITALIA FOOD &amp; WINE LTD-c.contenzioso</v>
          </cell>
          <cell r="C761">
            <v>0</v>
          </cell>
        </row>
        <row r="762">
          <cell r="A762">
            <v>11501015453</v>
          </cell>
          <cell r="B762" t="str">
            <v>F &amp; F SRL</v>
          </cell>
          <cell r="C762">
            <v>0</v>
          </cell>
        </row>
        <row r="763">
          <cell r="A763">
            <v>11501015505</v>
          </cell>
          <cell r="B763" t="str">
            <v>SAM.FO RISTORAZIONE SRL DI PERSEU</v>
          </cell>
          <cell r="C763">
            <v>0</v>
          </cell>
        </row>
        <row r="764">
          <cell r="A764">
            <v>11501015524</v>
          </cell>
          <cell r="B764" t="str">
            <v>COMM.DI PROD.ALIM.DI AMOROSO ANGELO</v>
          </cell>
          <cell r="C764">
            <v>3772.56</v>
          </cell>
        </row>
        <row r="765">
          <cell r="A765">
            <v>11501015529</v>
          </cell>
          <cell r="B765" t="str">
            <v>IL COVO DEI PIRATI SAS</v>
          </cell>
          <cell r="C765">
            <v>0</v>
          </cell>
        </row>
        <row r="766">
          <cell r="A766">
            <v>11501015531</v>
          </cell>
          <cell r="B766" t="str">
            <v>LA BOTT.DEL BUONGUSTAIO DI VALENTE G.</v>
          </cell>
          <cell r="C766">
            <v>0</v>
          </cell>
        </row>
        <row r="767">
          <cell r="A767">
            <v>11501015539</v>
          </cell>
          <cell r="B767" t="str">
            <v>DAI FRADEI DI LAGGIO D.&amp; C.SNC</v>
          </cell>
          <cell r="C767">
            <v>0</v>
          </cell>
        </row>
        <row r="768">
          <cell r="A768">
            <v>11501015566</v>
          </cell>
          <cell r="B768" t="str">
            <v>ADDANTE NICOLA S.R.L.</v>
          </cell>
          <cell r="C768">
            <v>0</v>
          </cell>
        </row>
        <row r="769">
          <cell r="A769">
            <v>11501015579</v>
          </cell>
          <cell r="B769" t="str">
            <v>LA BOTTEGA DEI SAPORI DI SERAFINO</v>
          </cell>
          <cell r="C769">
            <v>0</v>
          </cell>
        </row>
        <row r="770">
          <cell r="A770">
            <v>11501015593</v>
          </cell>
          <cell r="B770" t="str">
            <v>OSCAR DELLA CARNE DI MARINO GIOVANNI</v>
          </cell>
          <cell r="C770">
            <v>2611.44</v>
          </cell>
        </row>
        <row r="771">
          <cell r="A771">
            <v>11501015601</v>
          </cell>
          <cell r="B771" t="str">
            <v>KERRES SRL</v>
          </cell>
          <cell r="C771">
            <v>0</v>
          </cell>
        </row>
        <row r="772">
          <cell r="A772">
            <v>11501015602</v>
          </cell>
          <cell r="B772" t="str">
            <v>GRANDEGI SNC DI CAMILLOTTA A.</v>
          </cell>
          <cell r="C772">
            <v>0</v>
          </cell>
        </row>
        <row r="773">
          <cell r="A773">
            <v>11501015605</v>
          </cell>
          <cell r="B773" t="str">
            <v>AMENDOLAGINE CARLO</v>
          </cell>
          <cell r="C773">
            <v>0</v>
          </cell>
        </row>
        <row r="774">
          <cell r="A774">
            <v>11501015610</v>
          </cell>
          <cell r="B774" t="str">
            <v>G. &amp; F. DI FELICELLI D. &amp; C. S.N.C.</v>
          </cell>
          <cell r="C774">
            <v>0</v>
          </cell>
        </row>
        <row r="775">
          <cell r="A775">
            <v>11501015623</v>
          </cell>
          <cell r="B775" t="str">
            <v>PASQUALE FEBBRILE-c.in contenzioso</v>
          </cell>
          <cell r="C775">
            <v>0</v>
          </cell>
        </row>
        <row r="776">
          <cell r="A776">
            <v>11501015626</v>
          </cell>
          <cell r="B776" t="str">
            <v>CIBUS SRL</v>
          </cell>
          <cell r="C776">
            <v>0</v>
          </cell>
        </row>
        <row r="777">
          <cell r="A777">
            <v>11501015661</v>
          </cell>
          <cell r="B777" t="str">
            <v>ANGARANO ANTONIO-clienti in contenzioso</v>
          </cell>
          <cell r="C777">
            <v>0</v>
          </cell>
        </row>
        <row r="778">
          <cell r="A778">
            <v>11501015734</v>
          </cell>
          <cell r="B778" t="str">
            <v>EUROGEST SAS</v>
          </cell>
          <cell r="C778">
            <v>0</v>
          </cell>
        </row>
        <row r="779">
          <cell r="A779">
            <v>11501015743</v>
          </cell>
          <cell r="B779" t="str">
            <v>VETRIEB INH MASSIMILIANO NUNZIATO</v>
          </cell>
          <cell r="C779">
            <v>0</v>
          </cell>
        </row>
        <row r="780">
          <cell r="A780">
            <v>11501015746</v>
          </cell>
          <cell r="B780" t="str">
            <v>NON SOLO MOZZARELLA DI MARINO SALVATORE</v>
          </cell>
          <cell r="C780">
            <v>0</v>
          </cell>
        </row>
        <row r="781">
          <cell r="A781">
            <v>11501015797</v>
          </cell>
          <cell r="B781" t="str">
            <v>NEBIOLO GIOVANNI</v>
          </cell>
          <cell r="C781">
            <v>0</v>
          </cell>
        </row>
        <row r="782">
          <cell r="A782">
            <v>11501015841</v>
          </cell>
          <cell r="B782" t="str">
            <v>LE DELIZIE DEL SUD DI SANTO PETRONE</v>
          </cell>
          <cell r="C782">
            <v>0</v>
          </cell>
        </row>
        <row r="783">
          <cell r="A783">
            <v>11501015842</v>
          </cell>
          <cell r="B783" t="str">
            <v>ART REMAKE SRL</v>
          </cell>
          <cell r="C783">
            <v>0</v>
          </cell>
        </row>
        <row r="784">
          <cell r="A784">
            <v>11501015852</v>
          </cell>
          <cell r="B784" t="str">
            <v>MICRI SRL - clienti in contenzioso</v>
          </cell>
          <cell r="C784">
            <v>0</v>
          </cell>
        </row>
        <row r="785">
          <cell r="A785">
            <v>11501015854</v>
          </cell>
          <cell r="B785" t="str">
            <v>DAROGEST SNC</v>
          </cell>
          <cell r="C785">
            <v>0</v>
          </cell>
        </row>
        <row r="786">
          <cell r="A786">
            <v>11501015899</v>
          </cell>
          <cell r="B786" t="str">
            <v>ITALY IMPORT FEINKOSTHANDEL GMBH</v>
          </cell>
          <cell r="C786">
            <v>0</v>
          </cell>
        </row>
        <row r="787">
          <cell r="A787">
            <v>11501015949</v>
          </cell>
          <cell r="B787" t="str">
            <v>ALPES D'OC DI BIANCO CONSOLATA SNC</v>
          </cell>
          <cell r="C787">
            <v>0</v>
          </cell>
        </row>
        <row r="788">
          <cell r="A788">
            <v>11501015952</v>
          </cell>
          <cell r="B788" t="str">
            <v>DIVINO INCONTRO SAS DI RUSSO MARIA LUISA</v>
          </cell>
          <cell r="C788">
            <v>0</v>
          </cell>
        </row>
        <row r="789">
          <cell r="A789">
            <v>11501015979</v>
          </cell>
          <cell r="B789" t="str">
            <v>SIMPLEGADI SRL-clienti in contenzioso</v>
          </cell>
          <cell r="C789">
            <v>0</v>
          </cell>
        </row>
        <row r="790">
          <cell r="A790">
            <v>11501015993</v>
          </cell>
          <cell r="B790" t="str">
            <v>BOTTEGA ALIMENTARE SRL</v>
          </cell>
          <cell r="C790">
            <v>0</v>
          </cell>
        </row>
        <row r="791">
          <cell r="A791">
            <v>11501016001</v>
          </cell>
          <cell r="B791" t="str">
            <v>COPPOLETTA FABRIZIO</v>
          </cell>
          <cell r="C791">
            <v>791.71</v>
          </cell>
        </row>
        <row r="792">
          <cell r="A792">
            <v>11501016017</v>
          </cell>
          <cell r="B792" t="str">
            <v>T. &amp; D. SNC</v>
          </cell>
          <cell r="C792">
            <v>0</v>
          </cell>
        </row>
        <row r="793">
          <cell r="A793">
            <v>11501016021</v>
          </cell>
          <cell r="B793" t="str">
            <v>CRISPINO COSTANTINO</v>
          </cell>
          <cell r="C793">
            <v>0</v>
          </cell>
        </row>
        <row r="794">
          <cell r="A794">
            <v>11501016065</v>
          </cell>
          <cell r="B794" t="str">
            <v>LATTICINI TIPICI SRL-c.contenzioso</v>
          </cell>
          <cell r="C794">
            <v>0</v>
          </cell>
        </row>
        <row r="795">
          <cell r="A795">
            <v>11501016069</v>
          </cell>
          <cell r="B795" t="str">
            <v>FORTUNATI SIMONE</v>
          </cell>
          <cell r="C795">
            <v>7802.62</v>
          </cell>
        </row>
        <row r="796">
          <cell r="A796">
            <v>11501016124</v>
          </cell>
          <cell r="B796" t="str">
            <v>BAR LA PIAZZETTA DI LUCCHETTI SAS</v>
          </cell>
          <cell r="C796">
            <v>0</v>
          </cell>
        </row>
        <row r="797">
          <cell r="A797">
            <v>11501016140</v>
          </cell>
          <cell r="B797" t="str">
            <v>CASILLO MICHELE</v>
          </cell>
          <cell r="C797">
            <v>1236.8599999999999</v>
          </cell>
        </row>
        <row r="798">
          <cell r="A798">
            <v>11501016155</v>
          </cell>
          <cell r="B798" t="str">
            <v>L'ALTRA TAVOLA SRL</v>
          </cell>
          <cell r="C798">
            <v>0</v>
          </cell>
        </row>
        <row r="799">
          <cell r="A799">
            <v>11501016158</v>
          </cell>
          <cell r="B799" t="str">
            <v>IL NIDO DEL FORMAGGIO DA APOPI MIHAELA</v>
          </cell>
          <cell r="C799">
            <v>0</v>
          </cell>
        </row>
        <row r="800">
          <cell r="A800">
            <v>11501016172</v>
          </cell>
          <cell r="B800" t="str">
            <v>BLU SERVICE DI LANGMAN ELISABETTA</v>
          </cell>
          <cell r="C800">
            <v>0</v>
          </cell>
        </row>
        <row r="801">
          <cell r="A801">
            <v>11501016187</v>
          </cell>
          <cell r="B801" t="str">
            <v>ZETA FRUIT DI ZINGALE GIUSEPPE</v>
          </cell>
          <cell r="C801">
            <v>0</v>
          </cell>
        </row>
        <row r="802">
          <cell r="A802">
            <v>11501016188</v>
          </cell>
          <cell r="B802" t="str">
            <v>RISTORANTE DONNA LISA DI TREMOLIZZO AN.</v>
          </cell>
          <cell r="C802">
            <v>889.85</v>
          </cell>
        </row>
        <row r="803">
          <cell r="A803">
            <v>11501016198</v>
          </cell>
          <cell r="B803" t="str">
            <v>STELLA SRL</v>
          </cell>
          <cell r="C803">
            <v>0</v>
          </cell>
        </row>
        <row r="804">
          <cell r="A804">
            <v>11501016222</v>
          </cell>
          <cell r="B804" t="str">
            <v>PASSARO NADIA</v>
          </cell>
          <cell r="C804">
            <v>0</v>
          </cell>
        </row>
        <row r="805">
          <cell r="A805">
            <v>11501016232</v>
          </cell>
          <cell r="B805" t="str">
            <v>QUIETO GIOVANNI</v>
          </cell>
          <cell r="C805">
            <v>0</v>
          </cell>
        </row>
        <row r="806">
          <cell r="A806">
            <v>11501016269</v>
          </cell>
          <cell r="B806" t="str">
            <v>ZENA CATERING SNC-c.contenzioso</v>
          </cell>
          <cell r="C806">
            <v>2282.7399999999998</v>
          </cell>
        </row>
        <row r="807">
          <cell r="A807">
            <v>11501016277</v>
          </cell>
          <cell r="B807" t="str">
            <v>PAJER DOLCI IDEE-clienti in contenzioso</v>
          </cell>
          <cell r="C807">
            <v>0</v>
          </cell>
        </row>
        <row r="808">
          <cell r="A808">
            <v>11501016278</v>
          </cell>
          <cell r="B808" t="str">
            <v>MACELLERIA CASTALDO VINCENZO-c.contenzio</v>
          </cell>
          <cell r="C808">
            <v>823.27</v>
          </cell>
        </row>
        <row r="809">
          <cell r="A809">
            <v>11501016287</v>
          </cell>
          <cell r="B809" t="str">
            <v>CASSANDRA SRL</v>
          </cell>
          <cell r="C809">
            <v>0</v>
          </cell>
        </row>
        <row r="810">
          <cell r="A810">
            <v>11501016312</v>
          </cell>
          <cell r="B810" t="str">
            <v>RAMPINI GASTRONOMIA DI FASANI ELENA</v>
          </cell>
          <cell r="C810">
            <v>1293.8900000000001</v>
          </cell>
        </row>
        <row r="811">
          <cell r="A811">
            <v>11501016315</v>
          </cell>
          <cell r="B811" t="str">
            <v>SUPERMERCATO PAONE DI PAONE LUCIANO</v>
          </cell>
          <cell r="C811">
            <v>0</v>
          </cell>
        </row>
        <row r="812">
          <cell r="A812">
            <v>11501016374</v>
          </cell>
          <cell r="B812" t="str">
            <v>SUPERMERCATI DE LUCA SRL</v>
          </cell>
          <cell r="C812">
            <v>0</v>
          </cell>
        </row>
        <row r="813">
          <cell r="A813">
            <v>11501016388</v>
          </cell>
          <cell r="B813" t="str">
            <v>ITALGET.IT SRL</v>
          </cell>
          <cell r="C813">
            <v>0</v>
          </cell>
        </row>
        <row r="814">
          <cell r="A814">
            <v>11501016394</v>
          </cell>
          <cell r="B814" t="str">
            <v>VIA VAI SRL</v>
          </cell>
          <cell r="C814">
            <v>0</v>
          </cell>
        </row>
        <row r="815">
          <cell r="A815">
            <v>11501016399</v>
          </cell>
          <cell r="B815" t="str">
            <v>MAUGERI SANTA IVANA</v>
          </cell>
          <cell r="C815">
            <v>0</v>
          </cell>
        </row>
        <row r="816">
          <cell r="A816">
            <v>11501016411</v>
          </cell>
          <cell r="B816" t="str">
            <v>SAPORI MEDITERRANEI SAS DI MIAN &amp; C.</v>
          </cell>
          <cell r="C816">
            <v>872.89</v>
          </cell>
        </row>
        <row r="817">
          <cell r="A817">
            <v>11501016441</v>
          </cell>
          <cell r="B817" t="str">
            <v>LU.TA.SNC</v>
          </cell>
          <cell r="C817">
            <v>0</v>
          </cell>
        </row>
        <row r="818">
          <cell r="A818">
            <v>11501016447</v>
          </cell>
          <cell r="B818" t="str">
            <v>FORMAVI DI VIGANO LUIGI-c.contenzioso</v>
          </cell>
          <cell r="C818">
            <v>0</v>
          </cell>
        </row>
        <row r="819">
          <cell r="A819">
            <v>11501016470</v>
          </cell>
          <cell r="B819" t="str">
            <v>TELEFONIA IN SRL</v>
          </cell>
          <cell r="C819">
            <v>0</v>
          </cell>
        </row>
        <row r="820">
          <cell r="A820">
            <v>11501016476</v>
          </cell>
          <cell r="B820" t="str">
            <v>ALPESCA SRL</v>
          </cell>
          <cell r="C820">
            <v>0</v>
          </cell>
        </row>
        <row r="821">
          <cell r="A821">
            <v>11501016507</v>
          </cell>
          <cell r="B821" t="str">
            <v>ANDRONICO SALVATORE</v>
          </cell>
          <cell r="C821">
            <v>0</v>
          </cell>
        </row>
        <row r="822">
          <cell r="A822">
            <v>11501016512</v>
          </cell>
          <cell r="B822" t="str">
            <v>MACELLERIA ANGELICA DI BEJAN ANGELICA</v>
          </cell>
          <cell r="C822">
            <v>0</v>
          </cell>
        </row>
        <row r="823">
          <cell r="A823">
            <v>11501016569</v>
          </cell>
          <cell r="B823" t="str">
            <v>IL VELO SAS DI CARCULA MARIO</v>
          </cell>
          <cell r="C823">
            <v>1926.08</v>
          </cell>
        </row>
        <row r="824">
          <cell r="A824">
            <v>11501016592</v>
          </cell>
          <cell r="B824" t="str">
            <v>SA.CA. SAS</v>
          </cell>
          <cell r="C824">
            <v>0</v>
          </cell>
        </row>
        <row r="825">
          <cell r="A825">
            <v>11501016595</v>
          </cell>
          <cell r="B825" t="str">
            <v>ALIMENTARI INGROSSO IL TUO TETTO SAS</v>
          </cell>
          <cell r="C825">
            <v>0</v>
          </cell>
        </row>
        <row r="826">
          <cell r="A826">
            <v>11501016596</v>
          </cell>
          <cell r="B826" t="str">
            <v>LA VECCHIA OSTERIA</v>
          </cell>
          <cell r="C826">
            <v>0</v>
          </cell>
        </row>
        <row r="827">
          <cell r="A827">
            <v>11501016598</v>
          </cell>
          <cell r="B827" t="str">
            <v>EVERGREEN COLELLA GRAZIANO &amp; C SNC</v>
          </cell>
          <cell r="C827">
            <v>757.51</v>
          </cell>
        </row>
        <row r="828">
          <cell r="A828">
            <v>11501016641</v>
          </cell>
          <cell r="B828" t="str">
            <v>SUPERMERCATO PUNTO SPESA 900</v>
          </cell>
          <cell r="C828">
            <v>0</v>
          </cell>
        </row>
        <row r="829">
          <cell r="A829">
            <v>11501016643</v>
          </cell>
          <cell r="B829" t="str">
            <v>PUNTO SPESA SRL - c.contenzioso</v>
          </cell>
          <cell r="C829">
            <v>1828.82</v>
          </cell>
        </row>
        <row r="830">
          <cell r="A830">
            <v>11501016647</v>
          </cell>
          <cell r="B830" t="str">
            <v>PASTICCERIA BAR ROSSINI - c.contenzioso</v>
          </cell>
          <cell r="C830">
            <v>0</v>
          </cell>
        </row>
        <row r="831">
          <cell r="A831">
            <v>11501016651</v>
          </cell>
          <cell r="B831" t="str">
            <v>INFINITE BONTA SAS DEI F.LLI AMOROSO</v>
          </cell>
          <cell r="C831">
            <v>0</v>
          </cell>
        </row>
        <row r="832">
          <cell r="A832">
            <v>11501016671</v>
          </cell>
          <cell r="B832" t="str">
            <v>BORGO PIO 52 DI REHO - c.contenzioso</v>
          </cell>
          <cell r="C832">
            <v>0</v>
          </cell>
        </row>
        <row r="833">
          <cell r="A833">
            <v>11501016693</v>
          </cell>
          <cell r="B833" t="str">
            <v>GRAZIOSI A.SNC DI GRAZIOSI MARCO-c.cont</v>
          </cell>
          <cell r="C833">
            <v>0</v>
          </cell>
        </row>
        <row r="834">
          <cell r="A834">
            <v>11501016695</v>
          </cell>
          <cell r="B834" t="str">
            <v>NAVARRA STEFANIA</v>
          </cell>
          <cell r="C834">
            <v>600.52</v>
          </cell>
        </row>
        <row r="835">
          <cell r="A835">
            <v>11501016708</v>
          </cell>
          <cell r="B835" t="str">
            <v>NON SOLO FRUTTA DI RACITI-c.contenzioso</v>
          </cell>
          <cell r="C835">
            <v>0</v>
          </cell>
        </row>
        <row r="836">
          <cell r="A836">
            <v>11501016714</v>
          </cell>
          <cell r="B836" t="str">
            <v>SADERI SAS DI GIANNARIA MAURIZIO</v>
          </cell>
          <cell r="C836">
            <v>4788.43</v>
          </cell>
        </row>
        <row r="837">
          <cell r="A837">
            <v>11501016718</v>
          </cell>
          <cell r="B837" t="str">
            <v>XY IN PONTE OTTAVI DI TESSAROTTO</v>
          </cell>
          <cell r="C837">
            <v>1234.96</v>
          </cell>
        </row>
        <row r="838">
          <cell r="A838">
            <v>11501016719</v>
          </cell>
          <cell r="B838" t="str">
            <v>CARNI E DELIZIE DI MORACE GIUSEPPE</v>
          </cell>
          <cell r="C838">
            <v>1543.47</v>
          </cell>
        </row>
        <row r="839">
          <cell r="A839">
            <v>11501016744</v>
          </cell>
          <cell r="B839" t="str">
            <v>LA CITADELLA S.R.L.</v>
          </cell>
          <cell r="C839">
            <v>0</v>
          </cell>
        </row>
        <row r="840">
          <cell r="A840">
            <v>11501016767</v>
          </cell>
          <cell r="B840" t="str">
            <v>INGROSSO D'AMICO GIOVANNI</v>
          </cell>
          <cell r="C840">
            <v>0</v>
          </cell>
        </row>
        <row r="841">
          <cell r="A841">
            <v>11501016787</v>
          </cell>
          <cell r="B841" t="str">
            <v>DEPSA DISTRIBUZIONE COMMERCIO INGROSSO</v>
          </cell>
          <cell r="C841">
            <v>0</v>
          </cell>
        </row>
        <row r="842">
          <cell r="A842">
            <v>11501016792</v>
          </cell>
          <cell r="B842" t="str">
            <v>AC ALIM. CASSANITI - ITAL.LEBEN</v>
          </cell>
          <cell r="C842">
            <v>0</v>
          </cell>
        </row>
        <row r="843">
          <cell r="A843">
            <v>11501016829</v>
          </cell>
          <cell r="B843" t="str">
            <v>DRINK FOOD SERVICE SRL-c.contenzioso</v>
          </cell>
          <cell r="C843">
            <v>578.34</v>
          </cell>
        </row>
        <row r="844">
          <cell r="A844">
            <v>11501016848</v>
          </cell>
          <cell r="B844" t="str">
            <v>BI.E.KA. SNC DI SANTOIEMMA VINCENZO &amp; C.</v>
          </cell>
          <cell r="C844">
            <v>0</v>
          </cell>
        </row>
        <row r="845">
          <cell r="A845">
            <v>11501016864</v>
          </cell>
          <cell r="B845" t="str">
            <v>PANE &amp; COMPANY</v>
          </cell>
          <cell r="C845">
            <v>0</v>
          </cell>
        </row>
        <row r="846">
          <cell r="A846">
            <v>11501016920</v>
          </cell>
          <cell r="B846" t="str">
            <v>MA.CRI. SRL</v>
          </cell>
          <cell r="C846">
            <v>0</v>
          </cell>
        </row>
        <row r="847">
          <cell r="A847">
            <v>11501016923</v>
          </cell>
          <cell r="B847" t="str">
            <v>SIAL SRL - c.contenzioso</v>
          </cell>
          <cell r="C847">
            <v>1266.9000000000001</v>
          </cell>
        </row>
        <row r="848">
          <cell r="A848">
            <v>11501016935</v>
          </cell>
          <cell r="B848" t="str">
            <v>L'ATELIER DELLA FRUTTA</v>
          </cell>
          <cell r="C848">
            <v>0</v>
          </cell>
        </row>
        <row r="849">
          <cell r="A849">
            <v>11501016939</v>
          </cell>
          <cell r="B849" t="str">
            <v>I MILLE SAPORI DI LAZZARI MICHELE-c.cont</v>
          </cell>
          <cell r="C849">
            <v>775.45</v>
          </cell>
        </row>
        <row r="850">
          <cell r="A850">
            <v>11501016945</v>
          </cell>
          <cell r="B850" t="str">
            <v>SERIFOOD SRL</v>
          </cell>
          <cell r="C850">
            <v>0</v>
          </cell>
        </row>
        <row r="851">
          <cell r="A851">
            <v>11501017008</v>
          </cell>
          <cell r="B851" t="str">
            <v>NUZZO SUPERMERCATI SRL-c.contenzioso</v>
          </cell>
          <cell r="C851">
            <v>31341.279999999999</v>
          </cell>
        </row>
        <row r="852">
          <cell r="A852">
            <v>11501017012</v>
          </cell>
          <cell r="B852" t="str">
            <v>MORICO GROUP SRL-c.contenzioso</v>
          </cell>
          <cell r="C852">
            <v>3650.11</v>
          </cell>
        </row>
        <row r="853">
          <cell r="A853">
            <v>11501017013</v>
          </cell>
          <cell r="B853" t="str">
            <v>VINITALIANI SRL</v>
          </cell>
          <cell r="C853">
            <v>3171.27</v>
          </cell>
        </row>
        <row r="854">
          <cell r="A854">
            <v>11501017043</v>
          </cell>
          <cell r="B854" t="str">
            <v>BELLAVITA CARLO SAS DI D'ANGELO ANGELA</v>
          </cell>
          <cell r="C854">
            <v>572.79</v>
          </cell>
        </row>
        <row r="855">
          <cell r="A855">
            <v>11501017047</v>
          </cell>
          <cell r="B855" t="str">
            <v>ANTICA CASCINA DI SALERNO DOMENICO</v>
          </cell>
          <cell r="C855">
            <v>0</v>
          </cell>
        </row>
        <row r="856">
          <cell r="A856">
            <v>11501017058</v>
          </cell>
          <cell r="B856" t="str">
            <v>PUNTO SPESA DI ATTIANESE RITA-c.contenzi</v>
          </cell>
          <cell r="C856">
            <v>0</v>
          </cell>
        </row>
        <row r="857">
          <cell r="A857">
            <v>11501017098</v>
          </cell>
          <cell r="B857" t="str">
            <v>R C M 2009 SRL</v>
          </cell>
          <cell r="C857">
            <v>0</v>
          </cell>
        </row>
        <row r="858">
          <cell r="A858">
            <v>11501017100</v>
          </cell>
          <cell r="B858" t="str">
            <v>L'EMPORIO DEL GUSTO</v>
          </cell>
          <cell r="C858">
            <v>469.26</v>
          </cell>
        </row>
        <row r="859">
          <cell r="A859">
            <v>11501017110</v>
          </cell>
          <cell r="B859" t="str">
            <v>PANTAREISA SRL</v>
          </cell>
          <cell r="C859">
            <v>0</v>
          </cell>
        </row>
        <row r="860">
          <cell r="A860">
            <v>11501017115</v>
          </cell>
          <cell r="B860" t="str">
            <v>STUDIO G.DI RAIMONDO PIERA &amp; C.</v>
          </cell>
          <cell r="C860">
            <v>0</v>
          </cell>
        </row>
        <row r="861">
          <cell r="A861">
            <v>11501017167</v>
          </cell>
          <cell r="B861" t="str">
            <v>DUE M MARKET SNC</v>
          </cell>
          <cell r="C861">
            <v>0</v>
          </cell>
        </row>
        <row r="862">
          <cell r="A862">
            <v>11501017201</v>
          </cell>
          <cell r="B862" t="str">
            <v>CASEARIA PALERMITANA SAS</v>
          </cell>
          <cell r="C862">
            <v>9168.06</v>
          </cell>
        </row>
        <row r="863">
          <cell r="A863">
            <v>11501017251</v>
          </cell>
          <cell r="B863" t="str">
            <v>GUSTO DI SRL - clienti in contenzioso</v>
          </cell>
          <cell r="C863">
            <v>0</v>
          </cell>
        </row>
        <row r="864">
          <cell r="A864">
            <v>11501017275</v>
          </cell>
          <cell r="B864" t="str">
            <v>LA DOLCE VITA CAFFE' DI TRANI UGO</v>
          </cell>
          <cell r="C864">
            <v>0</v>
          </cell>
        </row>
        <row r="865">
          <cell r="A865">
            <v>11501017289</v>
          </cell>
          <cell r="B865" t="str">
            <v>ITAL SNACK DI RUGGIERO ANGELICA</v>
          </cell>
          <cell r="C865">
            <v>0</v>
          </cell>
        </row>
        <row r="866">
          <cell r="A866">
            <v>11501017299</v>
          </cell>
          <cell r="B866" t="str">
            <v>RIST.PIZZ.SHARK DI VIGNOLA</v>
          </cell>
          <cell r="C866">
            <v>0</v>
          </cell>
        </row>
        <row r="867">
          <cell r="A867">
            <v>11501017305</v>
          </cell>
          <cell r="B867" t="str">
            <v>AZIENDA AGRICOLA MARRAMIERO GRAZIANO</v>
          </cell>
          <cell r="C867">
            <v>2336.2199999999998</v>
          </cell>
        </row>
        <row r="868">
          <cell r="A868">
            <v>11501017316</v>
          </cell>
          <cell r="B868" t="str">
            <v>OSCANO CONVENTION CENTER SRL</v>
          </cell>
          <cell r="C868">
            <v>0</v>
          </cell>
        </row>
        <row r="869">
          <cell r="A869">
            <v>11501017322</v>
          </cell>
          <cell r="B869" t="str">
            <v>TESORI DEL MEZZOGIORNO DI CARLO MASCIA</v>
          </cell>
          <cell r="C869">
            <v>0</v>
          </cell>
        </row>
        <row r="870">
          <cell r="A870">
            <v>11501017332</v>
          </cell>
          <cell r="B870" t="str">
            <v>CACIOTEKA SNC DI LEONARDO SPULCIA &amp; C</v>
          </cell>
          <cell r="C870">
            <v>1778.55</v>
          </cell>
        </row>
        <row r="871">
          <cell r="A871">
            <v>11501017335</v>
          </cell>
          <cell r="B871" t="str">
            <v>DI MATTEI SRL</v>
          </cell>
          <cell r="C871">
            <v>0</v>
          </cell>
        </row>
        <row r="872">
          <cell r="A872">
            <v>11501017346</v>
          </cell>
          <cell r="B872" t="str">
            <v>GRUPPO SOALMA SAS DI SCARPELLO SONIA</v>
          </cell>
          <cell r="C872">
            <v>0</v>
          </cell>
        </row>
        <row r="873">
          <cell r="A873">
            <v>11501017409</v>
          </cell>
          <cell r="B873" t="str">
            <v>LA CANTINA DI BACCO SRL</v>
          </cell>
          <cell r="C873">
            <v>0</v>
          </cell>
        </row>
        <row r="874">
          <cell r="A874">
            <v>11501017411</v>
          </cell>
          <cell r="B874" t="str">
            <v>DA LISA DI MENNITI ANNALISA</v>
          </cell>
          <cell r="C874">
            <v>1012.23</v>
          </cell>
        </row>
        <row r="875">
          <cell r="A875">
            <v>11501017419</v>
          </cell>
          <cell r="B875" t="str">
            <v>DAL PIEMONTESE DI GIOVANNI MARIA OINTUS</v>
          </cell>
          <cell r="C875">
            <v>4394.2700000000004</v>
          </cell>
        </row>
        <row r="876">
          <cell r="A876">
            <v>11501017423</v>
          </cell>
          <cell r="B876" t="str">
            <v>MM DI MENCHETTI - clienti in contenzioso</v>
          </cell>
          <cell r="C876">
            <v>0</v>
          </cell>
        </row>
        <row r="877">
          <cell r="A877">
            <v>11501017435</v>
          </cell>
          <cell r="B877" t="str">
            <v>PANE AL PANE SAS - c.contenzioso</v>
          </cell>
          <cell r="C877">
            <v>308.32</v>
          </cell>
        </row>
        <row r="878">
          <cell r="A878">
            <v>11501017445</v>
          </cell>
          <cell r="B878" t="str">
            <v>SCIALO DI INGARGIOLA PAOLO-c.contenzioso</v>
          </cell>
          <cell r="C878">
            <v>1962.79</v>
          </cell>
        </row>
        <row r="879">
          <cell r="A879">
            <v>11501017452</v>
          </cell>
          <cell r="B879" t="str">
            <v>BALDASSI GROUP SRL - c.contenzioso</v>
          </cell>
          <cell r="C879">
            <v>0</v>
          </cell>
        </row>
        <row r="880">
          <cell r="A880">
            <v>11501017453</v>
          </cell>
          <cell r="B880" t="str">
            <v>MCR SRL-clienti in contenzioso</v>
          </cell>
          <cell r="C880">
            <v>0</v>
          </cell>
        </row>
        <row r="881">
          <cell r="A881">
            <v>11501017455</v>
          </cell>
          <cell r="B881" t="str">
            <v>LA SQUETE DI VINCENZINO MILENA</v>
          </cell>
          <cell r="C881">
            <v>1878.24</v>
          </cell>
        </row>
        <row r="882">
          <cell r="A882">
            <v>11501017463</v>
          </cell>
          <cell r="B882" t="str">
            <v>ROBESPIERRRE SRL</v>
          </cell>
          <cell r="C882">
            <v>3003.63</v>
          </cell>
        </row>
        <row r="883">
          <cell r="A883">
            <v>11501017487</v>
          </cell>
          <cell r="B883" t="str">
            <v>CARNI E NON SOLO DI CALUGI M.SAS-c.conte</v>
          </cell>
          <cell r="C883">
            <v>0</v>
          </cell>
        </row>
        <row r="884">
          <cell r="A884">
            <v>11501017493</v>
          </cell>
          <cell r="B884" t="str">
            <v>CASERTA CASEAR DI MIGLIACCIO FRANCESCO</v>
          </cell>
          <cell r="C884">
            <v>0</v>
          </cell>
        </row>
        <row r="885">
          <cell r="A885">
            <v>11501017508</v>
          </cell>
          <cell r="B885" t="str">
            <v>IL BUONGUSTAIO DI SOLINAS EMANUELA</v>
          </cell>
          <cell r="C885">
            <v>0</v>
          </cell>
        </row>
        <row r="886">
          <cell r="A886">
            <v>11501017521</v>
          </cell>
          <cell r="B886" t="str">
            <v>SUPERMERCATO ED INGROSSO ALIMENTARE SAS</v>
          </cell>
          <cell r="C886">
            <v>0</v>
          </cell>
        </row>
        <row r="887">
          <cell r="A887">
            <v>11501017534</v>
          </cell>
          <cell r="B887" t="str">
            <v>NORCINERIA SRL - clienti contenzioso</v>
          </cell>
          <cell r="C887">
            <v>0</v>
          </cell>
        </row>
        <row r="888">
          <cell r="A888">
            <v>11501017577</v>
          </cell>
          <cell r="B888" t="str">
            <v>FRUCTALIM SRL</v>
          </cell>
          <cell r="C888">
            <v>0</v>
          </cell>
        </row>
        <row r="889">
          <cell r="A889">
            <v>11501017612</v>
          </cell>
          <cell r="B889" t="str">
            <v>MARCO IL SALUMIERE DI CALO' MARCO</v>
          </cell>
          <cell r="C889">
            <v>0</v>
          </cell>
        </row>
        <row r="890">
          <cell r="A890">
            <v>11501017616</v>
          </cell>
          <cell r="B890" t="str">
            <v>DT ROY SRL - c.contenzioso</v>
          </cell>
          <cell r="C890">
            <v>1168.6500000000001</v>
          </cell>
        </row>
        <row r="891">
          <cell r="A891">
            <v>11501017628</v>
          </cell>
          <cell r="B891" t="str">
            <v>OSTERIA DELL'OLMO DI CHICA SRL</v>
          </cell>
          <cell r="C891">
            <v>0</v>
          </cell>
        </row>
        <row r="892">
          <cell r="A892">
            <v>11501017632</v>
          </cell>
          <cell r="B892" t="str">
            <v>D.O.C.SRL</v>
          </cell>
          <cell r="C892">
            <v>0</v>
          </cell>
        </row>
        <row r="893">
          <cell r="A893">
            <v>11501017647</v>
          </cell>
          <cell r="B893" t="str">
            <v>DIRAIMONDO PIERA</v>
          </cell>
          <cell r="C893">
            <v>0</v>
          </cell>
        </row>
        <row r="894">
          <cell r="A894">
            <v>11501017650</v>
          </cell>
          <cell r="B894" t="str">
            <v>MACELLERIA PIAZZOLLA ANGELO-c.contenzios</v>
          </cell>
          <cell r="C894">
            <v>0</v>
          </cell>
        </row>
        <row r="895">
          <cell r="A895">
            <v>11501017679</v>
          </cell>
          <cell r="B895" t="str">
            <v>LONGO EGIDIO - c.contenzioso</v>
          </cell>
          <cell r="C895">
            <v>0</v>
          </cell>
        </row>
        <row r="896">
          <cell r="A896">
            <v>11501017689</v>
          </cell>
          <cell r="B896" t="str">
            <v>OFFICINA DEI SAPORI DI STEFANO RAVASIO</v>
          </cell>
          <cell r="C896">
            <v>2537.4699999999998</v>
          </cell>
        </row>
        <row r="897">
          <cell r="A897">
            <v>11501017699</v>
          </cell>
          <cell r="B897" t="str">
            <v>BONDIOLI DEBORA</v>
          </cell>
          <cell r="C897">
            <v>0</v>
          </cell>
        </row>
        <row r="898">
          <cell r="A898">
            <v>11501017708</v>
          </cell>
          <cell r="B898" t="str">
            <v>PROIETTI PASQUALE</v>
          </cell>
          <cell r="C898">
            <v>3405.67</v>
          </cell>
        </row>
        <row r="899">
          <cell r="A899">
            <v>11501017739</v>
          </cell>
          <cell r="B899" t="str">
            <v>C.C.L.CENTRO CARNI SRL</v>
          </cell>
          <cell r="C899">
            <v>2324.23</v>
          </cell>
        </row>
        <row r="900">
          <cell r="A900">
            <v>11501017741</v>
          </cell>
          <cell r="B900" t="str">
            <v>ZETA SRL</v>
          </cell>
          <cell r="C900">
            <v>0</v>
          </cell>
        </row>
        <row r="901">
          <cell r="A901">
            <v>11501017805</v>
          </cell>
          <cell r="B901" t="str">
            <v>LISE SRL</v>
          </cell>
          <cell r="C901">
            <v>1951.17</v>
          </cell>
        </row>
        <row r="902">
          <cell r="A902">
            <v>11501017844</v>
          </cell>
          <cell r="B902" t="str">
            <v>CENTER SHOP 2007</v>
          </cell>
          <cell r="C902">
            <v>0</v>
          </cell>
        </row>
        <row r="903">
          <cell r="A903">
            <v>11501017854</v>
          </cell>
          <cell r="B903" t="str">
            <v>LOMBARDINI REZZATO SRL-c.contenzioso</v>
          </cell>
          <cell r="C903">
            <v>1441.64</v>
          </cell>
        </row>
        <row r="904">
          <cell r="A904">
            <v>11501017874</v>
          </cell>
          <cell r="B904" t="str">
            <v>VALLEFUOCO SERVICE SRL-c.contenzioso</v>
          </cell>
          <cell r="C904">
            <v>976.32</v>
          </cell>
        </row>
        <row r="905">
          <cell r="A905">
            <v>11501017880</v>
          </cell>
          <cell r="B905" t="str">
            <v>ERNESTO FUNARI</v>
          </cell>
          <cell r="C905">
            <v>0</v>
          </cell>
        </row>
        <row r="906">
          <cell r="A906">
            <v>11501017888</v>
          </cell>
          <cell r="B906" t="str">
            <v>GIANFRANCO ABATE SRL</v>
          </cell>
          <cell r="C906">
            <v>0</v>
          </cell>
        </row>
        <row r="907">
          <cell r="A907">
            <v>11501017900</v>
          </cell>
          <cell r="B907" t="str">
            <v>SUPERMERCATO GARETTI E STICCO S.N.C.</v>
          </cell>
          <cell r="C907">
            <v>0</v>
          </cell>
        </row>
        <row r="908">
          <cell r="A908">
            <v>11501017983</v>
          </cell>
          <cell r="B908" t="str">
            <v>LEONCILLI PASQUALE-clienti in contenzios</v>
          </cell>
          <cell r="C908">
            <v>0</v>
          </cell>
        </row>
        <row r="909">
          <cell r="A909">
            <v>11501018012</v>
          </cell>
          <cell r="B909" t="str">
            <v>NUOVA NARDINO CARNI SRL-c.contenzioso</v>
          </cell>
          <cell r="C909">
            <v>450.62</v>
          </cell>
        </row>
        <row r="910">
          <cell r="A910">
            <v>11501018069</v>
          </cell>
          <cell r="B910" t="str">
            <v>SUPERMARKET CENTERFOOD-c.contenzioso</v>
          </cell>
          <cell r="C910">
            <v>0</v>
          </cell>
        </row>
        <row r="911">
          <cell r="A911">
            <v>11501018070</v>
          </cell>
          <cell r="B911" t="str">
            <v>G.A. SRL</v>
          </cell>
          <cell r="C911">
            <v>1200</v>
          </cell>
        </row>
        <row r="912">
          <cell r="A912">
            <v>11501018099</v>
          </cell>
          <cell r="B912" t="str">
            <v>SUPERMERCATI GIPA CARNI SAS</v>
          </cell>
          <cell r="C912">
            <v>0</v>
          </cell>
        </row>
        <row r="913">
          <cell r="A913">
            <v>11501018113</v>
          </cell>
          <cell r="B913" t="str">
            <v>GAGLIARDI PIERO</v>
          </cell>
          <cell r="C913">
            <v>0</v>
          </cell>
        </row>
        <row r="914">
          <cell r="A914">
            <v>11501018164</v>
          </cell>
          <cell r="B914" t="str">
            <v>SALUMERIA SETTECASE ANTONINO</v>
          </cell>
          <cell r="C914">
            <v>2243.5300000000002</v>
          </cell>
        </row>
        <row r="915">
          <cell r="A915">
            <v>11501018183</v>
          </cell>
          <cell r="B915" t="str">
            <v>CENTRAL MARKET SAS - c.contenzioso</v>
          </cell>
          <cell r="C915">
            <v>6176.71</v>
          </cell>
        </row>
        <row r="916">
          <cell r="A916">
            <v>11501018229</v>
          </cell>
          <cell r="B916" t="str">
            <v>DORIA LAURA - clienti in contenzioso</v>
          </cell>
          <cell r="C916">
            <v>0</v>
          </cell>
        </row>
        <row r="917">
          <cell r="A917">
            <v>11501018275</v>
          </cell>
          <cell r="B917" t="str">
            <v>POLLERIA DI DOMENICO SOLLAZZO-c.contenz.</v>
          </cell>
          <cell r="C917">
            <v>0</v>
          </cell>
        </row>
        <row r="918">
          <cell r="A918">
            <v>11501018326</v>
          </cell>
          <cell r="B918" t="str">
            <v>MAPI SRL - cliente in contenzioso</v>
          </cell>
          <cell r="C918">
            <v>0</v>
          </cell>
        </row>
        <row r="919">
          <cell r="A919">
            <v>11501018356</v>
          </cell>
          <cell r="B919" t="str">
            <v>GENTILUOMO CALOGERO - clienti in contenz</v>
          </cell>
          <cell r="C919">
            <v>0</v>
          </cell>
        </row>
        <row r="920">
          <cell r="A920">
            <v>11501018359</v>
          </cell>
          <cell r="B920" t="str">
            <v>LA BOTTEGA DEL FORMAGGIO DI BELLARDI</v>
          </cell>
          <cell r="C920">
            <v>0</v>
          </cell>
        </row>
        <row r="921">
          <cell r="A921">
            <v>11501018398</v>
          </cell>
          <cell r="B921" t="str">
            <v>TONINI FORESTE F.</v>
          </cell>
          <cell r="C921">
            <v>0</v>
          </cell>
        </row>
        <row r="922">
          <cell r="A922">
            <v>11501018413</v>
          </cell>
          <cell r="B922" t="str">
            <v>C'ERA UNA VOLTA DI M.KRISTINA-c.contenz.</v>
          </cell>
          <cell r="C922">
            <v>0</v>
          </cell>
        </row>
        <row r="923">
          <cell r="A923">
            <v>11501018469</v>
          </cell>
          <cell r="B923" t="str">
            <v>MINIMARKET DI CATANIA ALESSANDRO-c.conte</v>
          </cell>
          <cell r="C923">
            <v>0</v>
          </cell>
        </row>
        <row r="924">
          <cell r="A924">
            <v>11501018470</v>
          </cell>
          <cell r="B924" t="str">
            <v>CENTRO DISTRIBUZIONE INGROSSO S.R.L.</v>
          </cell>
          <cell r="C924">
            <v>0</v>
          </cell>
        </row>
        <row r="925">
          <cell r="A925">
            <v>11501018486</v>
          </cell>
          <cell r="B925" t="str">
            <v>LA DISPENSA SNC DI BACCI E FORNI</v>
          </cell>
          <cell r="C925">
            <v>877.13</v>
          </cell>
        </row>
        <row r="926">
          <cell r="A926">
            <v>11501018488</v>
          </cell>
          <cell r="B926" t="str">
            <v>ALBA DISCOUNT SAS DI ALBANESE VINCENZO</v>
          </cell>
          <cell r="C926">
            <v>0</v>
          </cell>
        </row>
        <row r="927">
          <cell r="A927">
            <v>11501018510</v>
          </cell>
          <cell r="B927" t="str">
            <v>MIMARKET SORRENTO SRL</v>
          </cell>
          <cell r="C927">
            <v>0</v>
          </cell>
        </row>
        <row r="928">
          <cell r="A928">
            <v>11501018514</v>
          </cell>
          <cell r="B928" t="str">
            <v>CAMPFRUIT DI CAMPANELLA - c.contenzioso</v>
          </cell>
          <cell r="C928">
            <v>807.46</v>
          </cell>
        </row>
        <row r="929">
          <cell r="A929">
            <v>11501018515</v>
          </cell>
          <cell r="B929" t="str">
            <v>DA DARIO SUPERMERCATI DI ANCI ELISABETTA</v>
          </cell>
          <cell r="C929">
            <v>2738.33</v>
          </cell>
        </row>
        <row r="930">
          <cell r="A930">
            <v>11501018520</v>
          </cell>
          <cell r="B930" t="str">
            <v>MILANO EVENTI SRL-clienti contenzioso</v>
          </cell>
          <cell r="C930">
            <v>509.44</v>
          </cell>
        </row>
        <row r="931">
          <cell r="A931">
            <v>11501018524</v>
          </cell>
          <cell r="B931" t="str">
            <v>BAHIA DI BALDERI MARIO - clienti contenz</v>
          </cell>
          <cell r="C931">
            <v>0</v>
          </cell>
        </row>
        <row r="932">
          <cell r="A932">
            <v>11501018557</v>
          </cell>
          <cell r="B932" t="str">
            <v>NEW MARKET DI D'ORTONA ADALGISA</v>
          </cell>
          <cell r="C932">
            <v>3307.84</v>
          </cell>
        </row>
        <row r="933">
          <cell r="A933">
            <v>11501018577</v>
          </cell>
          <cell r="B933" t="str">
            <v>NEW MARKET DI D'ORTONA ADALGISA</v>
          </cell>
          <cell r="C933">
            <v>0</v>
          </cell>
        </row>
        <row r="934">
          <cell r="A934">
            <v>11501018611</v>
          </cell>
          <cell r="B934" t="str">
            <v>LANDI ALFONSINA-clienti in contenzioso</v>
          </cell>
          <cell r="C934">
            <v>0</v>
          </cell>
        </row>
        <row r="935">
          <cell r="A935">
            <v>11501018620</v>
          </cell>
          <cell r="B935" t="str">
            <v>COOPERATORE ALIMENTARE 9 DI MONTEMURRO</v>
          </cell>
          <cell r="C935">
            <v>0</v>
          </cell>
        </row>
        <row r="936">
          <cell r="A936">
            <v>11501018631</v>
          </cell>
          <cell r="B936" t="str">
            <v>FRESCO 2000 SRL - clienti in contenzioso</v>
          </cell>
          <cell r="C936">
            <v>0</v>
          </cell>
        </row>
        <row r="937">
          <cell r="A937">
            <v>11501018642</v>
          </cell>
          <cell r="B937" t="str">
            <v>COMIDA DI MACCHIA ANTONIO-c.contenzioso</v>
          </cell>
          <cell r="C937">
            <v>0</v>
          </cell>
        </row>
        <row r="938">
          <cell r="A938">
            <v>11501018674</v>
          </cell>
          <cell r="B938" t="str">
            <v>LA GASTRONOMICA DI CORLEONE MARIO</v>
          </cell>
          <cell r="C938">
            <v>4204.54</v>
          </cell>
        </row>
        <row r="939">
          <cell r="A939">
            <v>11501018677</v>
          </cell>
          <cell r="B939" t="str">
            <v>LA BOUTIQUE DEL GUSTO DI ALTOBELLI GIANN</v>
          </cell>
          <cell r="C939">
            <v>0</v>
          </cell>
        </row>
        <row r="940">
          <cell r="A940">
            <v>11501018685</v>
          </cell>
          <cell r="B940" t="str">
            <v>CASH &amp; CARRY FOOD DI MAURIZIO PEDONE SAS</v>
          </cell>
          <cell r="C940">
            <v>0</v>
          </cell>
        </row>
        <row r="941">
          <cell r="A941">
            <v>11501018694</v>
          </cell>
          <cell r="B941" t="str">
            <v>SALUMERIA KEL DI LAVANA M.-c.contenzioso</v>
          </cell>
          <cell r="C941">
            <v>0</v>
          </cell>
        </row>
        <row r="942">
          <cell r="A942">
            <v>11501018698</v>
          </cell>
          <cell r="B942" t="str">
            <v>SUPERMERCATI SARACENI SAS-c.contenzioso</v>
          </cell>
          <cell r="C942">
            <v>0</v>
          </cell>
        </row>
        <row r="943">
          <cell r="A943">
            <v>11501018700</v>
          </cell>
          <cell r="B943" t="str">
            <v>SAPORI D'ITALIA SRL-clienti contenzioso</v>
          </cell>
          <cell r="C943">
            <v>0</v>
          </cell>
        </row>
        <row r="944">
          <cell r="A944">
            <v>11501018706</v>
          </cell>
          <cell r="B944" t="str">
            <v>GAM SRL - clienti in contenzioso</v>
          </cell>
          <cell r="C944">
            <v>0</v>
          </cell>
        </row>
        <row r="945">
          <cell r="A945">
            <v>11501018752</v>
          </cell>
          <cell r="B945" t="str">
            <v>PARISI DEODATO - clienti in contenzioso</v>
          </cell>
          <cell r="C945">
            <v>0</v>
          </cell>
        </row>
        <row r="946">
          <cell r="A946">
            <v>11501018775</v>
          </cell>
          <cell r="B946" t="str">
            <v>PISANI JACOPO MICHELE</v>
          </cell>
          <cell r="C946">
            <v>0</v>
          </cell>
        </row>
        <row r="947">
          <cell r="A947">
            <v>11501018821</v>
          </cell>
          <cell r="B947" t="str">
            <v>DISCOUNT EUROPA 1 - clienti in contenz.</v>
          </cell>
          <cell r="C947">
            <v>0</v>
          </cell>
        </row>
        <row r="948">
          <cell r="A948">
            <v>11501018845</v>
          </cell>
          <cell r="B948" t="str">
            <v>IL GIRASOLE CAMPANO - c.contenzioso</v>
          </cell>
          <cell r="C948">
            <v>4337.3999999999996</v>
          </cell>
        </row>
        <row r="949">
          <cell r="A949">
            <v>11501018847</v>
          </cell>
          <cell r="B949" t="str">
            <v>MESSINA ANTONIO</v>
          </cell>
          <cell r="C949">
            <v>0</v>
          </cell>
        </row>
        <row r="950">
          <cell r="A950">
            <v>11501018873</v>
          </cell>
          <cell r="B950" t="str">
            <v>LA LIBERTA' DEL GUSTO DI MALANDRINI F.</v>
          </cell>
          <cell r="C950">
            <v>434.23</v>
          </cell>
        </row>
        <row r="951">
          <cell r="A951">
            <v>11501018888</v>
          </cell>
          <cell r="B951" t="str">
            <v>SCIANNAMEA LUIGIA - clienti in contenz.</v>
          </cell>
          <cell r="C951">
            <v>0</v>
          </cell>
        </row>
        <row r="952">
          <cell r="A952">
            <v>11501018939</v>
          </cell>
          <cell r="B952" t="str">
            <v>2C SPA - clienti contenzioso</v>
          </cell>
          <cell r="C952">
            <v>0</v>
          </cell>
        </row>
        <row r="953">
          <cell r="A953">
            <v>11501018941</v>
          </cell>
          <cell r="B953" t="str">
            <v>BIOSKLEP DUE SRL-clienti contenzioso</v>
          </cell>
          <cell r="C953">
            <v>0</v>
          </cell>
        </row>
        <row r="954">
          <cell r="A954">
            <v>11501018947</v>
          </cell>
          <cell r="B954" t="str">
            <v>PAC FORNITURE SRL-clienti contenzioso</v>
          </cell>
          <cell r="C954">
            <v>0</v>
          </cell>
        </row>
        <row r="955">
          <cell r="A955">
            <v>11501018957</v>
          </cell>
          <cell r="B955" t="str">
            <v>F.LLI GALLI SRL - clienti in contenzioso</v>
          </cell>
          <cell r="C955">
            <v>0</v>
          </cell>
        </row>
        <row r="956">
          <cell r="A956">
            <v>11501018981</v>
          </cell>
          <cell r="B956" t="str">
            <v>O' SFIZIO SRL - c.contenzioso</v>
          </cell>
          <cell r="C956">
            <v>1005.44</v>
          </cell>
        </row>
        <row r="957">
          <cell r="A957">
            <v>11501018983</v>
          </cell>
          <cell r="B957" t="str">
            <v>MISURACA ANDREA-clienti in contenzioso</v>
          </cell>
          <cell r="C957">
            <v>0</v>
          </cell>
        </row>
        <row r="958">
          <cell r="A958">
            <v>11501019006</v>
          </cell>
          <cell r="B958" t="str">
            <v>BOTTEGA PIU' DI MODEO PATRIZIA-c.contenz</v>
          </cell>
          <cell r="C958">
            <v>0</v>
          </cell>
        </row>
        <row r="959">
          <cell r="A959">
            <v>11501019011</v>
          </cell>
          <cell r="B959" t="str">
            <v>MORICO SRL - c.contenzioso</v>
          </cell>
          <cell r="C959">
            <v>0</v>
          </cell>
        </row>
        <row r="960">
          <cell r="A960">
            <v>11501019014</v>
          </cell>
          <cell r="B960" t="str">
            <v>GAROFALO STEFANIA - c.contenzioso</v>
          </cell>
          <cell r="C960">
            <v>600</v>
          </cell>
        </row>
        <row r="961">
          <cell r="A961">
            <v>11501019020</v>
          </cell>
          <cell r="B961" t="str">
            <v>ALIMENTARI DE FANO EMANUELE SNC</v>
          </cell>
          <cell r="C961">
            <v>0</v>
          </cell>
        </row>
        <row r="962">
          <cell r="A962">
            <v>11501019027</v>
          </cell>
          <cell r="B962" t="str">
            <v>ASCO EUROPA SAS DI CARLINO MARCO-c.conte</v>
          </cell>
          <cell r="C962">
            <v>3454.55</v>
          </cell>
        </row>
        <row r="963">
          <cell r="A963">
            <v>11501019056</v>
          </cell>
          <cell r="B963" t="str">
            <v>AMBROSINO FOOD SRL - c.contenzioso</v>
          </cell>
          <cell r="C963">
            <v>2689.02</v>
          </cell>
        </row>
        <row r="964">
          <cell r="A964">
            <v>11501019067</v>
          </cell>
          <cell r="B964" t="str">
            <v>MONDO BIO DI NIGRO ROBERTO-c.contenzioso</v>
          </cell>
          <cell r="C964">
            <v>0</v>
          </cell>
        </row>
        <row r="965">
          <cell r="A965">
            <v>11501019076</v>
          </cell>
          <cell r="B965" t="str">
            <v>MARCO PATRIARCA - clienti contenzioso</v>
          </cell>
          <cell r="C965">
            <v>0</v>
          </cell>
        </row>
        <row r="966">
          <cell r="A966">
            <v>11501019077</v>
          </cell>
          <cell r="B966" t="str">
            <v>BM DISTRIBUZIONE SRL - c.contenzioso</v>
          </cell>
          <cell r="C966">
            <v>0</v>
          </cell>
        </row>
        <row r="967">
          <cell r="A967">
            <v>11501019087</v>
          </cell>
          <cell r="B967" t="str">
            <v>A.C. COMPANY SRL - clienti contenzioso</v>
          </cell>
          <cell r="C967">
            <v>0</v>
          </cell>
        </row>
        <row r="968">
          <cell r="A968">
            <v>11501019103</v>
          </cell>
          <cell r="B968" t="str">
            <v>AL TUNNEL DI MARIO E VINCENZO - c.conten</v>
          </cell>
          <cell r="C968">
            <v>0</v>
          </cell>
        </row>
        <row r="969">
          <cell r="A969">
            <v>11501019108</v>
          </cell>
          <cell r="B969" t="str">
            <v>IL METRO SRL-c.contenzioso</v>
          </cell>
          <cell r="C969">
            <v>6340.69</v>
          </cell>
        </row>
        <row r="970">
          <cell r="A970">
            <v>11501019110</v>
          </cell>
          <cell r="B970" t="str">
            <v>ENOTECA PALLOTTA EDMONDO-c.contenzioso</v>
          </cell>
          <cell r="C970">
            <v>0</v>
          </cell>
        </row>
        <row r="971">
          <cell r="A971">
            <v>11501019113</v>
          </cell>
          <cell r="B971" t="str">
            <v>BURRATTI CLAUDIO - clienti contenzioso</v>
          </cell>
          <cell r="C971">
            <v>0</v>
          </cell>
        </row>
        <row r="972">
          <cell r="A972">
            <v>11501019129</v>
          </cell>
          <cell r="B972" t="str">
            <v>MED FOOD S.R.L. - clienti contenzioso</v>
          </cell>
          <cell r="C972">
            <v>0</v>
          </cell>
        </row>
        <row r="973">
          <cell r="A973">
            <v>11501019146</v>
          </cell>
          <cell r="B973" t="str">
            <v>QUALITY CARNI SRL - c.contenzioso</v>
          </cell>
          <cell r="C973">
            <v>0</v>
          </cell>
        </row>
        <row r="974">
          <cell r="A974">
            <v>11501019152</v>
          </cell>
          <cell r="B974" t="str">
            <v>LA DISPENSA DI INCOLLINGO VALENTINA</v>
          </cell>
          <cell r="C974">
            <v>1101.95</v>
          </cell>
        </row>
        <row r="975">
          <cell r="A975">
            <v>11501019156</v>
          </cell>
          <cell r="B975" t="str">
            <v>VITTORIO VENETO CAFFE' DI CASTRONUOVO C.</v>
          </cell>
          <cell r="C975">
            <v>0</v>
          </cell>
        </row>
        <row r="976">
          <cell r="A976">
            <v>11501019158</v>
          </cell>
          <cell r="B976" t="str">
            <v>DAL BUONGUSTAIO DI RIZZITELLI FLAVIA</v>
          </cell>
          <cell r="C976">
            <v>3438.65</v>
          </cell>
        </row>
        <row r="977">
          <cell r="A977">
            <v>11501019166</v>
          </cell>
          <cell r="B977" t="str">
            <v>LA GRANDE MELA SNC - clienti in contenz.</v>
          </cell>
          <cell r="C977">
            <v>0</v>
          </cell>
        </row>
        <row r="978">
          <cell r="A978">
            <v>11501019173</v>
          </cell>
          <cell r="B978" t="str">
            <v>SAP DI ESPOSITO PIETRO SAS - c.contenz.</v>
          </cell>
          <cell r="C978">
            <v>0</v>
          </cell>
        </row>
        <row r="979">
          <cell r="A979">
            <v>11501019202</v>
          </cell>
          <cell r="B979" t="str">
            <v>LORIGA MICHELE - c.contenzioso</v>
          </cell>
          <cell r="C979">
            <v>0</v>
          </cell>
        </row>
        <row r="980">
          <cell r="A980">
            <v>11501019258</v>
          </cell>
          <cell r="B980" t="str">
            <v>BOOMERANG DI VIVIAN LUCIANO SNC</v>
          </cell>
          <cell r="C980">
            <v>690.56</v>
          </cell>
        </row>
        <row r="981">
          <cell r="A981">
            <v>11501019280</v>
          </cell>
          <cell r="B981" t="str">
            <v>ORTOFRUTTA TERRAROSSA DI PANELLA</v>
          </cell>
          <cell r="C981">
            <v>1737.14</v>
          </cell>
        </row>
        <row r="982">
          <cell r="A982">
            <v>11501019404</v>
          </cell>
          <cell r="B982" t="str">
            <v>FO.VI SAS DI FONTEVICO LUIGI &amp; C</v>
          </cell>
          <cell r="C982">
            <v>2471</v>
          </cell>
        </row>
        <row r="983">
          <cell r="A983">
            <v>11501019409</v>
          </cell>
          <cell r="B983" t="str">
            <v>MACELLERIA ZAPPELLA DI ZAPPELLA PAOLO</v>
          </cell>
          <cell r="C983">
            <v>0</v>
          </cell>
        </row>
        <row r="984">
          <cell r="A984">
            <v>11501019413</v>
          </cell>
          <cell r="B984" t="str">
            <v>MANICONE E SPACIANI SNC-c.contenzioso</v>
          </cell>
          <cell r="C984">
            <v>786.6</v>
          </cell>
        </row>
        <row r="985">
          <cell r="A985">
            <v>11501019432</v>
          </cell>
          <cell r="B985" t="str">
            <v>BAR MIRO' DI GALLO VITO</v>
          </cell>
          <cell r="C985">
            <v>523.02</v>
          </cell>
        </row>
        <row r="986">
          <cell r="A986">
            <v>11501019439</v>
          </cell>
          <cell r="B986" t="str">
            <v>DEVIZZI F.LLI SNC-c.contenzioso</v>
          </cell>
          <cell r="C986">
            <v>0</v>
          </cell>
        </row>
        <row r="987">
          <cell r="A987">
            <v>11501019456</v>
          </cell>
          <cell r="B987" t="str">
            <v>VITA SPERICOLATA DI SCELSI ALESSANDRO</v>
          </cell>
          <cell r="C987">
            <v>0</v>
          </cell>
        </row>
        <row r="988">
          <cell r="A988">
            <v>11501019462</v>
          </cell>
          <cell r="B988" t="str">
            <v>SAPORI DI GRANO SAS-c.contenzioso</v>
          </cell>
          <cell r="C988">
            <v>924.6</v>
          </cell>
        </row>
        <row r="989">
          <cell r="A989">
            <v>11501019621</v>
          </cell>
          <cell r="B989" t="str">
            <v>LA BOTTEGA DELL'ANGOLO DI CALDARELLI</v>
          </cell>
          <cell r="C989">
            <v>3088.89</v>
          </cell>
        </row>
        <row r="990">
          <cell r="A990">
            <v>11501019630</v>
          </cell>
          <cell r="B990" t="str">
            <v>QUINTA SAS DI GIGLIO SONIA-c.contenzioso</v>
          </cell>
          <cell r="C990">
            <v>0</v>
          </cell>
        </row>
        <row r="991">
          <cell r="A991">
            <v>11501019636</v>
          </cell>
          <cell r="B991" t="str">
            <v>EL CERVELEE DI GIOVANNI MOSCONI</v>
          </cell>
          <cell r="C991">
            <v>999.69</v>
          </cell>
        </row>
        <row r="992">
          <cell r="A992">
            <v>11501019651</v>
          </cell>
          <cell r="B992" t="str">
            <v>BMA IMMOBILIARE SRL-clienti contenzioso</v>
          </cell>
          <cell r="C992">
            <v>1761.7</v>
          </cell>
        </row>
        <row r="993">
          <cell r="A993">
            <v>11501019707</v>
          </cell>
          <cell r="B993" t="str">
            <v>COSE BUONE SNC - c.contenzioso</v>
          </cell>
          <cell r="C993">
            <v>0</v>
          </cell>
        </row>
        <row r="994">
          <cell r="A994">
            <v>11501019708</v>
          </cell>
          <cell r="B994" t="str">
            <v>AURORA DI CAPONE SEAN SNC-c.contenzioso</v>
          </cell>
          <cell r="C994">
            <v>0</v>
          </cell>
        </row>
        <row r="995">
          <cell r="A995">
            <v>11501019813</v>
          </cell>
          <cell r="B995" t="str">
            <v>BELLOPEDE PRODOTTI ITTICI SAS-c.contenz.</v>
          </cell>
          <cell r="C995">
            <v>0</v>
          </cell>
        </row>
        <row r="996">
          <cell r="A996">
            <v>11501019823</v>
          </cell>
          <cell r="B996" t="str">
            <v>GEOMARKET SRL - c.contenzioso</v>
          </cell>
          <cell r="C996">
            <v>0</v>
          </cell>
        </row>
        <row r="997">
          <cell r="A997">
            <v>11501019854</v>
          </cell>
          <cell r="B997" t="str">
            <v>RIST.VIA ITALIA-SOC.GAETANO E PAOLA-cont</v>
          </cell>
          <cell r="C997">
            <v>0</v>
          </cell>
        </row>
        <row r="998">
          <cell r="A998">
            <v>11501019855</v>
          </cell>
          <cell r="B998" t="str">
            <v>DONATO SANTA LUCIA RIST.-c.contenzioso</v>
          </cell>
          <cell r="C998">
            <v>0</v>
          </cell>
        </row>
        <row r="999">
          <cell r="A999">
            <v>11501019865</v>
          </cell>
          <cell r="B999" t="str">
            <v>NEW MARKET G.L.</v>
          </cell>
          <cell r="C999">
            <v>0</v>
          </cell>
        </row>
        <row r="1000">
          <cell r="A1000">
            <v>11501019871</v>
          </cell>
          <cell r="B1000" t="str">
            <v>MAMA SNC DI MANTEGAZZA ALBERTO - c.cont</v>
          </cell>
          <cell r="C1000">
            <v>1373.26</v>
          </cell>
        </row>
        <row r="1001">
          <cell r="A1001">
            <v>11501019937</v>
          </cell>
          <cell r="B1001" t="str">
            <v>ALIM. LACARBONARA MARTINO</v>
          </cell>
          <cell r="C1001">
            <v>0</v>
          </cell>
        </row>
        <row r="1002">
          <cell r="A1002">
            <v>11501019941</v>
          </cell>
          <cell r="B1002" t="str">
            <v>CE.DI. BRIO' MOLISE SPA-c.contenzioso</v>
          </cell>
          <cell r="C1002">
            <v>14866.8</v>
          </cell>
        </row>
        <row r="1003">
          <cell r="A1003">
            <v>11501019957</v>
          </cell>
          <cell r="B1003" t="str">
            <v>MACELLERIA SURLI COSIMO</v>
          </cell>
          <cell r="C1003">
            <v>0</v>
          </cell>
        </row>
        <row r="1004">
          <cell r="A1004">
            <v>11501019963</v>
          </cell>
          <cell r="B1004" t="str">
            <v>CIBUS SRL-clienti contenzioso</v>
          </cell>
          <cell r="C1004">
            <v>1730.45</v>
          </cell>
        </row>
        <row r="1005">
          <cell r="A1005">
            <v>11501019964</v>
          </cell>
          <cell r="B1005" t="str">
            <v>M.L.DI DEMARZO STEFANO-clienti contenz.</v>
          </cell>
          <cell r="C1005">
            <v>7817.32</v>
          </cell>
        </row>
        <row r="1006">
          <cell r="A1006">
            <v>11501019966</v>
          </cell>
          <cell r="B1006" t="str">
            <v>GENTILE GIUSEPPE- c.contenzioso</v>
          </cell>
          <cell r="C1006">
            <v>1200.99</v>
          </cell>
        </row>
        <row r="1007">
          <cell r="A1007">
            <v>11501020016</v>
          </cell>
          <cell r="B1007" t="str">
            <v>SALUMERIA PORTU'NTONI DI CUCINA MARIA</v>
          </cell>
          <cell r="C1007">
            <v>1448.68</v>
          </cell>
        </row>
        <row r="1008">
          <cell r="A1008">
            <v>11501020026</v>
          </cell>
          <cell r="B1008" t="str">
            <v>LA LIBELLULA SRL - clienti contenzioso</v>
          </cell>
          <cell r="C1008">
            <v>733.99</v>
          </cell>
        </row>
        <row r="1009">
          <cell r="A1009">
            <v>11501020074</v>
          </cell>
          <cell r="B1009" t="str">
            <v>C.M.CILENTO DISTRIB.</v>
          </cell>
          <cell r="C1009">
            <v>0</v>
          </cell>
        </row>
        <row r="1010">
          <cell r="A1010">
            <v>11501020119</v>
          </cell>
          <cell r="B1010" t="str">
            <v>LA PERLA DI SALERNO DI CARDINALE MARIA</v>
          </cell>
          <cell r="C1010">
            <v>2863.76</v>
          </cell>
        </row>
        <row r="1011">
          <cell r="A1011">
            <v>11501020126</v>
          </cell>
          <cell r="B1011" t="str">
            <v>OCEANOS LDA-c.contenzioso</v>
          </cell>
          <cell r="C1011">
            <v>0</v>
          </cell>
        </row>
        <row r="1012">
          <cell r="A1012">
            <v>11501020145</v>
          </cell>
          <cell r="B1012" t="str">
            <v>GERCA S.R.L.</v>
          </cell>
          <cell r="C1012">
            <v>0</v>
          </cell>
        </row>
        <row r="1013">
          <cell r="A1013">
            <v>11501020148</v>
          </cell>
          <cell r="B1013" t="str">
            <v>ELLE ERRE S.R.L.</v>
          </cell>
          <cell r="C1013">
            <v>0</v>
          </cell>
        </row>
        <row r="1014">
          <cell r="A1014">
            <v>11501020203</v>
          </cell>
          <cell r="B1014" t="str">
            <v>MARU' GIOVANNI E DI FEDE SAS-c.contenzio</v>
          </cell>
          <cell r="C1014">
            <v>1202.53</v>
          </cell>
        </row>
        <row r="1015">
          <cell r="A1015">
            <v>11501020255</v>
          </cell>
          <cell r="B1015" t="str">
            <v>LE BUTTERE SRL - c.contenzioso</v>
          </cell>
          <cell r="C1015">
            <v>0</v>
          </cell>
        </row>
        <row r="1016">
          <cell r="A1016">
            <v>11501020276</v>
          </cell>
          <cell r="B1016" t="str">
            <v>MACELLERIA BERSANI GIANCARLO-c.contenz.</v>
          </cell>
          <cell r="C1016">
            <v>421.96</v>
          </cell>
        </row>
        <row r="1017">
          <cell r="A1017">
            <v>11501020284</v>
          </cell>
          <cell r="B1017" t="str">
            <v>CASEIFICIO LA ROSA BLU</v>
          </cell>
          <cell r="C1017">
            <v>6668.93</v>
          </cell>
        </row>
        <row r="1018">
          <cell r="A1018">
            <v>11501020294</v>
          </cell>
          <cell r="B1018" t="str">
            <v>SOCIETA' DI SERVIZI CATERING COMUNITA'</v>
          </cell>
          <cell r="C1018">
            <v>0</v>
          </cell>
        </row>
        <row r="1019">
          <cell r="A1019">
            <v>11501020311</v>
          </cell>
          <cell r="B1019" t="str">
            <v>DEMAR SRL - clienti in contenzioso</v>
          </cell>
          <cell r="C1019">
            <v>0</v>
          </cell>
        </row>
        <row r="1020">
          <cell r="A1020">
            <v>11501020364</v>
          </cell>
          <cell r="B1020" t="str">
            <v>3D TUTTO LATTICINI DI DURANTE COSIMO</v>
          </cell>
          <cell r="C1020">
            <v>1090.21</v>
          </cell>
        </row>
        <row r="1021">
          <cell r="A1021">
            <v>11501020376</v>
          </cell>
          <cell r="B1021" t="str">
            <v>IS DI RICCIO TERESA - clienti contenzios</v>
          </cell>
          <cell r="C1021">
            <v>0</v>
          </cell>
        </row>
        <row r="1022">
          <cell r="A1022">
            <v>11501020382</v>
          </cell>
          <cell r="B1022" t="str">
            <v>LA BRACE DI CONTE CAVOUR DI LATTANZIO E.</v>
          </cell>
          <cell r="C1022">
            <v>0</v>
          </cell>
        </row>
        <row r="1023">
          <cell r="A1023">
            <v>11501020395</v>
          </cell>
          <cell r="B1023" t="str">
            <v>MOZZARE' DI ESPOSITO GIUSEPPE-c.contenz.</v>
          </cell>
          <cell r="C1023">
            <v>1315</v>
          </cell>
        </row>
        <row r="1024">
          <cell r="A1024">
            <v>11501020403</v>
          </cell>
          <cell r="B1024" t="str">
            <v>ANNALORO MARCO - c.contenzioso</v>
          </cell>
          <cell r="C1024">
            <v>1193.3399999999999</v>
          </cell>
        </row>
        <row r="1025">
          <cell r="A1025">
            <v>11501020423</v>
          </cell>
          <cell r="B1025" t="str">
            <v>THE BUFFALO'S SAS DI SOLA-c.contenz</v>
          </cell>
          <cell r="C1025">
            <v>800.16</v>
          </cell>
        </row>
        <row r="1026">
          <cell r="A1026">
            <v>11501020425</v>
          </cell>
          <cell r="B1026" t="str">
            <v>LA BOTTEGA DEI SAPORI DI URSITTI SARA</v>
          </cell>
          <cell r="C1026">
            <v>542.91999999999996</v>
          </cell>
        </row>
        <row r="1027">
          <cell r="A1027">
            <v>11501020432</v>
          </cell>
          <cell r="B1027" t="str">
            <v>DRINK 998 SAS DI SORRENTINO-c.contenzios</v>
          </cell>
          <cell r="C1027">
            <v>0</v>
          </cell>
        </row>
        <row r="1028">
          <cell r="A1028">
            <v>11501020455</v>
          </cell>
          <cell r="B1028" t="str">
            <v>RINALDI ANGELO ORONZO-c.contenzioso</v>
          </cell>
          <cell r="C1028">
            <v>668.67</v>
          </cell>
        </row>
        <row r="1029">
          <cell r="A1029">
            <v>11501020525</v>
          </cell>
          <cell r="B1029" t="str">
            <v>LA VECCHIA MACELLERIA DI SAMPIETRO EZIO</v>
          </cell>
          <cell r="C1029">
            <v>662.87</v>
          </cell>
        </row>
        <row r="1030">
          <cell r="A1030">
            <v>11501020548</v>
          </cell>
          <cell r="B1030" t="str">
            <v>TECNOMETALLI S.R.L.</v>
          </cell>
          <cell r="C1030">
            <v>0</v>
          </cell>
        </row>
        <row r="1031">
          <cell r="A1031">
            <v>11501020570</v>
          </cell>
          <cell r="B1031" t="str">
            <v>ANDREA PENSABENE - c.contenzioso</v>
          </cell>
          <cell r="C1031">
            <v>0</v>
          </cell>
        </row>
        <row r="1032">
          <cell r="A1032">
            <v>11501020579</v>
          </cell>
          <cell r="B1032" t="str">
            <v>CAV CENTRO ALIM.VILLESE-c.contenzioso</v>
          </cell>
          <cell r="C1032">
            <v>0</v>
          </cell>
        </row>
        <row r="1033">
          <cell r="A1033">
            <v>11501020606</v>
          </cell>
          <cell r="B1033" t="str">
            <v>LA BOTTEGA DEI SAPORI DI CAROLI VITO</v>
          </cell>
          <cell r="C1033">
            <v>410.49</v>
          </cell>
        </row>
        <row r="1034">
          <cell r="A1034">
            <v>11501020612</v>
          </cell>
          <cell r="B1034" t="str">
            <v>MACELLERIA RAGONA DI RAGONA F.E G.</v>
          </cell>
          <cell r="C1034">
            <v>1861.88</v>
          </cell>
        </row>
        <row r="1035">
          <cell r="A1035">
            <v>11501020613</v>
          </cell>
          <cell r="B1035" t="str">
            <v>AL GUSTO MAGICO SRL-c.contenzioso</v>
          </cell>
          <cell r="C1035">
            <v>704.21</v>
          </cell>
        </row>
        <row r="1036">
          <cell r="A1036">
            <v>11501020637</v>
          </cell>
          <cell r="B1036" t="str">
            <v>CHAMPAGNE E GOURMET SRL - c.contenzioso</v>
          </cell>
          <cell r="C1036">
            <v>59959.22</v>
          </cell>
        </row>
        <row r="1037">
          <cell r="A1037">
            <v>11501020671</v>
          </cell>
          <cell r="B1037" t="str">
            <v>MARKET MARCONI DI NICOLETTI LUCIA-c.cont</v>
          </cell>
          <cell r="C1037">
            <v>1260.8599999999999</v>
          </cell>
        </row>
        <row r="1038">
          <cell r="A1038">
            <v>11501020736</v>
          </cell>
          <cell r="B1038" t="str">
            <v>QUATTRO CARRI DI SELVAGGI VITA</v>
          </cell>
          <cell r="C1038">
            <v>701.19</v>
          </cell>
        </row>
        <row r="1039">
          <cell r="A1039">
            <v>11501020777</v>
          </cell>
          <cell r="B1039" t="str">
            <v>IL COMPANATICO DI BUONCRISTIANO MICHELE</v>
          </cell>
          <cell r="C1039">
            <v>4485.8599999999997</v>
          </cell>
        </row>
        <row r="1040">
          <cell r="A1040">
            <v>11501020778</v>
          </cell>
          <cell r="B1040" t="str">
            <v>LIRA SRL - c.contenzioso</v>
          </cell>
          <cell r="C1040">
            <v>1724.8</v>
          </cell>
        </row>
        <row r="1041">
          <cell r="A1041">
            <v>11501020789</v>
          </cell>
          <cell r="B1041" t="str">
            <v>RIST.SWEET MOMENT DI HELENA MARECKOVA</v>
          </cell>
          <cell r="C1041">
            <v>4362.43</v>
          </cell>
        </row>
        <row r="1042">
          <cell r="A1042">
            <v>11501020799</v>
          </cell>
          <cell r="B1042" t="str">
            <v>D'URSO LUANA - c.contenzioso</v>
          </cell>
          <cell r="C1042">
            <v>1729.33</v>
          </cell>
        </row>
        <row r="1043">
          <cell r="A1043">
            <v>11501020806</v>
          </cell>
          <cell r="B1043" t="str">
            <v>AL BOTTEGONE DI DE ROSA-c.contenzioso</v>
          </cell>
          <cell r="C1043">
            <v>3379.83</v>
          </cell>
        </row>
        <row r="1044">
          <cell r="A1044">
            <v>11501020813</v>
          </cell>
          <cell r="B1044" t="str">
            <v>D&amp;D alimentari snc - c.contenzioso</v>
          </cell>
          <cell r="C1044">
            <v>500</v>
          </cell>
        </row>
        <row r="1045">
          <cell r="A1045">
            <v>11501020820</v>
          </cell>
          <cell r="B1045" t="str">
            <v>L'IMPRONTA DI MELONI CRISTIAN</v>
          </cell>
          <cell r="C1045">
            <v>700</v>
          </cell>
        </row>
        <row r="1046">
          <cell r="A1046">
            <v>11501020899</v>
          </cell>
          <cell r="B1046" t="str">
            <v>CVF DI PANEBIANCO ROSARIO - c.contenzios</v>
          </cell>
          <cell r="C1046">
            <v>724.98</v>
          </cell>
        </row>
        <row r="1047">
          <cell r="A1047">
            <v>11501020925</v>
          </cell>
          <cell r="B1047" t="str">
            <v>JENNY MARKET DI BALDI JENNY-c.contenz.</v>
          </cell>
          <cell r="C1047">
            <v>630.73</v>
          </cell>
        </row>
        <row r="1048">
          <cell r="A1048">
            <v>11501020931</v>
          </cell>
          <cell r="B1048" t="str">
            <v>GEMI SRL - c.contenzioso</v>
          </cell>
          <cell r="C1048">
            <v>0</v>
          </cell>
        </row>
        <row r="1049">
          <cell r="A1049">
            <v>11501020955</v>
          </cell>
          <cell r="B1049" t="str">
            <v>FORNO PIU' SOC COOP SRL-c.contenzioso</v>
          </cell>
          <cell r="C1049">
            <v>3145.73</v>
          </cell>
        </row>
        <row r="1050">
          <cell r="A1050">
            <v>11501021098</v>
          </cell>
          <cell r="B1050" t="str">
            <v>SUCAMELI SRL - c.contenzioso</v>
          </cell>
          <cell r="C1050">
            <v>0</v>
          </cell>
        </row>
        <row r="1051">
          <cell r="A1051">
            <v>11501021123</v>
          </cell>
          <cell r="B1051" t="str">
            <v>AZ PIU' SRL-c.contenzioso</v>
          </cell>
          <cell r="C1051">
            <v>2802.73</v>
          </cell>
        </row>
        <row r="1052">
          <cell r="A1052">
            <v>11501021130</v>
          </cell>
          <cell r="B1052" t="str">
            <v>BOTTEGA DELLO CHEF DI PAGANO-c.contenz</v>
          </cell>
          <cell r="C1052">
            <v>997.65</v>
          </cell>
        </row>
        <row r="1053">
          <cell r="A1053">
            <v>11501021153</v>
          </cell>
          <cell r="B1053" t="str">
            <v>CASEIFICIO GRANLATT SAS DI MIRONE-c.con.</v>
          </cell>
          <cell r="C1053">
            <v>785.67</v>
          </cell>
        </row>
        <row r="1054">
          <cell r="A1054">
            <v>11501021158</v>
          </cell>
          <cell r="B1054" t="str">
            <v>GIOVANNI RALLO SNC-c.contenzioso</v>
          </cell>
          <cell r="C1054">
            <v>0</v>
          </cell>
        </row>
        <row r="1055">
          <cell r="A1055">
            <v>11501021165</v>
          </cell>
          <cell r="B1055" t="str">
            <v>L'ANGOLO DEL RISPARMIO DI CIURA ALESS.</v>
          </cell>
          <cell r="C1055">
            <v>1386.87</v>
          </cell>
        </row>
        <row r="1056">
          <cell r="A1056">
            <v>11501021187</v>
          </cell>
          <cell r="B1056" t="str">
            <v>C.D.L. SAS DI PETRONE CARMINE-c.contez.</v>
          </cell>
          <cell r="C1056">
            <v>0</v>
          </cell>
        </row>
        <row r="1057">
          <cell r="A1057">
            <v>11501021219</v>
          </cell>
          <cell r="B1057" t="str">
            <v>PIU' GRUPPI SRL-c.contenzioso</v>
          </cell>
          <cell r="C1057">
            <v>0</v>
          </cell>
        </row>
        <row r="1058">
          <cell r="A1058">
            <v>11501021221</v>
          </cell>
          <cell r="B1058" t="str">
            <v>TLT SRL-c.contenzioso</v>
          </cell>
          <cell r="C1058">
            <v>11983.64</v>
          </cell>
        </row>
        <row r="1059">
          <cell r="A1059">
            <v>11501021268</v>
          </cell>
          <cell r="B1059" t="str">
            <v>ANTICHE TRADIZIONI SAS - c.contenzioso</v>
          </cell>
          <cell r="C1059">
            <v>3315.87</v>
          </cell>
        </row>
        <row r="1060">
          <cell r="A1060">
            <v>11501021322</v>
          </cell>
          <cell r="B1060" t="str">
            <v>MACELLERIA BRACCHINI M.TERESA-c.contenz.</v>
          </cell>
          <cell r="C1060">
            <v>0</v>
          </cell>
        </row>
        <row r="1061">
          <cell r="A1061">
            <v>11501021334</v>
          </cell>
          <cell r="B1061" t="str">
            <v>IL GRANODORO SAS - c.contenzioso</v>
          </cell>
          <cell r="C1061">
            <v>0</v>
          </cell>
        </row>
        <row r="1062">
          <cell r="A1062">
            <v>11501021338</v>
          </cell>
          <cell r="B1062" t="str">
            <v>IL SALUMIERE DI DUSSATTI RENATO</v>
          </cell>
          <cell r="C1062">
            <v>570.38</v>
          </cell>
        </row>
        <row r="1063">
          <cell r="A1063">
            <v>11501021343</v>
          </cell>
          <cell r="B1063" t="str">
            <v>LA CHIANCA DI DAVIDE ARMENISE</v>
          </cell>
          <cell r="C1063">
            <v>0</v>
          </cell>
        </row>
        <row r="1064">
          <cell r="A1064">
            <v>11501021389</v>
          </cell>
          <cell r="B1064" t="str">
            <v>ALIMENTARI VENTURA GIOVANNA-c.contenzios</v>
          </cell>
          <cell r="C1064">
            <v>4553.54</v>
          </cell>
        </row>
        <row r="1065">
          <cell r="A1065">
            <v>11501021451</v>
          </cell>
          <cell r="B1065" t="str">
            <v>ALIMENTARI G.A.BOLL SRL - clienti conten</v>
          </cell>
          <cell r="C1065">
            <v>0</v>
          </cell>
        </row>
        <row r="1066">
          <cell r="A1066">
            <v>11501021485</v>
          </cell>
          <cell r="B1066" t="str">
            <v>GAGISA BAGOLINO SRL-c.contenzioso</v>
          </cell>
          <cell r="C1066">
            <v>4077.86</v>
          </cell>
        </row>
        <row r="1067">
          <cell r="A1067">
            <v>11501021486</v>
          </cell>
          <cell r="B1067" t="str">
            <v>CARNE ITALIANA SAS-c.contenzioso</v>
          </cell>
          <cell r="C1067">
            <v>1165.74</v>
          </cell>
        </row>
        <row r="1068">
          <cell r="A1068">
            <v>11501021528</v>
          </cell>
          <cell r="B1068" t="str">
            <v>SALFOR SRL - c.contenzioso</v>
          </cell>
          <cell r="C1068">
            <v>0</v>
          </cell>
        </row>
        <row r="1069">
          <cell r="A1069">
            <v>11501021530</v>
          </cell>
          <cell r="B1069" t="str">
            <v>CALMEN SRL - c.contenzioso</v>
          </cell>
          <cell r="C1069">
            <v>0</v>
          </cell>
        </row>
        <row r="1070">
          <cell r="A1070">
            <v>11501021545</v>
          </cell>
          <cell r="B1070" t="str">
            <v>CREMERIA CLUCK DI ABATE BRIGIDA -c.conte</v>
          </cell>
          <cell r="C1070">
            <v>2477.33</v>
          </cell>
        </row>
        <row r="1071">
          <cell r="A1071">
            <v>11501021571</v>
          </cell>
          <cell r="B1071" t="str">
            <v>SIMSTE SRL DI ESPOSITO SALVATORE-c.cont.</v>
          </cell>
          <cell r="C1071">
            <v>0</v>
          </cell>
        </row>
        <row r="1072">
          <cell r="A1072">
            <v>11501021572</v>
          </cell>
          <cell r="B1072" t="str">
            <v>LA SOSTA DEL GUSTO DI DE LEONARDIS SONIA</v>
          </cell>
          <cell r="C1072">
            <v>2299.37</v>
          </cell>
        </row>
        <row r="1073">
          <cell r="A1073">
            <v>11501021574</v>
          </cell>
          <cell r="B1073" t="str">
            <v>PANETTERIA BELVEDERE-c.contenzioso</v>
          </cell>
          <cell r="C1073">
            <v>358.42</v>
          </cell>
        </row>
        <row r="1074">
          <cell r="A1074">
            <v>11501021596</v>
          </cell>
          <cell r="B1074" t="str">
            <v>APOLLO SRL - c.contenzioso</v>
          </cell>
          <cell r="C1074">
            <v>0</v>
          </cell>
        </row>
        <row r="1075">
          <cell r="A1075">
            <v>11501021608</v>
          </cell>
          <cell r="B1075" t="str">
            <v>LANOTTE MARIO SUPERMERCATI SNC</v>
          </cell>
          <cell r="C1075">
            <v>1835.72</v>
          </cell>
        </row>
        <row r="1076">
          <cell r="A1076">
            <v>11501021623</v>
          </cell>
          <cell r="B1076" t="str">
            <v>SUP.JOLLY DI FABIO CARBONARA E C-c.conte</v>
          </cell>
          <cell r="C1076">
            <v>0</v>
          </cell>
        </row>
        <row r="1077">
          <cell r="A1077">
            <v>11501021627</v>
          </cell>
          <cell r="B1077" t="str">
            <v>DI FULCO ANTONINO-c.contenzioso</v>
          </cell>
          <cell r="C1077">
            <v>0</v>
          </cell>
        </row>
        <row r="1078">
          <cell r="A1078">
            <v>11501021634</v>
          </cell>
          <cell r="B1078" t="str">
            <v>GASTR.DA ANGELO DI SPERA ANGELO</v>
          </cell>
          <cell r="C1078">
            <v>0</v>
          </cell>
        </row>
        <row r="1079">
          <cell r="A1079">
            <v>11501021651</v>
          </cell>
          <cell r="B1079" t="str">
            <v>LA NUOVA CORTE SNC-c.contenzioso</v>
          </cell>
          <cell r="C1079">
            <v>1951.47</v>
          </cell>
        </row>
        <row r="1080">
          <cell r="A1080">
            <v>11501021661</v>
          </cell>
          <cell r="B1080" t="str">
            <v>SUPERMERCATO MIGHALI DI MIGHALI VINCENZO</v>
          </cell>
          <cell r="C1080">
            <v>2277.34</v>
          </cell>
        </row>
        <row r="1081">
          <cell r="A1081">
            <v>11501021699</v>
          </cell>
          <cell r="B1081" t="str">
            <v>IL PICCHIO SRL - LA CORTE DEL SOLE</v>
          </cell>
          <cell r="C1081">
            <v>0</v>
          </cell>
        </row>
        <row r="1082">
          <cell r="A1082">
            <v>11501021711</v>
          </cell>
          <cell r="B1082" t="str">
            <v>SANTONE GIANLUCA - c.contenzioso</v>
          </cell>
          <cell r="C1082">
            <v>1628.07</v>
          </cell>
        </row>
        <row r="1083">
          <cell r="A1083">
            <v>11501021733</v>
          </cell>
          <cell r="B1083" t="str">
            <v>FRUVER SRL - clienti contenzioso</v>
          </cell>
          <cell r="C1083">
            <v>0</v>
          </cell>
        </row>
        <row r="1084">
          <cell r="A1084">
            <v>11501021748</v>
          </cell>
          <cell r="B1084" t="str">
            <v>PMG GASTRONOMIA SAS - c.contenzioso</v>
          </cell>
          <cell r="C1084">
            <v>0</v>
          </cell>
        </row>
        <row r="1085">
          <cell r="A1085">
            <v>11501021754</v>
          </cell>
          <cell r="B1085" t="str">
            <v>TREVISI LUANA c.contenzioso</v>
          </cell>
          <cell r="C1085">
            <v>648.25</v>
          </cell>
        </row>
        <row r="1086">
          <cell r="A1086">
            <v>11501021785</v>
          </cell>
          <cell r="B1086" t="str">
            <v>ARTEGRA SRL-c.contenzioso</v>
          </cell>
          <cell r="C1086">
            <v>0</v>
          </cell>
        </row>
        <row r="1087">
          <cell r="A1087">
            <v>11501021808</v>
          </cell>
          <cell r="B1087" t="str">
            <v>LOCANDA FERRARI DI FERRARI ALESSANDRO</v>
          </cell>
          <cell r="C1087">
            <v>1194.71</v>
          </cell>
        </row>
        <row r="1088">
          <cell r="A1088">
            <v>11501021817</v>
          </cell>
          <cell r="B1088" t="str">
            <v>SPESA PIU' SRL - c.contenzioso</v>
          </cell>
          <cell r="C1088">
            <v>0</v>
          </cell>
        </row>
        <row r="1089">
          <cell r="A1089">
            <v>11501021851</v>
          </cell>
          <cell r="B1089" t="str">
            <v>A&amp;P CATERING DI LOMBARDI ALESSANDRO</v>
          </cell>
          <cell r="C1089">
            <v>1516.59</v>
          </cell>
        </row>
        <row r="1090">
          <cell r="A1090">
            <v>11501021857</v>
          </cell>
          <cell r="B1090" t="str">
            <v>IL BUON PANE DI MAZZONI SILVIA</v>
          </cell>
          <cell r="C1090">
            <v>645.63</v>
          </cell>
        </row>
        <row r="1091">
          <cell r="A1091">
            <v>11501021899</v>
          </cell>
          <cell r="B1091" t="str">
            <v>SARTU' DI SABATINO AURELIO-c.contenzioso</v>
          </cell>
          <cell r="C1091">
            <v>1152.5999999999999</v>
          </cell>
        </row>
        <row r="1092">
          <cell r="A1092">
            <v>11501021931</v>
          </cell>
          <cell r="B1092" t="str">
            <v>SA SALUMI E AFFETTATI - c.contenzioso</v>
          </cell>
          <cell r="C1092">
            <v>0</v>
          </cell>
        </row>
        <row r="1093">
          <cell r="A1093">
            <v>11501021948</v>
          </cell>
          <cell r="B1093" t="str">
            <v>PICCARELLO SRL-c.contenzioso</v>
          </cell>
          <cell r="C1093">
            <v>2886.25</v>
          </cell>
        </row>
        <row r="1094">
          <cell r="A1094">
            <v>11501022009</v>
          </cell>
          <cell r="B1094" t="str">
            <v>MICUNCO 1951 DI MICUNCO GIANLUCA SRL</v>
          </cell>
          <cell r="C1094">
            <v>655.12</v>
          </cell>
        </row>
        <row r="1095">
          <cell r="A1095">
            <v>11501022119</v>
          </cell>
          <cell r="B1095" t="str">
            <v>GRUPE' DISTRIBUZIONE SNC - c.contenzioso</v>
          </cell>
          <cell r="C1095">
            <v>7695.29</v>
          </cell>
        </row>
        <row r="1096">
          <cell r="A1096">
            <v>11501022128</v>
          </cell>
          <cell r="B1096" t="str">
            <v>ANTICA NORCINERIA SAS DI PATELLA</v>
          </cell>
          <cell r="C1096">
            <v>1041.49</v>
          </cell>
        </row>
        <row r="1097">
          <cell r="A1097">
            <v>11501022167</v>
          </cell>
          <cell r="B1097" t="str">
            <v>GENONI WALTER LUIGI - c.contenzioso</v>
          </cell>
          <cell r="C1097">
            <v>1968.14</v>
          </cell>
        </row>
        <row r="1098">
          <cell r="A1098">
            <v>11501022191</v>
          </cell>
          <cell r="B1098" t="str">
            <v>AZIENDA AGRICOLA COLETTA KATIA-c.contenz</v>
          </cell>
          <cell r="C1098">
            <v>1082.1099999999999</v>
          </cell>
        </row>
        <row r="1099">
          <cell r="A1099">
            <v>11501022243</v>
          </cell>
          <cell r="B1099" t="str">
            <v>SUPER.DELLA CONCILIAZIONE RAPPA GIOVANNA</v>
          </cell>
          <cell r="C1099">
            <v>181.03</v>
          </cell>
        </row>
        <row r="1100">
          <cell r="A1100">
            <v>11501022251</v>
          </cell>
          <cell r="B1100" t="str">
            <v>D'ALTRI MANUELA - c.contenzioso</v>
          </cell>
          <cell r="C1100">
            <v>948.85</v>
          </cell>
        </row>
        <row r="1101">
          <cell r="A1101">
            <v>11501022269</v>
          </cell>
          <cell r="B1101" t="str">
            <v>NIEDDA MK SAS DI NIEDDA-c.contenzioso</v>
          </cell>
          <cell r="C1101">
            <v>1202.01</v>
          </cell>
        </row>
        <row r="1102">
          <cell r="A1102">
            <v>11501022292</v>
          </cell>
          <cell r="B1102" t="str">
            <v>GLI ANTICHI SAPORI SNC DI MATRONE</v>
          </cell>
          <cell r="C1102">
            <v>772.82</v>
          </cell>
        </row>
        <row r="1103">
          <cell r="A1103">
            <v>11501022295</v>
          </cell>
          <cell r="B1103" t="str">
            <v>SNACK FOOD DI MARCO RUGGERI-c.contenzios</v>
          </cell>
          <cell r="C1103">
            <v>599.5</v>
          </cell>
        </row>
        <row r="1104">
          <cell r="A1104">
            <v>11501022382</v>
          </cell>
          <cell r="B1104" t="str">
            <v>P&amp;C MARKET SRL-c.contenzioso</v>
          </cell>
          <cell r="C1104">
            <v>2208.5500000000002</v>
          </cell>
        </row>
        <row r="1105">
          <cell r="A1105">
            <v>11501022395</v>
          </cell>
          <cell r="B1105" t="str">
            <v>OSCAL SAS DI CAMPEAN - c.contenzioso</v>
          </cell>
          <cell r="C1105">
            <v>624.38</v>
          </cell>
        </row>
        <row r="1106">
          <cell r="A1106">
            <v>11501022445</v>
          </cell>
          <cell r="B1106" t="str">
            <v>EURORISPARMI SOC.COOP.-c.contenzioso</v>
          </cell>
          <cell r="C1106">
            <v>0</v>
          </cell>
        </row>
        <row r="1107">
          <cell r="A1107">
            <v>11501022497</v>
          </cell>
          <cell r="B1107" t="str">
            <v>BIG BROTHERS SRL - c. contenzioso</v>
          </cell>
          <cell r="C1107">
            <v>1048.02</v>
          </cell>
        </row>
        <row r="1108">
          <cell r="A1108">
            <v>11501022500</v>
          </cell>
          <cell r="B1108" t="str">
            <v>IL MONDO DI BIAGIONE-c.contenzioso</v>
          </cell>
          <cell r="C1108">
            <v>1182.73</v>
          </cell>
        </row>
        <row r="1109">
          <cell r="A1109">
            <v>11501022518</v>
          </cell>
          <cell r="B1109" t="str">
            <v>GAMBINO NUNZIO - c.contenzioso</v>
          </cell>
          <cell r="C1109">
            <v>0</v>
          </cell>
        </row>
        <row r="1110">
          <cell r="A1110">
            <v>11501022521</v>
          </cell>
          <cell r="B1110" t="str">
            <v>DANILA' SRL - c.contenzioso</v>
          </cell>
          <cell r="C1110">
            <v>4166.8599999999997</v>
          </cell>
        </row>
        <row r="1111">
          <cell r="A1111">
            <v>11501022527</v>
          </cell>
          <cell r="B1111" t="str">
            <v>SANT'ANNA SRL - c.contenzioso</v>
          </cell>
          <cell r="C1111">
            <v>1603.1</v>
          </cell>
        </row>
        <row r="1112">
          <cell r="A1112">
            <v>11501022554</v>
          </cell>
          <cell r="B1112" t="str">
            <v>L'ARTE DEL PANINO SNC - c.contenzioso</v>
          </cell>
          <cell r="C1112">
            <v>1835.65</v>
          </cell>
        </row>
        <row r="1113">
          <cell r="A1113">
            <v>11501022586</v>
          </cell>
          <cell r="B1113" t="str">
            <v>GSC GROUP SRL-c.contenzioso</v>
          </cell>
          <cell r="C1113">
            <v>2088.25</v>
          </cell>
        </row>
        <row r="1114">
          <cell r="A1114">
            <v>11501022590</v>
          </cell>
          <cell r="B1114" t="str">
            <v>MACELLERIA DI MEOZZI MARCO-c.contenz</v>
          </cell>
          <cell r="C1114">
            <v>0</v>
          </cell>
        </row>
        <row r="1115">
          <cell r="A1115">
            <v>11501022597</v>
          </cell>
          <cell r="B1115" t="str">
            <v>GIO' FOOD INTERNATIONAL SRL-c.contenzios</v>
          </cell>
          <cell r="C1115">
            <v>0</v>
          </cell>
        </row>
        <row r="1116">
          <cell r="A1116">
            <v>11501022599</v>
          </cell>
          <cell r="B1116" t="str">
            <v>CELANO SALVATORE - c.contenzioso</v>
          </cell>
          <cell r="C1116">
            <v>1053.92</v>
          </cell>
        </row>
        <row r="1117">
          <cell r="A1117">
            <v>11501022661</v>
          </cell>
          <cell r="B1117" t="str">
            <v>MACELLERIA LENTINI SALVATORE-c.contenz</v>
          </cell>
          <cell r="C1117">
            <v>2161.06</v>
          </cell>
        </row>
        <row r="1118">
          <cell r="A1118">
            <v>11501022668</v>
          </cell>
          <cell r="B1118" t="str">
            <v>AFRODITE SOC.COOP A R.L.-c.contenzioso</v>
          </cell>
          <cell r="C1118">
            <v>10536.96</v>
          </cell>
        </row>
        <row r="1119">
          <cell r="A1119">
            <v>11501022700</v>
          </cell>
          <cell r="B1119" t="str">
            <v>AZIENDA AGRICOLA FERRARI - c.contenzioso</v>
          </cell>
          <cell r="C1119">
            <v>11695.12</v>
          </cell>
        </row>
        <row r="1120">
          <cell r="A1120">
            <v>11501022708</v>
          </cell>
          <cell r="B1120" t="str">
            <v>VESEVUS SRL - c.contenzioso</v>
          </cell>
          <cell r="C1120">
            <v>1680.46</v>
          </cell>
        </row>
        <row r="1121">
          <cell r="A1121">
            <v>11501022720</v>
          </cell>
          <cell r="B1121" t="str">
            <v>IL PRINCIPE DEL GUSTO SRL-c.contenzioso</v>
          </cell>
          <cell r="C1121">
            <v>5945.68</v>
          </cell>
        </row>
        <row r="1122">
          <cell r="A1122">
            <v>11501022738</v>
          </cell>
          <cell r="B1122" t="str">
            <v>GINGI'S MARKET DI RIGONI MIRKO</v>
          </cell>
          <cell r="C1122">
            <v>0</v>
          </cell>
        </row>
        <row r="1123">
          <cell r="A1123">
            <v>11501022747</v>
          </cell>
          <cell r="B1123" t="str">
            <v>SALUMERIA DEL CORSO DI FARNESE ROSANNA</v>
          </cell>
          <cell r="C1123">
            <v>0</v>
          </cell>
        </row>
        <row r="1124">
          <cell r="A1124">
            <v>11501022765</v>
          </cell>
          <cell r="B1124" t="str">
            <v>PROSCIUTTO &amp; MELONE S.N.C. DI ROSA ELISA</v>
          </cell>
          <cell r="C1124">
            <v>1978.24</v>
          </cell>
        </row>
        <row r="1125">
          <cell r="A1125">
            <v>11501022781</v>
          </cell>
          <cell r="B1125" t="str">
            <v>GM SRL - clienti contenzioso</v>
          </cell>
          <cell r="C1125">
            <v>667.52</v>
          </cell>
        </row>
        <row r="1126">
          <cell r="A1126">
            <v>11501022787</v>
          </cell>
          <cell r="B1126" t="str">
            <v>DEMAN SRL - c.contenzioso</v>
          </cell>
          <cell r="C1126">
            <v>0</v>
          </cell>
        </row>
        <row r="1127">
          <cell r="A1127">
            <v>11501022861</v>
          </cell>
          <cell r="B1127" t="str">
            <v>AZ.AGRICOLA VALEMA - c.contenzioso</v>
          </cell>
          <cell r="C1127">
            <v>813.44</v>
          </cell>
        </row>
        <row r="1128">
          <cell r="A1128">
            <v>11501022871</v>
          </cell>
          <cell r="B1128" t="str">
            <v>BUONDONNO FABIO - c.contenzioso</v>
          </cell>
          <cell r="C1128">
            <v>2550.64</v>
          </cell>
        </row>
        <row r="1129">
          <cell r="A1129">
            <v>11501022934</v>
          </cell>
          <cell r="B1129" t="str">
            <v>ALIMENTARI DA MARIO DI RUSSOTTO MARIO</v>
          </cell>
          <cell r="C1129">
            <v>2280.88</v>
          </cell>
        </row>
        <row r="1130">
          <cell r="A1130">
            <v>11501022936</v>
          </cell>
          <cell r="B1130" t="str">
            <v>P&amp;G ALIMENTARI DI CUSIN PIERPAOLO-c.cont</v>
          </cell>
          <cell r="C1130">
            <v>0</v>
          </cell>
        </row>
        <row r="1131">
          <cell r="A1131">
            <v>11501022942</v>
          </cell>
          <cell r="B1131" t="str">
            <v>CASH E CARRY PUNTO FREDDO SRL-c.contenz.</v>
          </cell>
          <cell r="C1131">
            <v>956.03</v>
          </cell>
        </row>
        <row r="1132">
          <cell r="A1132">
            <v>11501023023</v>
          </cell>
          <cell r="B1132" t="str">
            <v>MACELLERIA CAMPOCHIARO ANTONIO-c.contenz</v>
          </cell>
          <cell r="C1132">
            <v>260.45999999999998</v>
          </cell>
        </row>
        <row r="1133">
          <cell r="A1133">
            <v>11501023032</v>
          </cell>
          <cell r="B1133" t="str">
            <v>NATURAL FOOD DI SPANU OTTAVIO-c.contenz.</v>
          </cell>
          <cell r="C1133">
            <v>994.21</v>
          </cell>
        </row>
        <row r="1134">
          <cell r="A1134">
            <v>11501023042</v>
          </cell>
          <cell r="B1134" t="str">
            <v>MACA SRL - c.contenzioso</v>
          </cell>
          <cell r="C1134">
            <v>0</v>
          </cell>
        </row>
        <row r="1135">
          <cell r="A1135">
            <v>11501023078</v>
          </cell>
          <cell r="B1135" t="str">
            <v>ACME SRL - c.contenzioso</v>
          </cell>
          <cell r="C1135">
            <v>0</v>
          </cell>
        </row>
        <row r="1136">
          <cell r="A1136">
            <v>11501023116</v>
          </cell>
          <cell r="B1136" t="str">
            <v>BEVERAGE GROUP SRL - c.contenzioso</v>
          </cell>
          <cell r="C1136">
            <v>2164.87</v>
          </cell>
        </row>
        <row r="1137">
          <cell r="A1137">
            <v>11501023140</v>
          </cell>
          <cell r="B1137" t="str">
            <v>ANTICHI SAPORI DI GREPPI MARTA-c.contenz</v>
          </cell>
          <cell r="C1137">
            <v>605.69000000000005</v>
          </cell>
        </row>
        <row r="1138">
          <cell r="A1138">
            <v>11501023146</v>
          </cell>
          <cell r="B1138" t="str">
            <v>INGROSSO ALIMENTARI NICOTRA SAS-c.conten</v>
          </cell>
          <cell r="C1138">
            <v>2432.3000000000002</v>
          </cell>
        </row>
        <row r="1139">
          <cell r="A1139">
            <v>11501023165</v>
          </cell>
          <cell r="B1139" t="str">
            <v>IMPORT EXPORT KATERING FOOD SRL-c.conten</v>
          </cell>
          <cell r="C1139">
            <v>3032.33</v>
          </cell>
        </row>
        <row r="1140">
          <cell r="A1140">
            <v>11501023176</v>
          </cell>
          <cell r="B1140" t="str">
            <v>LA CAVEJA PIADINERIA DI CORBOTTI</v>
          </cell>
          <cell r="C1140">
            <v>548.45000000000005</v>
          </cell>
        </row>
        <row r="1141">
          <cell r="A1141">
            <v>11501023264</v>
          </cell>
          <cell r="B1141" t="str">
            <v>SPECIAL PRICE SRL-c.contenzioso</v>
          </cell>
          <cell r="C1141">
            <v>3890.94</v>
          </cell>
        </row>
        <row r="1142">
          <cell r="A1142">
            <v>11501023308</v>
          </cell>
          <cell r="B1142" t="str">
            <v>DIEMME GROUP SRL-c.contenzioso</v>
          </cell>
          <cell r="C1142">
            <v>0</v>
          </cell>
        </row>
        <row r="1143">
          <cell r="A1143">
            <v>11501023313</v>
          </cell>
          <cell r="B1143" t="str">
            <v>COMMERCIO ALIMENTARI DI RUSSO CARLO</v>
          </cell>
          <cell r="C1143">
            <v>2990.92</v>
          </cell>
        </row>
        <row r="1144">
          <cell r="A1144">
            <v>11501023449</v>
          </cell>
          <cell r="B1144" t="str">
            <v>MAGIC FOOD SRL - c.contenzioso</v>
          </cell>
          <cell r="C1144">
            <v>0</v>
          </cell>
        </row>
        <row r="1145">
          <cell r="A1145">
            <v>11501023466</v>
          </cell>
          <cell r="B1145" t="str">
            <v>PICCOLINO DI SEMPLICI FRANCESCO-c.conten</v>
          </cell>
          <cell r="C1145">
            <v>833.47</v>
          </cell>
        </row>
        <row r="1146">
          <cell r="A1146">
            <v>11501023487</v>
          </cell>
          <cell r="B1146" t="str">
            <v>LA REGINA SRL - c.contenzioso</v>
          </cell>
          <cell r="C1146">
            <v>1972.73</v>
          </cell>
        </row>
        <row r="1147">
          <cell r="A1147">
            <v>11501023497</v>
          </cell>
          <cell r="B1147" t="str">
            <v>MCP GROUP SRL-c.contenzioso</v>
          </cell>
          <cell r="C1147">
            <v>1465.85</v>
          </cell>
        </row>
        <row r="1148">
          <cell r="A1148">
            <v>11501023566</v>
          </cell>
          <cell r="B1148" t="str">
            <v>PIAZZETTA SRL - c.contenzioso</v>
          </cell>
          <cell r="C1148">
            <v>3850.58</v>
          </cell>
        </row>
        <row r="1149">
          <cell r="A1149">
            <v>11501023577</v>
          </cell>
          <cell r="B1149" t="str">
            <v>PANE AMORE E FANTASIA DI CARMINATO-c.con</v>
          </cell>
          <cell r="C1149">
            <v>0</v>
          </cell>
        </row>
        <row r="1150">
          <cell r="A1150">
            <v>11501023627</v>
          </cell>
          <cell r="B1150" t="str">
            <v>VINCI SRL - c.contenzioso</v>
          </cell>
          <cell r="C1150">
            <v>0</v>
          </cell>
        </row>
        <row r="1151">
          <cell r="A1151">
            <v>11501023739</v>
          </cell>
          <cell r="B1151" t="str">
            <v>SALENTO MEAT SRL-c.contenzioso</v>
          </cell>
          <cell r="C1151">
            <v>1340.78</v>
          </cell>
        </row>
        <row r="1152">
          <cell r="A1152">
            <v>11501023768</v>
          </cell>
          <cell r="B1152" t="str">
            <v>AMBRUOSI GIUSEPPE - c.contenzioso</v>
          </cell>
          <cell r="C1152">
            <v>2576.83</v>
          </cell>
        </row>
        <row r="1153">
          <cell r="A1153">
            <v>11501023822</v>
          </cell>
          <cell r="B1153" t="str">
            <v>AFR SRL - clienti contenzioso</v>
          </cell>
          <cell r="C1153">
            <v>1465</v>
          </cell>
        </row>
        <row r="1154">
          <cell r="A1154">
            <v>11501023936</v>
          </cell>
          <cell r="B1154" t="str">
            <v>ANTICA CUCINA SAS - c.contenzioso</v>
          </cell>
          <cell r="C1154">
            <v>1776.73</v>
          </cell>
        </row>
        <row r="1155">
          <cell r="A1155">
            <v>11501024027</v>
          </cell>
          <cell r="B1155" t="str">
            <v>LE DELIZIE DELLA MOZZARELLA-c.contenzios</v>
          </cell>
          <cell r="C1155">
            <v>2918.93</v>
          </cell>
        </row>
        <row r="1156">
          <cell r="A1156">
            <v>11501024029</v>
          </cell>
          <cell r="B1156" t="str">
            <v>LA GIADA SRL - c.contenzioso</v>
          </cell>
          <cell r="C1156">
            <v>0</v>
          </cell>
        </row>
        <row r="1157">
          <cell r="A1157">
            <v>11501024129</v>
          </cell>
          <cell r="B1157" t="str">
            <v>PANE AL PANE DI PAOLINO GABRIELE-c.conte</v>
          </cell>
          <cell r="C1157">
            <v>0</v>
          </cell>
        </row>
        <row r="1158">
          <cell r="A1158">
            <v>11501024134</v>
          </cell>
          <cell r="B1158" t="str">
            <v>IL GIARDINO DI ZEUDY DI BIANCU ZEUDIA</v>
          </cell>
          <cell r="C1158">
            <v>652.52</v>
          </cell>
        </row>
        <row r="1159">
          <cell r="A1159">
            <v>11501024175</v>
          </cell>
          <cell r="B1159" t="str">
            <v>CASA DEL FORMAGGIO DI DORIGO</v>
          </cell>
          <cell r="C1159">
            <v>0</v>
          </cell>
        </row>
        <row r="1160">
          <cell r="A1160">
            <v>11501024235</v>
          </cell>
          <cell r="B1160" t="str">
            <v>TORRISI IRENE ROSARIA - c.contenzioso</v>
          </cell>
          <cell r="C1160">
            <v>0</v>
          </cell>
        </row>
        <row r="1161">
          <cell r="A1161">
            <v>11501024304</v>
          </cell>
          <cell r="B1161" t="str">
            <v>SAN VINCENZO SRL-c.contenzioso</v>
          </cell>
          <cell r="C1161">
            <v>0</v>
          </cell>
        </row>
        <row r="1162">
          <cell r="A1162">
            <v>11501024315</v>
          </cell>
          <cell r="B1162" t="str">
            <v>IL VELIERO SRL RIST.PIZZERIA-c.contenzio</v>
          </cell>
          <cell r="C1162">
            <v>0</v>
          </cell>
        </row>
        <row r="1163">
          <cell r="A1163">
            <v>11501024357</v>
          </cell>
          <cell r="B1163" t="str">
            <v>AED DISTRIBUZIONE SRL-c.contenzioso</v>
          </cell>
          <cell r="C1163">
            <v>0</v>
          </cell>
        </row>
        <row r="1164">
          <cell r="A1164">
            <v>11501024384</v>
          </cell>
          <cell r="B1164" t="str">
            <v>ROSSO BARRIQUE CAGIGI SILVIA-c.contenzio</v>
          </cell>
          <cell r="C1164">
            <v>0</v>
          </cell>
        </row>
        <row r="1165">
          <cell r="A1165">
            <v>11501024580</v>
          </cell>
          <cell r="B1165" t="str">
            <v>MILA SRL - c.contenzioso</v>
          </cell>
          <cell r="C1165">
            <v>2007.11</v>
          </cell>
        </row>
        <row r="1166">
          <cell r="A1166">
            <v>11501024717</v>
          </cell>
          <cell r="B1166" t="str">
            <v>ALARIO SANTO- c.contenzioso</v>
          </cell>
          <cell r="C1166">
            <v>1053.44</v>
          </cell>
        </row>
        <row r="1167">
          <cell r="A1167">
            <v>11501024802</v>
          </cell>
          <cell r="B1167" t="str">
            <v>SALUMERIA GIAMPA' SALVATORE-c.contenzios</v>
          </cell>
          <cell r="C1167">
            <v>0</v>
          </cell>
        </row>
        <row r="1168">
          <cell r="A1168">
            <v>11501024861</v>
          </cell>
          <cell r="B1168" t="str">
            <v>SAPORI.SAPORI 2 SRL-c.contenzioso</v>
          </cell>
          <cell r="C1168">
            <v>1797.44</v>
          </cell>
        </row>
        <row r="1169">
          <cell r="A1169">
            <v>11501024909</v>
          </cell>
          <cell r="B1169" t="str">
            <v>PIACERI GASTRONOMICI DI CANNONE ANAMARIA</v>
          </cell>
          <cell r="C1169">
            <v>1549.45</v>
          </cell>
        </row>
        <row r="1170">
          <cell r="A1170">
            <v>11501024998</v>
          </cell>
          <cell r="B1170" t="str">
            <v>PRIMO BAR TRATTORIA DI MANTERO ROSSELLA</v>
          </cell>
          <cell r="C1170">
            <v>0</v>
          </cell>
        </row>
        <row r="1171">
          <cell r="A1171">
            <v>11501025138</v>
          </cell>
          <cell r="B1171" t="str">
            <v>VIA VAI DI RINO CAZZETTA-c.contenzioso</v>
          </cell>
          <cell r="C1171">
            <v>1601.29</v>
          </cell>
        </row>
        <row r="1172">
          <cell r="A1172">
            <v>11501025177</v>
          </cell>
          <cell r="B1172" t="str">
            <v>VENTONET SRL-c.contenzioso</v>
          </cell>
          <cell r="C1172">
            <v>0</v>
          </cell>
        </row>
        <row r="1173">
          <cell r="A1173">
            <v>11501025193</v>
          </cell>
          <cell r="B1173" t="str">
            <v>ZONETTI LEONARDO-c.contenzioso</v>
          </cell>
          <cell r="C1173">
            <v>737.41</v>
          </cell>
        </row>
        <row r="1174">
          <cell r="A1174">
            <v>11501025211</v>
          </cell>
          <cell r="B1174" t="str">
            <v>IL POZZO SAS DI MAURICI IMMA-c.contenzio</v>
          </cell>
          <cell r="C1174">
            <v>0</v>
          </cell>
        </row>
        <row r="1175">
          <cell r="A1175">
            <v>11501025242</v>
          </cell>
          <cell r="B1175" t="str">
            <v>CASEIFICIO BUFALì SRL-c.contenzioso</v>
          </cell>
          <cell r="C1175">
            <v>0</v>
          </cell>
        </row>
        <row r="1176">
          <cell r="A1176">
            <v>11501025290</v>
          </cell>
          <cell r="B1176" t="str">
            <v>MASTROFABI ANDREA-c.contenzioso</v>
          </cell>
          <cell r="C1176">
            <v>0</v>
          </cell>
        </row>
        <row r="1177">
          <cell r="A1177">
            <v>11501025314</v>
          </cell>
          <cell r="B1177" t="str">
            <v>SALUMERIA CAMMISA GIOSUE'-c.contenzioso</v>
          </cell>
          <cell r="C1177">
            <v>0</v>
          </cell>
        </row>
        <row r="1178">
          <cell r="A1178">
            <v>11501025464</v>
          </cell>
          <cell r="B1178" t="str">
            <v>MATTEO E CRI SNC - c.contenzioso</v>
          </cell>
          <cell r="C1178">
            <v>2252.77</v>
          </cell>
        </row>
        <row r="1179">
          <cell r="A1179">
            <v>11501025471</v>
          </cell>
          <cell r="B1179" t="str">
            <v>LA BOTTEGA 60 SRL-c.contenzioso</v>
          </cell>
          <cell r="C1179">
            <v>0</v>
          </cell>
        </row>
        <row r="1180">
          <cell r="A1180">
            <v>11501025551</v>
          </cell>
          <cell r="B1180" t="str">
            <v>TREDICI SRL-c.contenzioso</v>
          </cell>
          <cell r="C1180">
            <v>0</v>
          </cell>
        </row>
        <row r="1181">
          <cell r="A1181">
            <v>11501025594</v>
          </cell>
          <cell r="B1181" t="str">
            <v>DELIZIE DEI NEBRODI DI VINCENZO MASSIMO</v>
          </cell>
          <cell r="C1181">
            <v>0</v>
          </cell>
        </row>
        <row r="1182">
          <cell r="A1182">
            <v>11501025630</v>
          </cell>
          <cell r="B1182" t="str">
            <v>PROGRESSO FOOD SRL - c.contenzioso</v>
          </cell>
          <cell r="C1182">
            <v>0</v>
          </cell>
        </row>
        <row r="1183">
          <cell r="A1183">
            <v>11501025869</v>
          </cell>
          <cell r="B1183" t="str">
            <v>LED CAFFE' SRL- c.contenzioso</v>
          </cell>
          <cell r="C1183">
            <v>1338.04</v>
          </cell>
        </row>
        <row r="1184">
          <cell r="A1184">
            <v>11501025904</v>
          </cell>
          <cell r="B1184" t="str">
            <v>MARKET PIU' SRL - c.contenzioso</v>
          </cell>
          <cell r="C1184">
            <v>3093.82</v>
          </cell>
        </row>
        <row r="1185">
          <cell r="A1185">
            <v>11501025924</v>
          </cell>
          <cell r="B1185" t="str">
            <v>BENFATTO!-cliente contenzioso</v>
          </cell>
          <cell r="C1185">
            <v>0</v>
          </cell>
        </row>
        <row r="1186">
          <cell r="A1186">
            <v>11501026285</v>
          </cell>
          <cell r="B1186" t="str">
            <v>CENTRO CARNI SAS - c.contenzioso</v>
          </cell>
          <cell r="C1186">
            <v>929.04</v>
          </cell>
        </row>
        <row r="1187">
          <cell r="A1187">
            <v>11501026350</v>
          </cell>
          <cell r="B1187" t="str">
            <v>LA NORCINOTECA DI CARAMIA-c.contenzioso</v>
          </cell>
          <cell r="C1187">
            <v>1879.51</v>
          </cell>
        </row>
        <row r="1188">
          <cell r="A1188">
            <v>11501026352</v>
          </cell>
          <cell r="B1188" t="str">
            <v>VALLERICCIA 2010 SRL-c.contenzioso</v>
          </cell>
          <cell r="C1188">
            <v>2299.7600000000002</v>
          </cell>
        </row>
        <row r="1189">
          <cell r="A1189">
            <v>11501026390</v>
          </cell>
          <cell r="B1189" t="str">
            <v>ALIMENTARI DI TALLARITA FAUSTO-c.contenz</v>
          </cell>
          <cell r="C1189">
            <v>0</v>
          </cell>
        </row>
        <row r="1190">
          <cell r="A1190">
            <v>11501026418</v>
          </cell>
          <cell r="B1190" t="str">
            <v>GASTRONOMIA FIORELLA DI RUGGERO-c.conten</v>
          </cell>
          <cell r="C1190">
            <v>0</v>
          </cell>
        </row>
        <row r="1191">
          <cell r="A1191">
            <v>11501026549</v>
          </cell>
          <cell r="B1191" t="str">
            <v>LEANDRA SRL - c.contenzioso</v>
          </cell>
          <cell r="C1191">
            <v>0</v>
          </cell>
        </row>
        <row r="1192">
          <cell r="A1192">
            <v>11501026553</v>
          </cell>
          <cell r="B1192" t="str">
            <v>LA REGINA DELLE CARNI CIPRIANO GIUSEPPE</v>
          </cell>
          <cell r="C1192">
            <v>0</v>
          </cell>
        </row>
        <row r="1193">
          <cell r="A1193">
            <v>11501026620</v>
          </cell>
          <cell r="B1193" t="str">
            <v>ALIMENTARI MATTEO SRL - c.contenzioso</v>
          </cell>
          <cell r="C1193">
            <v>0</v>
          </cell>
        </row>
        <row r="1194">
          <cell r="A1194">
            <v>11501026648</v>
          </cell>
          <cell r="B1194" t="str">
            <v>MICHELE PIETRAGALLA-c.contenzioso</v>
          </cell>
          <cell r="C1194">
            <v>0</v>
          </cell>
        </row>
        <row r="1195">
          <cell r="A1195">
            <v>11501026775</v>
          </cell>
          <cell r="B1195" t="str">
            <v>L'ANGOLO SALUMI FORMAGGI TARANTINO PIETR</v>
          </cell>
          <cell r="C1195">
            <v>831.51</v>
          </cell>
        </row>
        <row r="1196">
          <cell r="A1196">
            <v>11501026785</v>
          </cell>
          <cell r="B1196" t="str">
            <v>STELLA SRL-c.contenzioso</v>
          </cell>
          <cell r="C1196">
            <v>0</v>
          </cell>
        </row>
        <row r="1197">
          <cell r="A1197">
            <v>11501026989</v>
          </cell>
          <cell r="B1197" t="str">
            <v>MINI MARKET 2 EMME SRL-c.contenzioso</v>
          </cell>
          <cell r="C1197">
            <v>0</v>
          </cell>
        </row>
        <row r="1198">
          <cell r="A1198">
            <v>11501027120</v>
          </cell>
          <cell r="B1198" t="str">
            <v>GIANPIE SRLS-c.contenzioso</v>
          </cell>
          <cell r="C1198">
            <v>0</v>
          </cell>
        </row>
        <row r="1199">
          <cell r="A1199">
            <v>11501027138</v>
          </cell>
          <cell r="B1199" t="str">
            <v>B&amp;B FOOD DI CHIVIER CRISTIAN MIHAI-c.con</v>
          </cell>
          <cell r="C1199">
            <v>1183.29</v>
          </cell>
        </row>
        <row r="1200">
          <cell r="A1200">
            <v>11501027156</v>
          </cell>
          <cell r="B1200" t="str">
            <v>EUROPE FOOD SRL-c.contenzioso</v>
          </cell>
          <cell r="C1200">
            <v>0</v>
          </cell>
        </row>
        <row r="1201">
          <cell r="A1201">
            <v>11501027213</v>
          </cell>
          <cell r="B1201" t="str">
            <v>FATTORILIA SRL-c.contenzioso</v>
          </cell>
          <cell r="C1201">
            <v>0</v>
          </cell>
        </row>
        <row r="1202">
          <cell r="A1202">
            <v>11501027672</v>
          </cell>
          <cell r="B1202" t="str">
            <v>LE PETITE GASTRONOMIE SRLS-c.contenzioso</v>
          </cell>
          <cell r="C1202">
            <v>0</v>
          </cell>
        </row>
        <row r="1203">
          <cell r="A1203">
            <v>11501027688</v>
          </cell>
          <cell r="B1203" t="str">
            <v>GASTRONOMIA FANTASIA SRL-c.contenzioso</v>
          </cell>
          <cell r="C1203">
            <v>0</v>
          </cell>
        </row>
        <row r="1204">
          <cell r="A1204">
            <v>11501027855</v>
          </cell>
          <cell r="B1204" t="str">
            <v>LA MERCANTILE SRL-c.contenzioso</v>
          </cell>
          <cell r="C1204">
            <v>0</v>
          </cell>
        </row>
        <row r="1205">
          <cell r="A1205">
            <v>11501027872</v>
          </cell>
          <cell r="B1205" t="str">
            <v>MINIMARKET LE SORELLE SRL-c.contenzioso</v>
          </cell>
          <cell r="C1205">
            <v>0</v>
          </cell>
        </row>
        <row r="1206">
          <cell r="A1206">
            <v>11501028006</v>
          </cell>
          <cell r="B1206" t="str">
            <v>SALERNO CASH DI VIVONE EMILIO-c.contenz</v>
          </cell>
          <cell r="C1206">
            <v>0</v>
          </cell>
        </row>
        <row r="1207">
          <cell r="A1207">
            <v>11501028083</v>
          </cell>
          <cell r="B1207" t="str">
            <v>SCIACCA SALVATORE-c.contenzioso</v>
          </cell>
          <cell r="C1207">
            <v>0</v>
          </cell>
        </row>
        <row r="1208">
          <cell r="A1208">
            <v>11501028084</v>
          </cell>
          <cell r="B1208" t="str">
            <v>CAPRETTO GINA - c.contenzioso</v>
          </cell>
          <cell r="C1208">
            <v>0</v>
          </cell>
        </row>
        <row r="1209">
          <cell r="A1209">
            <v>11501028155</v>
          </cell>
          <cell r="B1209" t="str">
            <v>GAMAR SRL-c.contenzioso</v>
          </cell>
          <cell r="C1209">
            <v>0</v>
          </cell>
        </row>
        <row r="1210">
          <cell r="A1210">
            <v>11501028422</v>
          </cell>
          <cell r="B1210" t="str">
            <v>IL TARTUFARO CATERING E BANQUETING-c.con</v>
          </cell>
          <cell r="C1210">
            <v>0</v>
          </cell>
        </row>
        <row r="1211">
          <cell r="A1211">
            <v>11501028474</v>
          </cell>
          <cell r="B1211" t="str">
            <v>LMP SUPERMERCATI - c.contenzioso</v>
          </cell>
          <cell r="C1211">
            <v>0</v>
          </cell>
        </row>
        <row r="1212">
          <cell r="A1212">
            <v>11501028981</v>
          </cell>
          <cell r="B1212" t="str">
            <v>IL CALICE DI FALZONE FILIPPO-c.contenz.</v>
          </cell>
          <cell r="C1212">
            <v>0</v>
          </cell>
        </row>
        <row r="1213">
          <cell r="A1213">
            <v>11501029070</v>
          </cell>
          <cell r="B1213" t="str">
            <v>GENERAL SERVICE DI COFANO GIULIO-c.cont.</v>
          </cell>
          <cell r="C1213">
            <v>0</v>
          </cell>
        </row>
        <row r="1214">
          <cell r="A1214">
            <v>11501029749</v>
          </cell>
          <cell r="B1214" t="str">
            <v>MULTITRADE SRL - clienti contenzioso</v>
          </cell>
          <cell r="C1214">
            <v>0</v>
          </cell>
        </row>
        <row r="1215">
          <cell r="A1215">
            <v>11501029798</v>
          </cell>
          <cell r="B1215" t="str">
            <v>SHOW BUSINESS BYBLOS SRLS-c.contenzioso</v>
          </cell>
          <cell r="C1215">
            <v>0</v>
          </cell>
        </row>
        <row r="1216">
          <cell r="A1216">
            <v>11501098937</v>
          </cell>
          <cell r="B1216" t="str">
            <v>ALVI MARKIET DI FERRAIOLI TERESA</v>
          </cell>
          <cell r="C1216">
            <v>670.03</v>
          </cell>
        </row>
        <row r="1217">
          <cell r="A1217">
            <v>11501099058</v>
          </cell>
          <cell r="B1217" t="str">
            <v>CI.PI SPA</v>
          </cell>
          <cell r="C1217">
            <v>0</v>
          </cell>
        </row>
        <row r="1218">
          <cell r="A1218">
            <v>11501110472</v>
          </cell>
          <cell r="B1218" t="str">
            <v>DI NATALE ANTONELLA</v>
          </cell>
          <cell r="C1218">
            <v>0</v>
          </cell>
        </row>
        <row r="1219">
          <cell r="A1219">
            <v>11501111647</v>
          </cell>
          <cell r="B1219" t="str">
            <v>C&amp;C SRL</v>
          </cell>
          <cell r="C1219">
            <v>0</v>
          </cell>
        </row>
        <row r="1220">
          <cell r="A1220">
            <v>11501111829</v>
          </cell>
          <cell r="B1220" t="str">
            <v>SICILIA FORMAGGI SRL</v>
          </cell>
          <cell r="C1220">
            <v>3037.69</v>
          </cell>
        </row>
        <row r="1221">
          <cell r="A1221">
            <v>11501112574</v>
          </cell>
          <cell r="B1221" t="str">
            <v>BIBI SRL</v>
          </cell>
          <cell r="C1221">
            <v>0</v>
          </cell>
        </row>
        <row r="1222">
          <cell r="A1222">
            <v>11501114188</v>
          </cell>
          <cell r="B1222" t="str">
            <v>SALE E PEPE SRL - c.contenzioso</v>
          </cell>
          <cell r="C1222">
            <v>1429.71</v>
          </cell>
        </row>
        <row r="1223">
          <cell r="A1223">
            <v>11501114851</v>
          </cell>
          <cell r="B1223" t="str">
            <v>BOTTAZZO VIRGINIA/c.contenzioso</v>
          </cell>
          <cell r="C1223">
            <v>0</v>
          </cell>
        </row>
        <row r="1224">
          <cell r="A1224">
            <v>11501115949</v>
          </cell>
          <cell r="B1224" t="str">
            <v>ALPES D'OC DI BIANCO CONSOLATA</v>
          </cell>
          <cell r="C1224">
            <v>0</v>
          </cell>
        </row>
        <row r="1225">
          <cell r="A1225">
            <v>11501117058</v>
          </cell>
          <cell r="B1225" t="str">
            <v>PUNTO SPESA DI ATTIANESE RITA</v>
          </cell>
          <cell r="C1225">
            <v>0</v>
          </cell>
        </row>
        <row r="1226">
          <cell r="A1226">
            <v>11501117322</v>
          </cell>
          <cell r="B1226" t="str">
            <v>TESORI DEL MEZZOGIORNO-c.contenzioso</v>
          </cell>
          <cell r="C1226">
            <v>1206.3699999999999</v>
          </cell>
        </row>
        <row r="1227">
          <cell r="A1227">
            <v>11501118069</v>
          </cell>
          <cell r="B1227" t="str">
            <v>SUPERMARKET CENTERFOOD SRL</v>
          </cell>
          <cell r="C1227">
            <v>0</v>
          </cell>
        </row>
        <row r="1228">
          <cell r="A1228">
            <v>11501118326</v>
          </cell>
          <cell r="B1228" t="str">
            <v>MAPI SRL - c.contenzioso</v>
          </cell>
          <cell r="C1228">
            <v>0</v>
          </cell>
        </row>
        <row r="1229">
          <cell r="A1229">
            <v>11501118524</v>
          </cell>
          <cell r="B1229" t="str">
            <v>BAHIA DI BALDERI MARIO SAS</v>
          </cell>
          <cell r="C1229">
            <v>1713.71</v>
          </cell>
        </row>
        <row r="1230">
          <cell r="A1230">
            <v>11501118631</v>
          </cell>
          <cell r="B1230" t="str">
            <v>FRESCO 2000 SRL</v>
          </cell>
          <cell r="C1230">
            <v>0</v>
          </cell>
        </row>
        <row r="1231">
          <cell r="A1231">
            <v>11501118642</v>
          </cell>
          <cell r="B1231" t="str">
            <v>COMIDA DI MACCHIA ANTONIO</v>
          </cell>
          <cell r="C1231">
            <v>1004.19</v>
          </cell>
        </row>
        <row r="1232">
          <cell r="A1232">
            <v>11501118706</v>
          </cell>
          <cell r="B1232" t="str">
            <v>GAM SRL</v>
          </cell>
          <cell r="C1232">
            <v>698.26</v>
          </cell>
        </row>
        <row r="1233">
          <cell r="A1233">
            <v>11501118752</v>
          </cell>
          <cell r="B1233" t="str">
            <v>PARISI DEODATO</v>
          </cell>
          <cell r="C1233">
            <v>0</v>
          </cell>
        </row>
        <row r="1234">
          <cell r="A1234">
            <v>11501118947</v>
          </cell>
          <cell r="B1234" t="str">
            <v>PAC FORNITURE SRL</v>
          </cell>
          <cell r="C1234">
            <v>0</v>
          </cell>
        </row>
        <row r="1235">
          <cell r="A1235">
            <v>11501118957</v>
          </cell>
          <cell r="B1235" t="str">
            <v>F.LLI GALLI SRL</v>
          </cell>
          <cell r="C1235">
            <v>0</v>
          </cell>
        </row>
        <row r="1236">
          <cell r="A1236">
            <v>11501119087</v>
          </cell>
          <cell r="B1236" t="str">
            <v>AC COMPANY-clienti contenzioso</v>
          </cell>
          <cell r="C1236">
            <v>1511.38</v>
          </cell>
        </row>
        <row r="1237">
          <cell r="A1237">
            <v>11501119129</v>
          </cell>
          <cell r="B1237" t="str">
            <v>MED FOOD SRL</v>
          </cell>
          <cell r="C1237">
            <v>0</v>
          </cell>
        </row>
        <row r="1238">
          <cell r="A1238">
            <v>11501119166</v>
          </cell>
          <cell r="B1238" t="str">
            <v>LA GRANDE MELA SNC</v>
          </cell>
          <cell r="C1238">
            <v>0</v>
          </cell>
        </row>
        <row r="1239">
          <cell r="A1239">
            <v>11501119456</v>
          </cell>
          <cell r="B1239" t="str">
            <v>VITA SPERICOLATA DI SCELSI ALESSANDRO</v>
          </cell>
          <cell r="C1239">
            <v>0</v>
          </cell>
        </row>
        <row r="1240">
          <cell r="A1240">
            <v>11501119630</v>
          </cell>
          <cell r="B1240" t="str">
            <v>QUINTA SAS DI GIGLIO SONIA</v>
          </cell>
          <cell r="C1240">
            <v>898.08</v>
          </cell>
        </row>
        <row r="1241">
          <cell r="A1241">
            <v>11501137481</v>
          </cell>
          <cell r="B1241" t="str">
            <v>GDM SPA - clienti in contenzioso</v>
          </cell>
          <cell r="C1241">
            <v>10100.459999999999</v>
          </cell>
        </row>
        <row r="1242">
          <cell r="A1242">
            <v>11501141765</v>
          </cell>
          <cell r="B1242" t="str">
            <v>LA STANZA DI EVA DI DEL CHIARO-c.contenz</v>
          </cell>
          <cell r="C1242">
            <v>0</v>
          </cell>
        </row>
        <row r="1243">
          <cell r="A1243">
            <v>11501220813</v>
          </cell>
          <cell r="B1243" t="str">
            <v>DIALCA SRL - c.contenzioso</v>
          </cell>
          <cell r="C1243">
            <v>5461.31</v>
          </cell>
        </row>
        <row r="1244">
          <cell r="A1244">
            <v>11501221931</v>
          </cell>
          <cell r="B1244" t="str">
            <v>ANNARE' DISTRIBUZIONI - c.contenzioso</v>
          </cell>
          <cell r="C1244">
            <v>0</v>
          </cell>
        </row>
        <row r="1245">
          <cell r="A1245" t="str">
            <v>11501STELLA</v>
          </cell>
          <cell r="B1245" t="str">
            <v>MAGNETTI M. ROSARIA</v>
          </cell>
          <cell r="C1245">
            <v>0</v>
          </cell>
        </row>
        <row r="1246">
          <cell r="A1246" t="str">
            <v>11501M2SNCD</v>
          </cell>
          <cell r="B1246" t="str">
            <v>MAGNETTI M. ROSARIA</v>
          </cell>
          <cell r="C1246">
            <v>0</v>
          </cell>
        </row>
        <row r="1247">
          <cell r="A1247">
            <v>11502</v>
          </cell>
          <cell r="B1247" t="str">
            <v>Clienti in contenzioso assicurazione</v>
          </cell>
          <cell r="C1247">
            <v>163022.25</v>
          </cell>
        </row>
        <row r="1248">
          <cell r="A1248">
            <v>11502001102</v>
          </cell>
          <cell r="B1248" t="str">
            <v>SUPERMERCATI SINOPOLI SAS</v>
          </cell>
          <cell r="C1248">
            <v>0</v>
          </cell>
        </row>
        <row r="1249">
          <cell r="A1249">
            <v>11502001413</v>
          </cell>
          <cell r="B1249" t="str">
            <v>LA BOTTEGA DELLA MASSAIA DI BONIZZI LUCA</v>
          </cell>
          <cell r="C1249">
            <v>0</v>
          </cell>
        </row>
        <row r="1250">
          <cell r="A1250">
            <v>11502001608</v>
          </cell>
          <cell r="B1250" t="str">
            <v>SOGLIA HOTELS SPA</v>
          </cell>
          <cell r="C1250">
            <v>0</v>
          </cell>
        </row>
        <row r="1251">
          <cell r="A1251">
            <v>11502001931</v>
          </cell>
          <cell r="B1251" t="str">
            <v>COMPRABENE SPA - clienti contenz.assicur</v>
          </cell>
          <cell r="C1251">
            <v>0</v>
          </cell>
        </row>
        <row r="1252">
          <cell r="A1252">
            <v>11502002428</v>
          </cell>
          <cell r="B1252" t="str">
            <v>LANZI GIANLUCA</v>
          </cell>
          <cell r="C1252">
            <v>0</v>
          </cell>
        </row>
        <row r="1253">
          <cell r="A1253">
            <v>11502002536</v>
          </cell>
          <cell r="B1253" t="str">
            <v>COOP OPERAIE TRIESTE ISTRIA FRIULI SCRL</v>
          </cell>
          <cell r="C1253">
            <v>14292.06</v>
          </cell>
        </row>
        <row r="1254">
          <cell r="A1254">
            <v>11502002631</v>
          </cell>
          <cell r="B1254" t="str">
            <v>CIPAC S.P.A.</v>
          </cell>
          <cell r="C1254">
            <v>0</v>
          </cell>
        </row>
        <row r="1255">
          <cell r="A1255">
            <v>11502003862</v>
          </cell>
          <cell r="B1255" t="str">
            <v>EVER GREEN DI PETRONE MARIA</v>
          </cell>
          <cell r="C1255">
            <v>0</v>
          </cell>
        </row>
        <row r="1256">
          <cell r="A1256">
            <v>11502004240</v>
          </cell>
          <cell r="B1256" t="str">
            <v>CE.DI. SISA CENTRO NORD SPA-contenz.ass.</v>
          </cell>
          <cell r="C1256">
            <v>19727.97</v>
          </cell>
        </row>
        <row r="1257">
          <cell r="A1257">
            <v>11502004290</v>
          </cell>
          <cell r="B1257" t="str">
            <v>LA PRIMA SCELTA DI MUSILLO FRANCESCO E C</v>
          </cell>
          <cell r="C1257">
            <v>0</v>
          </cell>
        </row>
        <row r="1258">
          <cell r="A1258">
            <v>11502004686</v>
          </cell>
          <cell r="B1258" t="str">
            <v>SADAS SPA</v>
          </cell>
          <cell r="C1258">
            <v>0</v>
          </cell>
        </row>
        <row r="1259">
          <cell r="A1259">
            <v>11502005128</v>
          </cell>
          <cell r="B1259" t="str">
            <v>CE.DI SISA CALABRIA SPA</v>
          </cell>
          <cell r="C1259">
            <v>6646.8</v>
          </cell>
        </row>
        <row r="1260">
          <cell r="A1260">
            <v>11502005842</v>
          </cell>
          <cell r="B1260" t="str">
            <v>FRATTI EGIDIO LORENZO</v>
          </cell>
          <cell r="C1260">
            <v>0</v>
          </cell>
        </row>
        <row r="1261">
          <cell r="A1261">
            <v>11502006025</v>
          </cell>
          <cell r="B1261" t="str">
            <v>MIDAL S.P.A.</v>
          </cell>
          <cell r="C1261">
            <v>0</v>
          </cell>
        </row>
        <row r="1262">
          <cell r="A1262">
            <v>11502006071</v>
          </cell>
          <cell r="B1262" t="str">
            <v>GABRIELE E ROSA ROSSI - clienti contenz.</v>
          </cell>
          <cell r="C1262">
            <v>0</v>
          </cell>
        </row>
        <row r="1263">
          <cell r="A1263">
            <v>11502006202</v>
          </cell>
          <cell r="B1263" t="str">
            <v>CASTRONUOVO ROSA IL BUONGUSTAIO</v>
          </cell>
          <cell r="C1263">
            <v>0</v>
          </cell>
        </row>
        <row r="1264">
          <cell r="A1264">
            <v>11502009838</v>
          </cell>
          <cell r="B1264" t="str">
            <v>M.&amp;.M SAS DI MANNA MAURO</v>
          </cell>
          <cell r="C1264">
            <v>0</v>
          </cell>
        </row>
        <row r="1265">
          <cell r="A1265">
            <v>11502010554</v>
          </cell>
          <cell r="B1265" t="str">
            <v>MELIUS SNC DI MANZO PASQUALE</v>
          </cell>
          <cell r="C1265">
            <v>0</v>
          </cell>
        </row>
        <row r="1266">
          <cell r="A1266">
            <v>11502010574</v>
          </cell>
          <cell r="B1266" t="str">
            <v>AAD HEEROOMS VOF-c.contenz.assicurazione</v>
          </cell>
          <cell r="C1266">
            <v>0</v>
          </cell>
        </row>
        <row r="1267">
          <cell r="A1267">
            <v>11502010964</v>
          </cell>
          <cell r="B1267" t="str">
            <v>LES CHANTERELS BV</v>
          </cell>
          <cell r="C1267">
            <v>0</v>
          </cell>
        </row>
        <row r="1268">
          <cell r="A1268">
            <v>11502011249</v>
          </cell>
          <cell r="B1268" t="str">
            <v>PASTA E VINO DA ENZA LIBONATI DOMENICO</v>
          </cell>
          <cell r="C1268">
            <v>0</v>
          </cell>
        </row>
        <row r="1269">
          <cell r="A1269">
            <v>11502011481</v>
          </cell>
          <cell r="B1269" t="str">
            <v>BIDDECI IGNAZIO</v>
          </cell>
          <cell r="C1269">
            <v>0</v>
          </cell>
        </row>
        <row r="1270">
          <cell r="A1270">
            <v>11502011587</v>
          </cell>
          <cell r="B1270" t="str">
            <v>F.LLI FONTANA SAS</v>
          </cell>
          <cell r="C1270">
            <v>0</v>
          </cell>
        </row>
        <row r="1271">
          <cell r="A1271">
            <v>11502012217</v>
          </cell>
          <cell r="B1271" t="str">
            <v>LE VIE DEL GUSTO DI RICCARDO CARENA</v>
          </cell>
          <cell r="C1271">
            <v>0</v>
          </cell>
        </row>
        <row r="1272">
          <cell r="A1272">
            <v>11502013813</v>
          </cell>
          <cell r="B1272" t="str">
            <v>ITAFOOD KFT.</v>
          </cell>
          <cell r="C1272">
            <v>4117.55</v>
          </cell>
        </row>
        <row r="1273">
          <cell r="A1273">
            <v>11502013985</v>
          </cell>
          <cell r="B1273" t="str">
            <v>IN TAVOLA SPA</v>
          </cell>
          <cell r="C1273">
            <v>0</v>
          </cell>
        </row>
        <row r="1274">
          <cell r="A1274">
            <v>11502014123</v>
          </cell>
          <cell r="B1274" t="str">
            <v>CAS. LA BOUTIQUE DELLA MOZZARELLA SRL</v>
          </cell>
          <cell r="C1274">
            <v>0</v>
          </cell>
        </row>
        <row r="1275">
          <cell r="A1275">
            <v>11502014196</v>
          </cell>
          <cell r="B1275" t="str">
            <v>ANTICA SALUMERIA DEL CORSO DI CIPOLLETTA</v>
          </cell>
          <cell r="C1275">
            <v>0</v>
          </cell>
        </row>
        <row r="1276">
          <cell r="A1276">
            <v>11502014214</v>
          </cell>
          <cell r="B1276" t="str">
            <v>FRESCH POINT NEW COMMERCE SRL</v>
          </cell>
          <cell r="C1276">
            <v>0</v>
          </cell>
        </row>
        <row r="1277">
          <cell r="A1277">
            <v>11502014366</v>
          </cell>
          <cell r="B1277" t="str">
            <v>M.B. SUPERMERCATO DI MODRI MAURIZIO</v>
          </cell>
          <cell r="C1277">
            <v>0</v>
          </cell>
        </row>
        <row r="1278">
          <cell r="A1278">
            <v>11502014415</v>
          </cell>
          <cell r="B1278" t="str">
            <v>LA GENUINITA' SAS DI RUSSO LUISA &amp; C</v>
          </cell>
          <cell r="C1278">
            <v>0</v>
          </cell>
        </row>
        <row r="1279">
          <cell r="A1279">
            <v>11502014687</v>
          </cell>
          <cell r="B1279" t="str">
            <v>NON SOLO FRUTTA DI AMATULLI FRANCESCO</v>
          </cell>
          <cell r="C1279">
            <v>0</v>
          </cell>
        </row>
        <row r="1280">
          <cell r="A1280">
            <v>11502014743</v>
          </cell>
          <cell r="B1280" t="str">
            <v>CASEIFICIO F.LLI BIDDECI S.R.L.</v>
          </cell>
          <cell r="C1280">
            <v>0</v>
          </cell>
        </row>
        <row r="1281">
          <cell r="A1281">
            <v>11502015444</v>
          </cell>
          <cell r="B1281" t="str">
            <v>L'ARTE SALUMIERA DI D'AZZEO ANTONIO</v>
          </cell>
          <cell r="C1281">
            <v>0</v>
          </cell>
        </row>
        <row r="1282">
          <cell r="A1282">
            <v>11502015819</v>
          </cell>
          <cell r="B1282" t="str">
            <v>ACOD MARKET SAS DI ANTONIO AMATO &amp; C</v>
          </cell>
          <cell r="C1282">
            <v>0</v>
          </cell>
        </row>
        <row r="1283">
          <cell r="A1283">
            <v>11502016368</v>
          </cell>
          <cell r="B1283" t="str">
            <v>ALIMENTARI PADOVANI SNC DI PADOVANI</v>
          </cell>
          <cell r="C1283">
            <v>0</v>
          </cell>
        </row>
        <row r="1284">
          <cell r="A1284">
            <v>11502016592</v>
          </cell>
          <cell r="B1284" t="str">
            <v>SA.CA. SAS</v>
          </cell>
          <cell r="C1284">
            <v>0</v>
          </cell>
        </row>
        <row r="1285">
          <cell r="A1285">
            <v>11502016874</v>
          </cell>
          <cell r="B1285" t="str">
            <v>PANLAT SAS DI REA DOMENICO</v>
          </cell>
          <cell r="C1285">
            <v>0</v>
          </cell>
        </row>
        <row r="1286">
          <cell r="A1286">
            <v>11502016891</v>
          </cell>
          <cell r="B1286" t="str">
            <v>LA CANCELLESE DI VICCARO PASQUALE</v>
          </cell>
          <cell r="C1286">
            <v>0</v>
          </cell>
        </row>
        <row r="1287">
          <cell r="A1287">
            <v>11502016920</v>
          </cell>
          <cell r="B1287" t="str">
            <v>MA.CRI. SRL</v>
          </cell>
          <cell r="C1287">
            <v>0</v>
          </cell>
        </row>
        <row r="1288">
          <cell r="A1288">
            <v>11502017010</v>
          </cell>
          <cell r="B1288" t="str">
            <v>RONDINONE GENNARO</v>
          </cell>
          <cell r="C1288">
            <v>0</v>
          </cell>
        </row>
        <row r="1289">
          <cell r="A1289">
            <v>11502017195</v>
          </cell>
          <cell r="B1289" t="str">
            <v>MERCATINO INH CALAFATO GIUSEPPE -c.cont</v>
          </cell>
          <cell r="C1289">
            <v>1840.65</v>
          </cell>
        </row>
        <row r="1290">
          <cell r="A1290">
            <v>11502017533</v>
          </cell>
          <cell r="B1290" t="str">
            <v>VARANO VINCENZO ITALIENIS.-pratica Siac</v>
          </cell>
          <cell r="C1290">
            <v>0</v>
          </cell>
        </row>
        <row r="1291">
          <cell r="A1291">
            <v>11502017577</v>
          </cell>
          <cell r="B1291" t="str">
            <v>FRUCTALIM SRL</v>
          </cell>
          <cell r="C1291">
            <v>0</v>
          </cell>
        </row>
        <row r="1292">
          <cell r="A1292">
            <v>11502017761</v>
          </cell>
          <cell r="B1292" t="str">
            <v>MACELLERIA PELLEGRINI DI FIGINI GABRIELE</v>
          </cell>
          <cell r="C1292">
            <v>0</v>
          </cell>
        </row>
        <row r="1293">
          <cell r="A1293">
            <v>11502017885</v>
          </cell>
          <cell r="B1293" t="str">
            <v>SAVARESE SAS CREMERIA - c.assicurazione</v>
          </cell>
          <cell r="C1293">
            <v>5877.86</v>
          </cell>
        </row>
        <row r="1294">
          <cell r="A1294">
            <v>11502017947</v>
          </cell>
          <cell r="B1294" t="str">
            <v>IMPRESA INDIVIDUALE DI GIUDICIANNI</v>
          </cell>
          <cell r="C1294">
            <v>0</v>
          </cell>
        </row>
        <row r="1295">
          <cell r="A1295">
            <v>11502018034</v>
          </cell>
          <cell r="B1295" t="str">
            <v>PETRUZZIELLO GIUSEPPE</v>
          </cell>
          <cell r="C1295">
            <v>0</v>
          </cell>
        </row>
        <row r="1296">
          <cell r="A1296">
            <v>11502018037</v>
          </cell>
          <cell r="B1296" t="str">
            <v>BANDINI LARA</v>
          </cell>
          <cell r="C1296">
            <v>0</v>
          </cell>
        </row>
        <row r="1297">
          <cell r="A1297">
            <v>11502018117</v>
          </cell>
          <cell r="B1297" t="str">
            <v>QUALITY SERVICE DI CODINOTTI PAOLA</v>
          </cell>
          <cell r="C1297">
            <v>0</v>
          </cell>
        </row>
        <row r="1298">
          <cell r="A1298">
            <v>11502018407</v>
          </cell>
          <cell r="B1298" t="str">
            <v>EUROPA 2000 SRL</v>
          </cell>
          <cell r="C1298">
            <v>0</v>
          </cell>
        </row>
        <row r="1299">
          <cell r="A1299">
            <v>11502018408</v>
          </cell>
          <cell r="B1299" t="str">
            <v>PANIFICIO PASTICCERIA TINO DI TORRISI CA</v>
          </cell>
          <cell r="C1299">
            <v>0</v>
          </cell>
        </row>
        <row r="1300">
          <cell r="A1300">
            <v>11502018527</v>
          </cell>
          <cell r="B1300" t="str">
            <v>PELLICANO' GRAZIA</v>
          </cell>
          <cell r="C1300">
            <v>0</v>
          </cell>
        </row>
        <row r="1301">
          <cell r="A1301">
            <v>11502018541</v>
          </cell>
          <cell r="B1301" t="str">
            <v>FLORENTIA SRL</v>
          </cell>
          <cell r="C1301">
            <v>0</v>
          </cell>
        </row>
        <row r="1302">
          <cell r="A1302">
            <v>11502018724</v>
          </cell>
          <cell r="B1302" t="str">
            <v>EUROKLAN SERVICE SRL</v>
          </cell>
          <cell r="C1302">
            <v>0</v>
          </cell>
        </row>
        <row r="1303">
          <cell r="A1303">
            <v>11502018751</v>
          </cell>
          <cell r="B1303" t="str">
            <v>RC DI RUSSO ANNA MICHELA SNC-assicuraz.</v>
          </cell>
          <cell r="C1303">
            <v>0</v>
          </cell>
        </row>
        <row r="1304">
          <cell r="A1304">
            <v>11502018769</v>
          </cell>
          <cell r="B1304" t="str">
            <v>EMME 2 DISTRIBUZIONE</v>
          </cell>
          <cell r="C1304">
            <v>0</v>
          </cell>
        </row>
        <row r="1305">
          <cell r="A1305">
            <v>11502018774</v>
          </cell>
          <cell r="B1305" t="str">
            <v>A TUTTO GUSTO DI DI TULLIO MARIA LAURA</v>
          </cell>
          <cell r="C1305">
            <v>0</v>
          </cell>
        </row>
        <row r="1306">
          <cell r="A1306">
            <v>11502018854</v>
          </cell>
          <cell r="B1306" t="str">
            <v>SICAL SRL</v>
          </cell>
          <cell r="C1306">
            <v>0</v>
          </cell>
        </row>
        <row r="1307">
          <cell r="A1307">
            <v>11502018947</v>
          </cell>
          <cell r="B1307" t="str">
            <v>PAC FORNITURE SRL</v>
          </cell>
          <cell r="C1307">
            <v>0</v>
          </cell>
        </row>
        <row r="1308">
          <cell r="A1308">
            <v>11502019036</v>
          </cell>
          <cell r="B1308" t="str">
            <v>BARGATE SRL</v>
          </cell>
          <cell r="C1308">
            <v>0</v>
          </cell>
        </row>
        <row r="1309">
          <cell r="A1309">
            <v>11502019096</v>
          </cell>
          <cell r="B1309" t="str">
            <v>GSG SRL</v>
          </cell>
          <cell r="C1309">
            <v>0</v>
          </cell>
        </row>
        <row r="1310">
          <cell r="A1310">
            <v>11502019174</v>
          </cell>
          <cell r="B1310" t="str">
            <v>MAIWA SAS DI NAPOLANO RAFFAELE &amp; C</v>
          </cell>
          <cell r="C1310">
            <v>0</v>
          </cell>
        </row>
        <row r="1311">
          <cell r="A1311">
            <v>11502019216</v>
          </cell>
          <cell r="B1311" t="str">
            <v>CUSINA ITALIANA SRL</v>
          </cell>
          <cell r="C1311">
            <v>0</v>
          </cell>
        </row>
        <row r="1312">
          <cell r="A1312">
            <v>11502019426</v>
          </cell>
          <cell r="B1312" t="str">
            <v>MATTIOLI GIONNI</v>
          </cell>
          <cell r="C1312">
            <v>0</v>
          </cell>
        </row>
        <row r="1313">
          <cell r="A1313">
            <v>11502019442</v>
          </cell>
          <cell r="B1313" t="str">
            <v>GOCCE DI LATTE DI DIPACE VINCENZO</v>
          </cell>
          <cell r="C1313">
            <v>0</v>
          </cell>
        </row>
        <row r="1314">
          <cell r="A1314">
            <v>11502019656</v>
          </cell>
          <cell r="B1314" t="str">
            <v>BAR 00 DI MULTIMEDIA SERVIZI SRL</v>
          </cell>
          <cell r="C1314">
            <v>0</v>
          </cell>
        </row>
        <row r="1315">
          <cell r="A1315">
            <v>11502019658</v>
          </cell>
          <cell r="B1315" t="str">
            <v>G.S.C. SRL</v>
          </cell>
          <cell r="C1315">
            <v>0</v>
          </cell>
        </row>
        <row r="1316">
          <cell r="A1316">
            <v>11502019659</v>
          </cell>
          <cell r="B1316" t="str">
            <v>DRAMMIS ANTONIO</v>
          </cell>
          <cell r="C1316">
            <v>0</v>
          </cell>
        </row>
        <row r="1317">
          <cell r="A1317">
            <v>11502019934</v>
          </cell>
          <cell r="B1317" t="str">
            <v>PULVIRENTI MAURIZIO-pratica assicuraz.</v>
          </cell>
          <cell r="C1317">
            <v>1744.06</v>
          </cell>
        </row>
        <row r="1318">
          <cell r="A1318">
            <v>11502019981</v>
          </cell>
          <cell r="B1318" t="str">
            <v>PAPARO LUIGI - clienti in contenzioso</v>
          </cell>
          <cell r="C1318">
            <v>0</v>
          </cell>
        </row>
        <row r="1319">
          <cell r="A1319">
            <v>11502020202</v>
          </cell>
          <cell r="B1319" t="str">
            <v>PUNTO BLU SAS DI MALTESE SALVATORE-c.ass</v>
          </cell>
          <cell r="C1319">
            <v>0</v>
          </cell>
        </row>
        <row r="1320">
          <cell r="A1320">
            <v>11502020347</v>
          </cell>
          <cell r="B1320" t="str">
            <v>CANNIZZARO GIUSEPPE</v>
          </cell>
          <cell r="C1320">
            <v>0</v>
          </cell>
        </row>
        <row r="1321">
          <cell r="A1321">
            <v>11502020485</v>
          </cell>
          <cell r="B1321" t="str">
            <v>CAZZETTA ORLANDO</v>
          </cell>
          <cell r="C1321">
            <v>1422.07</v>
          </cell>
        </row>
        <row r="1322">
          <cell r="A1322">
            <v>11502020539</v>
          </cell>
          <cell r="B1322" t="str">
            <v>TENACE NAZARIO - assicurazione crediti</v>
          </cell>
          <cell r="C1322">
            <v>0</v>
          </cell>
        </row>
        <row r="1323">
          <cell r="A1323">
            <v>11502020632</v>
          </cell>
          <cell r="B1323" t="str">
            <v>G.A.M. SPA</v>
          </cell>
          <cell r="C1323">
            <v>0</v>
          </cell>
        </row>
        <row r="1324">
          <cell r="A1324">
            <v>11502020680</v>
          </cell>
          <cell r="B1324" t="str">
            <v>CONSORZIO DENTALE MERIDIONALE SCRL</v>
          </cell>
          <cell r="C1324">
            <v>0</v>
          </cell>
        </row>
        <row r="1325">
          <cell r="A1325">
            <v>11502020797</v>
          </cell>
          <cell r="B1325" t="str">
            <v>TORREFAZIONE STUMPO DI STUMPO ALFREDO</v>
          </cell>
          <cell r="C1325">
            <v>0</v>
          </cell>
        </row>
        <row r="1326">
          <cell r="A1326">
            <v>11502021073</v>
          </cell>
          <cell r="B1326" t="str">
            <v>F.LLI BIVONA SRL - clienti conten.assic.</v>
          </cell>
          <cell r="C1326">
            <v>0</v>
          </cell>
        </row>
        <row r="1327">
          <cell r="A1327">
            <v>11502021077</v>
          </cell>
          <cell r="B1327" t="str">
            <v>ALIMENTARI PICCOLI SERGIO SNC-cont.ass</v>
          </cell>
          <cell r="C1327">
            <v>0</v>
          </cell>
        </row>
        <row r="1328">
          <cell r="A1328">
            <v>11502021092</v>
          </cell>
          <cell r="B1328" t="str">
            <v>EMME SERVICE SAS-contenzioso assicuraz.</v>
          </cell>
          <cell r="C1328">
            <v>0</v>
          </cell>
        </row>
        <row r="1329">
          <cell r="A1329">
            <v>11502021364</v>
          </cell>
          <cell r="B1329" t="str">
            <v>MARIA ZACHEO</v>
          </cell>
          <cell r="C1329">
            <v>0</v>
          </cell>
        </row>
        <row r="1330">
          <cell r="A1330">
            <v>11502021903</v>
          </cell>
          <cell r="B1330" t="str">
            <v>OOO FOOD LOGISTIC- assicurazione crediti</v>
          </cell>
          <cell r="C1330">
            <v>13843.35</v>
          </cell>
        </row>
        <row r="1331">
          <cell r="A1331">
            <v>11502021949</v>
          </cell>
          <cell r="B1331" t="str">
            <v>INGROSSO E DETTAGLIO DI GREGORIO ANNA</v>
          </cell>
          <cell r="C1331">
            <v>0</v>
          </cell>
        </row>
        <row r="1332">
          <cell r="A1332">
            <v>11502022112</v>
          </cell>
          <cell r="B1332" t="str">
            <v>HERRNSALVATORE GRASSIA-assicurazioneSIAC</v>
          </cell>
          <cell r="C1332">
            <v>0</v>
          </cell>
        </row>
        <row r="1333">
          <cell r="A1333">
            <v>11502022288</v>
          </cell>
          <cell r="B1333" t="str">
            <v>MICHELE ZINGARO - clienti contenz.assic.</v>
          </cell>
          <cell r="C1333">
            <v>2931.13</v>
          </cell>
        </row>
        <row r="1334">
          <cell r="A1334">
            <v>11502022571</v>
          </cell>
          <cell r="B1334" t="str">
            <v>IL RE DELLA GOLA SNC DI SEGANTINI PAOLO</v>
          </cell>
          <cell r="C1334">
            <v>0</v>
          </cell>
        </row>
        <row r="1335">
          <cell r="A1335">
            <v>11502022842</v>
          </cell>
          <cell r="B1335" t="str">
            <v>M2 COOP SOCIALE A RL - assicuraz.crediti</v>
          </cell>
          <cell r="C1335">
            <v>1709.19</v>
          </cell>
        </row>
        <row r="1336">
          <cell r="A1336">
            <v>11502023159</v>
          </cell>
          <cell r="B1336" t="str">
            <v>NICOLAS FIN SAS DI LASTELLA ANTONIO</v>
          </cell>
          <cell r="C1336">
            <v>36207.870000000003</v>
          </cell>
        </row>
        <row r="1337">
          <cell r="A1337">
            <v>11502023321</v>
          </cell>
          <cell r="B1337" t="str">
            <v>BAVARIA K. E WEIN GMBH-contenzioso SIAC</v>
          </cell>
          <cell r="C1337">
            <v>27934.59</v>
          </cell>
        </row>
        <row r="1338">
          <cell r="A1338">
            <v>11502023521</v>
          </cell>
          <cell r="B1338" t="str">
            <v>SCHIOFORMAGGI SNC-contenz.assicurazione</v>
          </cell>
          <cell r="C1338">
            <v>0</v>
          </cell>
        </row>
        <row r="1339">
          <cell r="A1339">
            <v>11502023670</v>
          </cell>
          <cell r="B1339" t="str">
            <v>NICO FOOD SERVICE - c.contenzioso</v>
          </cell>
          <cell r="C1339">
            <v>0</v>
          </cell>
        </row>
        <row r="1340">
          <cell r="A1340">
            <v>11502023690</v>
          </cell>
          <cell r="B1340" t="str">
            <v>R.T.FOOD SRL - c.contenz.assicurazione</v>
          </cell>
          <cell r="C1340">
            <v>9925.24</v>
          </cell>
        </row>
        <row r="1341">
          <cell r="A1341">
            <v>11502023840</v>
          </cell>
          <cell r="B1341" t="str">
            <v>S.R.R. SRL - clienti cont.assicurazione</v>
          </cell>
          <cell r="C1341">
            <v>1012.65</v>
          </cell>
        </row>
        <row r="1342">
          <cell r="A1342">
            <v>11502024065</v>
          </cell>
          <cell r="B1342" t="str">
            <v>ISTITUTO DI VIGILANZA PRIVATA NOTTURNA</v>
          </cell>
          <cell r="C1342">
            <v>0</v>
          </cell>
        </row>
        <row r="1343">
          <cell r="A1343">
            <v>11502024255</v>
          </cell>
          <cell r="B1343" t="str">
            <v>P.F.A. SRL - contenzioso assicur crediti</v>
          </cell>
          <cell r="C1343">
            <v>0</v>
          </cell>
        </row>
        <row r="1344">
          <cell r="A1344">
            <v>11502024280</v>
          </cell>
          <cell r="B1344" t="str">
            <v>EUROPA SUPERMERCATI STANDARD SRL</v>
          </cell>
          <cell r="C1344">
            <v>0</v>
          </cell>
        </row>
        <row r="1345">
          <cell r="A1345">
            <v>11502024411</v>
          </cell>
          <cell r="B1345" t="str">
            <v>AZ.AGRICOLA FATJON XHEZAIRAJ-contenz.ass</v>
          </cell>
          <cell r="C1345">
            <v>0</v>
          </cell>
        </row>
        <row r="1346">
          <cell r="A1346">
            <v>11502024594</v>
          </cell>
          <cell r="B1346" t="str">
            <v>EUR FUNGO SRL-contenz.ass.Siac</v>
          </cell>
          <cell r="C1346">
            <v>0</v>
          </cell>
        </row>
        <row r="1347">
          <cell r="A1347">
            <v>11502024769</v>
          </cell>
          <cell r="B1347" t="str">
            <v>CARLI ALFREDO - clienti contenz.assicur</v>
          </cell>
          <cell r="C1347">
            <v>0</v>
          </cell>
        </row>
        <row r="1348">
          <cell r="A1348">
            <v>11502025312</v>
          </cell>
          <cell r="B1348" t="str">
            <v>LA FONTE DEI SALUMI SRL-c.assicurazione</v>
          </cell>
          <cell r="C1348">
            <v>0</v>
          </cell>
        </row>
        <row r="1349">
          <cell r="A1349">
            <v>11502025612</v>
          </cell>
          <cell r="B1349" t="str">
            <v>AR MARKET SRL DI ANTONIO ROUGE-assicuraz</v>
          </cell>
          <cell r="C1349">
            <v>7413.45</v>
          </cell>
        </row>
        <row r="1350">
          <cell r="A1350">
            <v>11502025745</v>
          </cell>
          <cell r="B1350" t="str">
            <v>LE DELIZIE DEL FORNO DI GIRASOLE GIUSEPP</v>
          </cell>
          <cell r="C1350">
            <v>1588.68</v>
          </cell>
        </row>
        <row r="1351">
          <cell r="A1351">
            <v>11502026144</v>
          </cell>
          <cell r="B1351" t="str">
            <v>PIZZERIA PULCINELLA DI MILIOTTI TERESA</v>
          </cell>
          <cell r="C1351">
            <v>4787.08</v>
          </cell>
        </row>
        <row r="1352">
          <cell r="A1352">
            <v>11502026625</v>
          </cell>
          <cell r="B1352" t="str">
            <v>DI.AL.REGA SNC DI REGA CARMINE-assicSIAC</v>
          </cell>
          <cell r="C1352">
            <v>0</v>
          </cell>
        </row>
        <row r="1353">
          <cell r="A1353">
            <v>11502027154</v>
          </cell>
          <cell r="B1353" t="str">
            <v>CANNAVALE LAZZARO SNC - assicurazione</v>
          </cell>
          <cell r="C1353">
            <v>0</v>
          </cell>
        </row>
        <row r="1354">
          <cell r="A1354">
            <v>11502027795</v>
          </cell>
          <cell r="B1354" t="str">
            <v>IL LIBECCIO DI GIUSEPPE MICCIO SAS-assic</v>
          </cell>
          <cell r="C1354">
            <v>0</v>
          </cell>
        </row>
        <row r="1355">
          <cell r="A1355">
            <v>11502027953</v>
          </cell>
          <cell r="B1355" t="str">
            <v>OSTERIA FARNIENTE DI SANTONI MATTEO-ass</v>
          </cell>
          <cell r="C1355">
            <v>0</v>
          </cell>
        </row>
        <row r="1356">
          <cell r="A1356">
            <v>11502028732</v>
          </cell>
          <cell r="B1356" t="str">
            <v>DE WINTER TRASPORT-assicurazione crediti</v>
          </cell>
          <cell r="C1356">
            <v>0</v>
          </cell>
        </row>
        <row r="1357">
          <cell r="A1357">
            <v>11502028936</v>
          </cell>
          <cell r="B1357" t="str">
            <v>SOGAR SRL - assicurazione crediti</v>
          </cell>
          <cell r="C1357">
            <v>0</v>
          </cell>
        </row>
        <row r="1358">
          <cell r="A1358">
            <v>11502029235</v>
          </cell>
          <cell r="B1358" t="str">
            <v>MP EVENTS SRL-contenz.assicurazione</v>
          </cell>
          <cell r="C1358">
            <v>0</v>
          </cell>
        </row>
        <row r="1359">
          <cell r="A1359">
            <v>11502029475</v>
          </cell>
          <cell r="B1359" t="str">
            <v>AZ.AGR.PAGANO ANTONIO-assicurazione cred</v>
          </cell>
          <cell r="C1359">
            <v>0</v>
          </cell>
        </row>
        <row r="1360">
          <cell r="A1360">
            <v>11502060205</v>
          </cell>
          <cell r="B1360" t="str">
            <v>MIDAL S.P.A.****NON USARE***</v>
          </cell>
          <cell r="C1360">
            <v>0</v>
          </cell>
        </row>
        <row r="1361">
          <cell r="A1361">
            <v>11503</v>
          </cell>
          <cell r="B1361" t="str">
            <v>Portafoglio attivo</v>
          </cell>
          <cell r="C1361">
            <v>0</v>
          </cell>
        </row>
        <row r="1362">
          <cell r="A1362">
            <v>11503000001</v>
          </cell>
          <cell r="B1362" t="str">
            <v>Ricevute bancarie</v>
          </cell>
          <cell r="C1362">
            <v>0</v>
          </cell>
        </row>
        <row r="1363">
          <cell r="A1363">
            <v>11503000002</v>
          </cell>
          <cell r="B1363" t="str">
            <v>Effetti</v>
          </cell>
          <cell r="C1363">
            <v>0</v>
          </cell>
        </row>
        <row r="1364">
          <cell r="A1364">
            <v>11503000003</v>
          </cell>
          <cell r="B1364" t="str">
            <v>Cambiali Attive</v>
          </cell>
          <cell r="C1364">
            <v>0</v>
          </cell>
        </row>
        <row r="1365">
          <cell r="A1365">
            <v>11504</v>
          </cell>
          <cell r="B1365" t="str">
            <v>Fondi svalutazioni crediti</v>
          </cell>
          <cell r="C1365">
            <v>-49288.43</v>
          </cell>
        </row>
        <row r="1366">
          <cell r="A1366">
            <v>11504000001</v>
          </cell>
          <cell r="B1366" t="str">
            <v>Fondo sval. crediti verso clienti</v>
          </cell>
          <cell r="C1366">
            <v>-49288.43</v>
          </cell>
        </row>
        <row r="1367">
          <cell r="A1367">
            <v>11504000002</v>
          </cell>
          <cell r="B1367" t="str">
            <v>Fondo sval. crediti clienti tassato</v>
          </cell>
          <cell r="C1367">
            <v>0</v>
          </cell>
        </row>
        <row r="1368">
          <cell r="A1368">
            <v>11505</v>
          </cell>
          <cell r="B1368" t="str">
            <v>Crediti verso imprese controllate</v>
          </cell>
        </row>
        <row r="1369">
          <cell r="A1369">
            <v>11509</v>
          </cell>
          <cell r="B1369" t="str">
            <v>Iva c/acquisti</v>
          </cell>
          <cell r="C1369">
            <v>40307.550000000003</v>
          </cell>
        </row>
        <row r="1370">
          <cell r="A1370">
            <v>11509000001</v>
          </cell>
          <cell r="B1370" t="str">
            <v>Iva c/acquisti</v>
          </cell>
          <cell r="C1370">
            <v>0</v>
          </cell>
        </row>
        <row r="1371">
          <cell r="A1371">
            <v>11509000002</v>
          </cell>
          <cell r="B1371" t="str">
            <v>Credito Iva c/compensazioni</v>
          </cell>
          <cell r="C1371">
            <v>40307.550000000003</v>
          </cell>
        </row>
        <row r="1372">
          <cell r="A1372">
            <v>11509000003</v>
          </cell>
          <cell r="B1372" t="str">
            <v>Credito Iva c/istanza rimborso</v>
          </cell>
          <cell r="C1372">
            <v>0</v>
          </cell>
        </row>
        <row r="1373">
          <cell r="A1373">
            <v>11510</v>
          </cell>
          <cell r="B1373" t="str">
            <v>Crediti verso altri</v>
          </cell>
          <cell r="C1373">
            <v>1724420.06</v>
          </cell>
        </row>
        <row r="1374">
          <cell r="A1374">
            <v>11510000001</v>
          </cell>
          <cell r="B1374" t="str">
            <v>Erario c/acconti IRES</v>
          </cell>
          <cell r="C1374">
            <v>0</v>
          </cell>
        </row>
        <row r="1375">
          <cell r="A1375">
            <v>11510000002</v>
          </cell>
          <cell r="B1375" t="str">
            <v>Erario c/acconti IRAP</v>
          </cell>
          <cell r="C1375">
            <v>0</v>
          </cell>
        </row>
        <row r="1376">
          <cell r="A1376">
            <v>11510000003</v>
          </cell>
          <cell r="B1376" t="str">
            <v>Erario c/ritenute subite</v>
          </cell>
          <cell r="C1376">
            <v>10552.61</v>
          </cell>
        </row>
        <row r="1377">
          <cell r="A1377">
            <v>11510000004</v>
          </cell>
          <cell r="B1377" t="str">
            <v>Crediti vari</v>
          </cell>
          <cell r="C1377">
            <v>1662.08</v>
          </cell>
        </row>
        <row r="1378">
          <cell r="A1378">
            <v>11510000005</v>
          </cell>
          <cell r="B1378" t="str">
            <v>Cagnetti Vincenzo c/incassi</v>
          </cell>
          <cell r="C1378">
            <v>8161.62</v>
          </cell>
        </row>
        <row r="1379">
          <cell r="A1379">
            <v>11510000006</v>
          </cell>
          <cell r="B1379" t="str">
            <v>Assicurazione TFM Amministratori</v>
          </cell>
          <cell r="C1379">
            <v>0</v>
          </cell>
        </row>
        <row r="1380">
          <cell r="A1380">
            <v>11510000007</v>
          </cell>
          <cell r="B1380" t="str">
            <v>Anticipi TFR dipendenti</v>
          </cell>
          <cell r="C1380">
            <v>0</v>
          </cell>
        </row>
        <row r="1381">
          <cell r="A1381">
            <v>11510000008</v>
          </cell>
          <cell r="B1381" t="str">
            <v>Bellini Tiziano c/anticipo</v>
          </cell>
          <cell r="C1381">
            <v>2950</v>
          </cell>
        </row>
        <row r="1382">
          <cell r="A1382">
            <v>11510000009</v>
          </cell>
          <cell r="B1382" t="str">
            <v>Valeri Remo c/anticipi</v>
          </cell>
          <cell r="C1382">
            <v>0</v>
          </cell>
        </row>
        <row r="1383">
          <cell r="A1383">
            <v>11510000010</v>
          </cell>
          <cell r="B1383" t="str">
            <v>Ferramosca Gianni c/anticipo</v>
          </cell>
          <cell r="C1383">
            <v>0</v>
          </cell>
        </row>
        <row r="1384">
          <cell r="A1384">
            <v>11510000011</v>
          </cell>
          <cell r="B1384" t="str">
            <v>Pacioselli Giorgio c/anticipi</v>
          </cell>
          <cell r="C1384">
            <v>0</v>
          </cell>
        </row>
        <row r="1385">
          <cell r="A1385">
            <v>11510000012</v>
          </cell>
          <cell r="B1385" t="str">
            <v>Bruno Alessio C/anticipi</v>
          </cell>
          <cell r="C1385">
            <v>0</v>
          </cell>
        </row>
        <row r="1386">
          <cell r="A1386">
            <v>11510000013</v>
          </cell>
          <cell r="B1386" t="str">
            <v>Renzini Holding Spa c/Sottoscrizioni</v>
          </cell>
          <cell r="C1386">
            <v>0</v>
          </cell>
        </row>
        <row r="1387">
          <cell r="A1387">
            <v>11510000014</v>
          </cell>
          <cell r="B1387" t="str">
            <v>Quta Mille Srl c/Sottoscrizioni</v>
          </cell>
          <cell r="C1387">
            <v>0</v>
          </cell>
        </row>
        <row r="1388">
          <cell r="A1388">
            <v>11510000015</v>
          </cell>
          <cell r="B1388" t="str">
            <v>Credito di Imposta</v>
          </cell>
          <cell r="C1388">
            <v>1834.48</v>
          </cell>
        </row>
        <row r="1389">
          <cell r="A1389">
            <v>11510000016</v>
          </cell>
          <cell r="B1389" t="str">
            <v>Imposte Anticipate IRES</v>
          </cell>
          <cell r="C1389">
            <v>224049.47</v>
          </cell>
        </row>
        <row r="1390">
          <cell r="A1390">
            <v>11510000017</v>
          </cell>
          <cell r="B1390" t="str">
            <v>Imposte Anticipate IRAP</v>
          </cell>
          <cell r="C1390">
            <v>0</v>
          </cell>
        </row>
        <row r="1391">
          <cell r="A1391">
            <v>11510000018</v>
          </cell>
          <cell r="B1391" t="str">
            <v>Dipendenti c/anticipi</v>
          </cell>
          <cell r="C1391">
            <v>0</v>
          </cell>
        </row>
        <row r="1392">
          <cell r="A1392">
            <v>11510000019</v>
          </cell>
          <cell r="B1392" t="str">
            <v>Agribon srl</v>
          </cell>
          <cell r="C1392">
            <v>183845.6</v>
          </cell>
        </row>
        <row r="1393">
          <cell r="A1393">
            <v>11510000020</v>
          </cell>
          <cell r="B1393" t="str">
            <v>INAIL c/acconti</v>
          </cell>
          <cell r="C1393">
            <v>0</v>
          </cell>
        </row>
        <row r="1394">
          <cell r="A1394">
            <v>11510000021</v>
          </cell>
          <cell r="B1394" t="str">
            <v>AGEA Agenzia Erogazioni</v>
          </cell>
          <cell r="C1394">
            <v>0</v>
          </cell>
        </row>
        <row r="1395">
          <cell r="A1395">
            <v>11510000022</v>
          </cell>
          <cell r="B1395" t="str">
            <v>Titoli Banca Marche</v>
          </cell>
          <cell r="C1395">
            <v>0</v>
          </cell>
        </row>
        <row r="1396">
          <cell r="A1396">
            <v>11510000023</v>
          </cell>
          <cell r="B1396" t="str">
            <v>Credito Lex 388/97</v>
          </cell>
          <cell r="C1396">
            <v>0</v>
          </cell>
        </row>
        <row r="1397">
          <cell r="A1397">
            <v>11510000024</v>
          </cell>
          <cell r="B1397" t="str">
            <v>Fornitori c/anticipi</v>
          </cell>
          <cell r="C1397">
            <v>24021.439999999999</v>
          </cell>
        </row>
        <row r="1398">
          <cell r="A1398">
            <v>11510000025</v>
          </cell>
          <cell r="B1398" t="str">
            <v>Certificati BNL</v>
          </cell>
          <cell r="C1398">
            <v>0</v>
          </cell>
        </row>
        <row r="1399">
          <cell r="A1399">
            <v>11510000026</v>
          </cell>
          <cell r="B1399" t="str">
            <v>Anticipi fornitori su invest.in corso</v>
          </cell>
          <cell r="C1399">
            <v>23903.599999999999</v>
          </cell>
        </row>
        <row r="1400">
          <cell r="A1400">
            <v>11510000027</v>
          </cell>
          <cell r="B1400" t="str">
            <v>Titoli in pegno Unipol Banca</v>
          </cell>
          <cell r="C1400">
            <v>0</v>
          </cell>
        </row>
        <row r="1401">
          <cell r="A1401">
            <v>11510000028</v>
          </cell>
          <cell r="B1401" t="str">
            <v>Romagnoli Giuliano c/anticipo</v>
          </cell>
          <cell r="C1401">
            <v>0</v>
          </cell>
        </row>
        <row r="1402">
          <cell r="A1402">
            <v>11510000029</v>
          </cell>
          <cell r="B1402" t="str">
            <v>Parrini Lorenzo c/anticipo</v>
          </cell>
          <cell r="C1402">
            <v>0</v>
          </cell>
        </row>
        <row r="1403">
          <cell r="A1403">
            <v>11510000030</v>
          </cell>
          <cell r="B1403" t="str">
            <v>Renzini Holding Srl</v>
          </cell>
          <cell r="C1403">
            <v>532881.71</v>
          </cell>
        </row>
        <row r="1404">
          <cell r="A1404">
            <v>11510000031</v>
          </cell>
          <cell r="B1404" t="str">
            <v>Persico Roberto c/anticipi</v>
          </cell>
          <cell r="C1404">
            <v>0</v>
          </cell>
        </row>
        <row r="1405">
          <cell r="A1405">
            <v>11510000032</v>
          </cell>
          <cell r="B1405" t="str">
            <v>Renzini Franco c/sottoscrizioni</v>
          </cell>
          <cell r="C1405">
            <v>0</v>
          </cell>
        </row>
        <row r="1406">
          <cell r="A1406">
            <v>11510000033</v>
          </cell>
          <cell r="B1406" t="str">
            <v>Renzini Federicoc/sottoscrizioni</v>
          </cell>
          <cell r="C1406">
            <v>0</v>
          </cell>
        </row>
        <row r="1407">
          <cell r="A1407">
            <v>11510000034</v>
          </cell>
          <cell r="B1407" t="str">
            <v>Dierre C/Anticipi</v>
          </cell>
          <cell r="C1407">
            <v>0</v>
          </cell>
        </row>
        <row r="1408">
          <cell r="A1408">
            <v>11510000035</v>
          </cell>
          <cell r="B1408" t="str">
            <v>RENZINI HOLDING SPA</v>
          </cell>
          <cell r="C1408">
            <v>0</v>
          </cell>
        </row>
        <row r="1409">
          <cell r="A1409">
            <v>11510000036</v>
          </cell>
          <cell r="B1409" t="str">
            <v>Unipol Banca Deposito Finanziamento</v>
          </cell>
          <cell r="C1409">
            <v>0</v>
          </cell>
        </row>
        <row r="1410">
          <cell r="A1410">
            <v>11510000037</v>
          </cell>
          <cell r="B1410" t="str">
            <v>Dell'Agli Filomena c/incassi</v>
          </cell>
          <cell r="C1410">
            <v>0</v>
          </cell>
        </row>
        <row r="1411">
          <cell r="A1411">
            <v>11510000038</v>
          </cell>
          <cell r="B1411" t="str">
            <v>Credito INPS x fondo TFR</v>
          </cell>
          <cell r="C1411">
            <v>674522.04</v>
          </cell>
        </row>
        <row r="1412">
          <cell r="A1412">
            <v>11510000039</v>
          </cell>
          <cell r="B1412" t="str">
            <v>Rimborso Iva Auto</v>
          </cell>
          <cell r="C1412">
            <v>0</v>
          </cell>
        </row>
        <row r="1413">
          <cell r="A1413">
            <v>11510000040</v>
          </cell>
          <cell r="B1413" t="str">
            <v>Torrisi Giuseppe c/incassi</v>
          </cell>
          <cell r="C1413">
            <v>0</v>
          </cell>
        </row>
        <row r="1414">
          <cell r="A1414">
            <v>11510000041</v>
          </cell>
          <cell r="B1414" t="str">
            <v>Marauto Maurizio c/incassi</v>
          </cell>
          <cell r="C1414">
            <v>7860.83</v>
          </cell>
        </row>
        <row r="1415">
          <cell r="A1415">
            <v>11510000042</v>
          </cell>
          <cell r="B1415" t="str">
            <v>Titoli Banca Etruria</v>
          </cell>
          <cell r="C1415">
            <v>0</v>
          </cell>
        </row>
        <row r="1416">
          <cell r="A1416">
            <v>11510000043</v>
          </cell>
          <cell r="B1416" t="str">
            <v>BNL polizza vita</v>
          </cell>
          <cell r="C1416">
            <v>0</v>
          </cell>
        </row>
        <row r="1417">
          <cell r="A1417">
            <v>11510000044</v>
          </cell>
          <cell r="B1417" t="str">
            <v>Anticipi trasferte</v>
          </cell>
          <cell r="C1417">
            <v>0</v>
          </cell>
        </row>
        <row r="1418">
          <cell r="A1418">
            <v>11510000045</v>
          </cell>
          <cell r="B1418" t="str">
            <v>Agenzia Multicredit c/incassi</v>
          </cell>
          <cell r="C1418">
            <v>5373.58</v>
          </cell>
        </row>
        <row r="1419">
          <cell r="A1419">
            <v>11510000046</v>
          </cell>
          <cell r="B1419" t="str">
            <v>Anticipi fornit. invest.in corso-LESS-</v>
          </cell>
          <cell r="C1419">
            <v>17500</v>
          </cell>
        </row>
        <row r="1420">
          <cell r="A1420">
            <v>11510000047</v>
          </cell>
          <cell r="B1420" t="str">
            <v>Clienti c/anticipi</v>
          </cell>
          <cell r="C1420">
            <v>0</v>
          </cell>
        </row>
        <row r="1421">
          <cell r="A1421">
            <v>11510000048</v>
          </cell>
          <cell r="B1421" t="str">
            <v>Biscaccia Rossano c/anticipi</v>
          </cell>
          <cell r="C1421">
            <v>0</v>
          </cell>
        </row>
        <row r="1422">
          <cell r="A1422">
            <v>11510000050</v>
          </cell>
          <cell r="B1422" t="str">
            <v>Credito IRES x istanza rimb.IRAP</v>
          </cell>
          <cell r="C1422">
            <v>4301</v>
          </cell>
        </row>
        <row r="1423">
          <cell r="A1423">
            <v>11510000051</v>
          </cell>
          <cell r="B1423" t="str">
            <v>Credito IRES x accertamento 2010</v>
          </cell>
          <cell r="C1423">
            <v>0</v>
          </cell>
        </row>
        <row r="1424">
          <cell r="A1424">
            <v>11510000052</v>
          </cell>
          <cell r="B1424" t="str">
            <v>Credito IRAP x accertamento 2010</v>
          </cell>
          <cell r="C1424">
            <v>0</v>
          </cell>
        </row>
        <row r="1425">
          <cell r="A1425">
            <v>11510000053</v>
          </cell>
          <cell r="B1425" t="str">
            <v>Ciri Massimiliano c/fondo spese</v>
          </cell>
          <cell r="C1425">
            <v>1000</v>
          </cell>
        </row>
        <row r="1426">
          <cell r="A1426">
            <v>11510000169</v>
          </cell>
          <cell r="B1426" t="str">
            <v>Rauch partite da controllare</v>
          </cell>
          <cell r="C1426">
            <v>0</v>
          </cell>
        </row>
        <row r="1427">
          <cell r="A1427">
            <v>11590</v>
          </cell>
          <cell r="B1427" t="str">
            <v>Clienti in contenzioso Multicredit</v>
          </cell>
          <cell r="C1427">
            <v>7583.09</v>
          </cell>
        </row>
        <row r="1428">
          <cell r="A1428">
            <v>11590002401</v>
          </cell>
          <cell r="B1428" t="str">
            <v>GRANDI MAGAZZINI INGROSS</v>
          </cell>
          <cell r="C1428">
            <v>0</v>
          </cell>
        </row>
        <row r="1429">
          <cell r="A1429">
            <v>11590003200</v>
          </cell>
          <cell r="B1429" t="str">
            <v>MACELLERIA MARCHI VALERIO-c.contenzioso</v>
          </cell>
          <cell r="C1429">
            <v>0</v>
          </cell>
        </row>
        <row r="1430">
          <cell r="A1430">
            <v>11590011874</v>
          </cell>
          <cell r="B1430" t="str">
            <v>PANETTERIA GASTRONOMIA MATTIA WALTER</v>
          </cell>
          <cell r="C1430">
            <v>0</v>
          </cell>
        </row>
        <row r="1431">
          <cell r="A1431">
            <v>11590011875</v>
          </cell>
          <cell r="B1431" t="str">
            <v>ALIMENTARI TABACCHI BERTINI</v>
          </cell>
          <cell r="C1431">
            <v>0</v>
          </cell>
        </row>
        <row r="1432">
          <cell r="A1432">
            <v>11590014429</v>
          </cell>
          <cell r="B1432" t="str">
            <v>SUPERM.FIGLIOLA E SALZANO SNC/c.contenz</v>
          </cell>
          <cell r="C1432">
            <v>313.49</v>
          </cell>
        </row>
        <row r="1433">
          <cell r="A1433">
            <v>11590015804</v>
          </cell>
          <cell r="B1433" t="str">
            <v>TROVATO FILOMENA - c.contenzioso</v>
          </cell>
          <cell r="C1433">
            <v>612.83000000000004</v>
          </cell>
        </row>
        <row r="1434">
          <cell r="A1434">
            <v>11590016872</v>
          </cell>
          <cell r="B1434" t="str">
            <v>GASTRONOMIA IL PONTE DI VANNUCCI DANIELE</v>
          </cell>
          <cell r="C1434">
            <v>0</v>
          </cell>
        </row>
        <row r="1435">
          <cell r="A1435">
            <v>11590017628</v>
          </cell>
          <cell r="B1435" t="str">
            <v>OSTERIA DELL'OLMO DI CHICA SRL</v>
          </cell>
          <cell r="C1435">
            <v>0</v>
          </cell>
        </row>
        <row r="1436">
          <cell r="A1436">
            <v>11590018153</v>
          </cell>
          <cell r="B1436" t="str">
            <v>SNADI AMBROSINI SRL-c.contenzioso</v>
          </cell>
          <cell r="C1436">
            <v>200.64</v>
          </cell>
        </row>
        <row r="1437">
          <cell r="A1437">
            <v>11590018510</v>
          </cell>
          <cell r="B1437" t="str">
            <v>MINIMARKET SORRENTO SRL - c.contenzioso</v>
          </cell>
          <cell r="C1437">
            <v>501.43</v>
          </cell>
        </row>
        <row r="1438">
          <cell r="A1438">
            <v>11590018888</v>
          </cell>
          <cell r="B1438" t="str">
            <v>SCIANNAMEA LUIGIA-c.conten. Multicredit</v>
          </cell>
          <cell r="C1438">
            <v>0</v>
          </cell>
        </row>
        <row r="1439">
          <cell r="A1439">
            <v>11590018922</v>
          </cell>
          <cell r="B1439" t="str">
            <v>LA BOTTEGA DEI SAPORI DI ZAZZERON FRANCA</v>
          </cell>
          <cell r="C1439">
            <v>562.04</v>
          </cell>
        </row>
        <row r="1440">
          <cell r="A1440">
            <v>11590019329</v>
          </cell>
          <cell r="B1440" t="str">
            <v>MACELLERIA FENOGLIO RENZO-c.contenzioso</v>
          </cell>
          <cell r="C1440">
            <v>0</v>
          </cell>
        </row>
        <row r="1441">
          <cell r="A1441">
            <v>11590019344</v>
          </cell>
          <cell r="B1441" t="str">
            <v>TEMPORE ANTONIO VINCENZO</v>
          </cell>
          <cell r="C1441">
            <v>0</v>
          </cell>
        </row>
        <row r="1442">
          <cell r="A1442">
            <v>11590019636</v>
          </cell>
          <cell r="B1442" t="str">
            <v>EL CERVELEE DI GIOVANNI MOSCONI</v>
          </cell>
          <cell r="C1442">
            <v>0</v>
          </cell>
        </row>
        <row r="1443">
          <cell r="A1443">
            <v>11590019702</v>
          </cell>
          <cell r="B1443" t="str">
            <v>ALIMENTARI GLORIA GIACOMO-c.contenzioso</v>
          </cell>
          <cell r="C1443">
            <v>149.75</v>
          </cell>
        </row>
        <row r="1444">
          <cell r="A1444">
            <v>11590019763</v>
          </cell>
          <cell r="B1444" t="str">
            <v>LA PERLA DEL SUD DI RUBINO ANNAMARIA</v>
          </cell>
          <cell r="C1444">
            <v>610.25</v>
          </cell>
        </row>
        <row r="1445">
          <cell r="A1445">
            <v>11590019837</v>
          </cell>
          <cell r="B1445" t="str">
            <v>MACELLERIA POLLERIA MARCHETTINI MARILENA</v>
          </cell>
          <cell r="C1445">
            <v>862.14</v>
          </cell>
        </row>
        <row r="1446">
          <cell r="A1446">
            <v>11590019907</v>
          </cell>
          <cell r="B1446" t="str">
            <v>ANICE STELLATO DI MOSSA - c.contenzioso</v>
          </cell>
          <cell r="C1446">
            <v>438.64</v>
          </cell>
        </row>
        <row r="1447">
          <cell r="A1447">
            <v>11590019946</v>
          </cell>
          <cell r="B1447" t="str">
            <v>NATURALMENTE PANE DI MARTUCCI-c.cont</v>
          </cell>
          <cell r="C1447">
            <v>502.71</v>
          </cell>
        </row>
        <row r="1448">
          <cell r="A1448">
            <v>11590020010</v>
          </cell>
          <cell r="B1448" t="str">
            <v>KULPINSKY ISABELA MARIA-c.contenzioso</v>
          </cell>
          <cell r="C1448">
            <v>0</v>
          </cell>
        </row>
        <row r="1449">
          <cell r="A1449">
            <v>11590020024</v>
          </cell>
          <cell r="B1449" t="str">
            <v>91 FOOD SRL - c.contenzioso</v>
          </cell>
          <cell r="C1449">
            <v>392.12</v>
          </cell>
        </row>
        <row r="1450">
          <cell r="A1450">
            <v>11590020067</v>
          </cell>
          <cell r="B1450" t="str">
            <v>VIRGIGLIO PROJECT SRL - c.contenzioso</v>
          </cell>
          <cell r="C1450">
            <v>1143.22</v>
          </cell>
        </row>
        <row r="1451">
          <cell r="A1451">
            <v>11590020257</v>
          </cell>
          <cell r="B1451" t="str">
            <v>PIPER EVENTS SRL-c.contenzioso</v>
          </cell>
          <cell r="C1451">
            <v>710.66</v>
          </cell>
        </row>
        <row r="1452">
          <cell r="A1452">
            <v>11590020428</v>
          </cell>
          <cell r="B1452" t="str">
            <v>FLOMAR DI PREITE MARIA-clienti contenzi.</v>
          </cell>
          <cell r="C1452">
            <v>106.37</v>
          </cell>
        </row>
        <row r="1453">
          <cell r="A1453">
            <v>11590020449</v>
          </cell>
          <cell r="B1453" t="str">
            <v>SETTE PECCATI DI FRANCO RIZZI - c.conten</v>
          </cell>
          <cell r="C1453">
            <v>476.8</v>
          </cell>
        </row>
        <row r="1454">
          <cell r="A1454">
            <v>116</v>
          </cell>
          <cell r="B1454" t="str">
            <v>ATTIVITA' FINANZIARIE</v>
          </cell>
          <cell r="C1454">
            <v>0</v>
          </cell>
        </row>
        <row r="1455">
          <cell r="A1455">
            <v>11601</v>
          </cell>
          <cell r="B1455" t="str">
            <v>Partecipazioni in imprese controllate</v>
          </cell>
        </row>
        <row r="1456">
          <cell r="A1456">
            <v>11602</v>
          </cell>
          <cell r="B1456" t="str">
            <v>Partecipazioni in impr. collegate</v>
          </cell>
        </row>
        <row r="1457">
          <cell r="A1457">
            <v>11604</v>
          </cell>
          <cell r="B1457" t="str">
            <v>Altre partecipazioni</v>
          </cell>
        </row>
        <row r="1458">
          <cell r="A1458">
            <v>11606</v>
          </cell>
          <cell r="B1458" t="str">
            <v>Altri titoli</v>
          </cell>
        </row>
        <row r="1459">
          <cell r="A1459">
            <v>117</v>
          </cell>
          <cell r="B1459" t="str">
            <v>DISPONIBILITA' LIQUIDE</v>
          </cell>
          <cell r="C1459">
            <v>-685781.56</v>
          </cell>
        </row>
        <row r="1460">
          <cell r="A1460">
            <v>11701</v>
          </cell>
          <cell r="B1460" t="str">
            <v>Depositi bancari e postali</v>
          </cell>
          <cell r="C1460">
            <v>-721410.17</v>
          </cell>
        </row>
        <row r="1461">
          <cell r="A1461">
            <v>11701000001</v>
          </cell>
          <cell r="B1461" t="str">
            <v>Banca Toscana c/c 1991/11</v>
          </cell>
          <cell r="C1461">
            <v>0</v>
          </cell>
        </row>
        <row r="1462">
          <cell r="A1462">
            <v>11701000002</v>
          </cell>
          <cell r="B1462" t="str">
            <v>Banca delle Marche c/c 2742**NON USARE**</v>
          </cell>
          <cell r="C1462">
            <v>0</v>
          </cell>
        </row>
        <row r="1463">
          <cell r="A1463">
            <v>11701000003</v>
          </cell>
          <cell r="B1463" t="str">
            <v>Cassa Risparmio Firenze c/ 542</v>
          </cell>
          <cell r="C1463">
            <v>0</v>
          </cell>
        </row>
        <row r="1464">
          <cell r="A1464">
            <v>11701000004</v>
          </cell>
          <cell r="B1464" t="str">
            <v>Cassa Risparmio Firenze c/c 4165</v>
          </cell>
          <cell r="C1464">
            <v>0</v>
          </cell>
        </row>
        <row r="1465">
          <cell r="A1465">
            <v>11701000005</v>
          </cell>
          <cell r="B1465" t="str">
            <v>Unicredit Banca c/c 383170***NON USARE**</v>
          </cell>
          <cell r="C1465">
            <v>0</v>
          </cell>
        </row>
        <row r="1466">
          <cell r="A1466">
            <v>11701000006</v>
          </cell>
          <cell r="B1466" t="str">
            <v>Unic-Bca Roma c/c 500060851**NON USARE**</v>
          </cell>
          <cell r="C1466">
            <v>0</v>
          </cell>
        </row>
        <row r="1467">
          <cell r="A1467">
            <v>11701000007</v>
          </cell>
          <cell r="B1467" t="str">
            <v>CR Spoleto c/c 80513 **NON USARE***</v>
          </cell>
          <cell r="C1467">
            <v>0</v>
          </cell>
        </row>
        <row r="1468">
          <cell r="A1468">
            <v>11701000008</v>
          </cell>
          <cell r="B1468" t="str">
            <v>Cassa Risparmio Spoleto SBF***NON USARE*</v>
          </cell>
          <cell r="C1468">
            <v>0</v>
          </cell>
        </row>
        <row r="1469">
          <cell r="A1469">
            <v>11701000009</v>
          </cell>
          <cell r="B1469" t="str">
            <v>Banca Nazionale del Lavoro S.p.A.</v>
          </cell>
          <cell r="C1469">
            <v>148268.79999999999</v>
          </cell>
        </row>
        <row r="1470">
          <cell r="A1470">
            <v>11701000010</v>
          </cell>
          <cell r="B1470" t="str">
            <v>Banca delle Marche SBF ***NON USARE***</v>
          </cell>
          <cell r="C1470">
            <v>0</v>
          </cell>
        </row>
        <row r="1471">
          <cell r="A1471">
            <v>11701000011</v>
          </cell>
          <cell r="B1471" t="str">
            <v>Monte dei Paschi di Siena c/c 119238</v>
          </cell>
          <cell r="C1471">
            <v>0</v>
          </cell>
        </row>
        <row r="1472">
          <cell r="A1472">
            <v>11701000012</v>
          </cell>
          <cell r="B1472" t="str">
            <v>Monte dei Paschi di Siena c/c 289362</v>
          </cell>
          <cell r="C1472">
            <v>0</v>
          </cell>
        </row>
        <row r="1473">
          <cell r="A1473">
            <v>11701000013</v>
          </cell>
          <cell r="B1473" t="str">
            <v>Banca Antonveneta c/c 12043 **NON USARE*</v>
          </cell>
          <cell r="C1473">
            <v>0</v>
          </cell>
        </row>
        <row r="1474">
          <cell r="A1474">
            <v>11701000014</v>
          </cell>
          <cell r="B1474" t="str">
            <v>Banca Nazionale del Lavoro cc921 Fortis</v>
          </cell>
          <cell r="C1474">
            <v>0</v>
          </cell>
        </row>
        <row r="1475">
          <cell r="A1475">
            <v>11701000015</v>
          </cell>
          <cell r="B1475" t="str">
            <v>Riba B.Toscana ***NON USARE***</v>
          </cell>
          <cell r="C1475">
            <v>0</v>
          </cell>
        </row>
        <row r="1476">
          <cell r="A1476">
            <v>11701000016</v>
          </cell>
          <cell r="B1476" t="str">
            <v>Cassa Risparmio Firenze SBF**NON USARE**</v>
          </cell>
          <cell r="C1476">
            <v>0</v>
          </cell>
        </row>
        <row r="1477">
          <cell r="A1477">
            <v>11701000017</v>
          </cell>
          <cell r="B1477" t="str">
            <v>Unicredit Banca SBF **NON USARE**</v>
          </cell>
          <cell r="C1477">
            <v>0</v>
          </cell>
        </row>
        <row r="1478">
          <cell r="A1478">
            <v>11701000018</v>
          </cell>
          <cell r="B1478" t="str">
            <v>Unipol Banca - UGF S.p.A.</v>
          </cell>
          <cell r="C1478">
            <v>-12858.3</v>
          </cell>
        </row>
        <row r="1479">
          <cell r="A1479">
            <v>11701000019</v>
          </cell>
          <cell r="B1479" t="str">
            <v>Bca Toscana c/c 2048/92 Sbf **NON USARE*</v>
          </cell>
          <cell r="C1479">
            <v>0</v>
          </cell>
        </row>
        <row r="1480">
          <cell r="A1480">
            <v>11701000020</v>
          </cell>
          <cell r="B1480" t="str">
            <v>C/C Postale Umbertide 29368065</v>
          </cell>
          <cell r="C1480">
            <v>566.26</v>
          </cell>
        </row>
        <row r="1481">
          <cell r="A1481">
            <v>11701000021</v>
          </cell>
          <cell r="B1481" t="str">
            <v>BCa Roma c/est.Francoforte **NON USARE**</v>
          </cell>
          <cell r="C1481">
            <v>0</v>
          </cell>
        </row>
        <row r="1482">
          <cell r="A1482">
            <v>11701000022</v>
          </cell>
          <cell r="B1482" t="str">
            <v>Bca Pop di Novara c/c 20284 **NON USARE*</v>
          </cell>
          <cell r="C1482">
            <v>0</v>
          </cell>
        </row>
        <row r="1483">
          <cell r="A1483">
            <v>11701000023</v>
          </cell>
          <cell r="B1483" t="str">
            <v>BCa Pop Novara c/c 20285 SBF**NON USARE*</v>
          </cell>
          <cell r="C1483">
            <v>0</v>
          </cell>
        </row>
        <row r="1484">
          <cell r="A1484">
            <v>11701000024</v>
          </cell>
          <cell r="B1484" t="str">
            <v>Unipol Banca c/c SBF</v>
          </cell>
          <cell r="C1484">
            <v>0</v>
          </cell>
        </row>
        <row r="1485">
          <cell r="A1485">
            <v>11701000025</v>
          </cell>
          <cell r="B1485" t="str">
            <v>Banca Popolare dell'Etruria e del Lazio</v>
          </cell>
          <cell r="C1485">
            <v>30632.34</v>
          </cell>
        </row>
        <row r="1486">
          <cell r="A1486">
            <v>11701000026</v>
          </cell>
          <cell r="B1486" t="str">
            <v>Banca Etruria c/c SBF 23092033</v>
          </cell>
          <cell r="C1486">
            <v>0</v>
          </cell>
        </row>
        <row r="1487">
          <cell r="A1487">
            <v>11701000027</v>
          </cell>
          <cell r="B1487" t="str">
            <v>CR FI ex Quota M.***NON USARE***</v>
          </cell>
          <cell r="C1487">
            <v>0</v>
          </cell>
        </row>
        <row r="1488">
          <cell r="A1488">
            <v>11701000028</v>
          </cell>
          <cell r="B1488" t="str">
            <v>Bca Toscana ex Quota Mille **NON USARE**</v>
          </cell>
          <cell r="C1488">
            <v>0</v>
          </cell>
        </row>
        <row r="1489">
          <cell r="A1489">
            <v>11701000029</v>
          </cell>
          <cell r="B1489" t="str">
            <v>Bca Antonv. ex Quota Mille**NON USARE***</v>
          </cell>
          <cell r="C1489">
            <v>0</v>
          </cell>
        </row>
        <row r="1490">
          <cell r="A1490">
            <v>11701000030</v>
          </cell>
          <cell r="B1490" t="str">
            <v>Banca delle Marche S.p.A.</v>
          </cell>
          <cell r="C1490">
            <v>-94572.77</v>
          </cell>
        </row>
        <row r="1491">
          <cell r="A1491">
            <v>11701000031</v>
          </cell>
          <cell r="B1491" t="str">
            <v>Banca delle Marche SBF c/c 6715</v>
          </cell>
          <cell r="C1491">
            <v>0</v>
          </cell>
        </row>
        <row r="1492">
          <cell r="A1492">
            <v>11701000032</v>
          </cell>
          <cell r="B1492" t="str">
            <v>Banco Popolare Società Coop - Perugia</v>
          </cell>
          <cell r="C1492">
            <v>5713.03</v>
          </cell>
        </row>
        <row r="1493">
          <cell r="A1493">
            <v>11701000033</v>
          </cell>
          <cell r="B1493" t="str">
            <v>Banco Popolare c/c 223788 sbf</v>
          </cell>
          <cell r="C1493">
            <v>0</v>
          </cell>
        </row>
        <row r="1494">
          <cell r="A1494">
            <v>11701000034</v>
          </cell>
          <cell r="B1494" t="str">
            <v>BCa Toscana c/c ord.3321/76**NON USARE**</v>
          </cell>
          <cell r="C1494">
            <v>0</v>
          </cell>
        </row>
        <row r="1495">
          <cell r="A1495">
            <v>11701000035</v>
          </cell>
          <cell r="B1495" t="str">
            <v>Bca Toscana SBF c/c 3323/34 **NON USARE*</v>
          </cell>
          <cell r="C1495">
            <v>0</v>
          </cell>
        </row>
        <row r="1496">
          <cell r="A1496">
            <v>11701000036</v>
          </cell>
          <cell r="B1496" t="str">
            <v>Banco Popolare Società Coop - Roma</v>
          </cell>
          <cell r="C1496">
            <v>0</v>
          </cell>
        </row>
        <row r="1497">
          <cell r="A1497">
            <v>11701000037</v>
          </cell>
          <cell r="B1497" t="str">
            <v>Banco Popolare SBF 20817</v>
          </cell>
          <cell r="C1497">
            <v>0</v>
          </cell>
        </row>
        <row r="1498">
          <cell r="A1498">
            <v>11701000038</v>
          </cell>
          <cell r="B1498" t="str">
            <v>Unicredit Banca c/c 30075890</v>
          </cell>
          <cell r="C1498">
            <v>0</v>
          </cell>
        </row>
        <row r="1499">
          <cell r="A1499">
            <v>11701000039</v>
          </cell>
          <cell r="B1499" t="str">
            <v>Casse di Risparmio dell'Umbria</v>
          </cell>
          <cell r="C1499">
            <v>6755.18</v>
          </cell>
        </row>
        <row r="1500">
          <cell r="A1500">
            <v>11701000040</v>
          </cell>
          <cell r="B1500" t="str">
            <v>Casse di Risparmio dell'Umbia SBF</v>
          </cell>
          <cell r="C1500">
            <v>0</v>
          </cell>
        </row>
        <row r="1501">
          <cell r="A1501">
            <v>11701000041</v>
          </cell>
          <cell r="B1501" t="str">
            <v>Fortis Bank SBF **NON USARE**</v>
          </cell>
          <cell r="C1501">
            <v>0</v>
          </cell>
        </row>
        <row r="1502">
          <cell r="A1502">
            <v>11701000042</v>
          </cell>
          <cell r="B1502" t="str">
            <v>Banca di Roma c/c 4054857 **NON USARE**</v>
          </cell>
          <cell r="C1502">
            <v>0</v>
          </cell>
        </row>
        <row r="1503">
          <cell r="A1503">
            <v>11701000043</v>
          </cell>
          <cell r="B1503" t="str">
            <v>Banca Nazionale del Lavoro c/c 282</v>
          </cell>
          <cell r="C1503">
            <v>25.83</v>
          </cell>
        </row>
        <row r="1504">
          <cell r="A1504">
            <v>11701000044</v>
          </cell>
          <cell r="B1504" t="str">
            <v>Banca Nazionale del Lavoro cc110000 pegn</v>
          </cell>
          <cell r="C1504">
            <v>8.2799999999999994</v>
          </cell>
        </row>
        <row r="1505">
          <cell r="A1505">
            <v>11701000045</v>
          </cell>
          <cell r="B1505" t="str">
            <v>Banca Antonveneta c/c 12043.95</v>
          </cell>
          <cell r="C1505">
            <v>0</v>
          </cell>
        </row>
        <row r="1506">
          <cell r="A1506">
            <v>11701000046</v>
          </cell>
          <cell r="B1506" t="str">
            <v>Banca Nazionale del Lavoro c/c 321</v>
          </cell>
          <cell r="C1506">
            <v>43.89</v>
          </cell>
        </row>
        <row r="1507">
          <cell r="A1507">
            <v>11701000047</v>
          </cell>
          <cell r="B1507" t="str">
            <v>Banca Intesa c/c 2651</v>
          </cell>
          <cell r="C1507">
            <v>0</v>
          </cell>
        </row>
        <row r="1508">
          <cell r="A1508">
            <v>11701000048</v>
          </cell>
          <cell r="B1508" t="str">
            <v>Monte dei Paschi di Siena Ag. Viterbo</v>
          </cell>
          <cell r="C1508">
            <v>0</v>
          </cell>
        </row>
        <row r="1509">
          <cell r="A1509">
            <v>11701000049</v>
          </cell>
          <cell r="B1509" t="str">
            <v>Monte dei Paschi di Siena S.p.A.</v>
          </cell>
          <cell r="C1509">
            <v>63430.81</v>
          </cell>
        </row>
        <row r="1510">
          <cell r="A1510">
            <v>11701000050</v>
          </cell>
          <cell r="B1510" t="str">
            <v>Banca MPS fil. Umbertide cc 199171 ex BT</v>
          </cell>
          <cell r="C1510">
            <v>0</v>
          </cell>
        </row>
        <row r="1511">
          <cell r="A1511">
            <v>11701000051</v>
          </cell>
          <cell r="B1511" t="str">
            <v>Monte dei Paschi di Siena S.p.A. cc SBF</v>
          </cell>
          <cell r="C1511">
            <v>0</v>
          </cell>
        </row>
        <row r="1512">
          <cell r="A1512">
            <v>11701000052</v>
          </cell>
          <cell r="B1512" t="str">
            <v>Bca MPS fil.Umb.c/378247 PSR **NON USARE</v>
          </cell>
          <cell r="C1512">
            <v>0</v>
          </cell>
        </row>
        <row r="1513">
          <cell r="A1513">
            <v>11701000053</v>
          </cell>
          <cell r="B1513" t="str">
            <v>Deutsche Bank S.p.A.</v>
          </cell>
          <cell r="C1513">
            <v>75.92</v>
          </cell>
        </row>
        <row r="1514">
          <cell r="A1514">
            <v>11701000054</v>
          </cell>
          <cell r="B1514" t="str">
            <v>Credito Emiliano S.p.A.</v>
          </cell>
          <cell r="C1514">
            <v>-39012.370000000003</v>
          </cell>
        </row>
        <row r="1515">
          <cell r="A1515">
            <v>11701000055</v>
          </cell>
          <cell r="B1515" t="str">
            <v>Banca MPS fil. Umbertide cc 378526 PSR</v>
          </cell>
          <cell r="C1515">
            <v>36.85</v>
          </cell>
        </row>
        <row r="1516">
          <cell r="A1516">
            <v>11701000056</v>
          </cell>
          <cell r="B1516" t="str">
            <v>Banca MPS fil. Umbertide cc 378247 PSR</v>
          </cell>
          <cell r="C1516">
            <v>458.79</v>
          </cell>
        </row>
        <row r="1517">
          <cell r="A1517">
            <v>11701000057</v>
          </cell>
          <cell r="B1517" t="str">
            <v>Banca delle Marche cc 8305 titoli</v>
          </cell>
          <cell r="C1517">
            <v>0</v>
          </cell>
        </row>
        <row r="1518">
          <cell r="A1518">
            <v>11701000058</v>
          </cell>
          <cell r="B1518" t="str">
            <v>Banca di Credito Coop di Alberobello</v>
          </cell>
          <cell r="C1518">
            <v>134.61000000000001</v>
          </cell>
        </row>
        <row r="1519">
          <cell r="A1519">
            <v>11701000059</v>
          </cell>
          <cell r="B1519" t="str">
            <v>Banca Popolare di Vicenza</v>
          </cell>
          <cell r="C1519">
            <v>-55723.34</v>
          </cell>
        </row>
        <row r="1520">
          <cell r="A1520">
            <v>11701000060</v>
          </cell>
          <cell r="B1520" t="str">
            <v>Cassa di Risparmio di Parma e Piacenza</v>
          </cell>
          <cell r="C1520">
            <v>-23519.69</v>
          </cell>
        </row>
        <row r="1521">
          <cell r="A1521">
            <v>11701000061</v>
          </cell>
          <cell r="B1521" t="str">
            <v>Cassa di Risparmio di Rimini</v>
          </cell>
          <cell r="C1521">
            <v>-666283.76</v>
          </cell>
        </row>
        <row r="1522">
          <cell r="A1522">
            <v>11701000062</v>
          </cell>
          <cell r="B1522" t="str">
            <v>Cassa di Risparmio di Rimini SBF</v>
          </cell>
          <cell r="C1522">
            <v>0</v>
          </cell>
        </row>
        <row r="1523">
          <cell r="A1523">
            <v>11701000063</v>
          </cell>
          <cell r="B1523" t="str">
            <v>Cassa di Risparmio di Rimini cc 14sime</v>
          </cell>
          <cell r="C1523">
            <v>-33551.269999999997</v>
          </cell>
        </row>
        <row r="1524">
          <cell r="A1524">
            <v>11701000064</v>
          </cell>
          <cell r="B1524" t="str">
            <v>Banca Popolare di Spoleto</v>
          </cell>
          <cell r="C1524">
            <v>-15847.25</v>
          </cell>
        </row>
        <row r="1525">
          <cell r="A1525">
            <v>11701000065</v>
          </cell>
          <cell r="B1525" t="str">
            <v>Banca Popolare di Spoleto SBF</v>
          </cell>
          <cell r="C1525">
            <v>0</v>
          </cell>
        </row>
        <row r="1526">
          <cell r="A1526">
            <v>11701000066</v>
          </cell>
          <cell r="B1526" t="str">
            <v>Cassa di Risparmio di Cesena</v>
          </cell>
          <cell r="C1526">
            <v>-36192.01</v>
          </cell>
        </row>
        <row r="1527">
          <cell r="A1527">
            <v>11701000067</v>
          </cell>
          <cell r="B1527" t="str">
            <v>Cassa di Risparmio di Cesena SBF</v>
          </cell>
          <cell r="C1527">
            <v>0</v>
          </cell>
        </row>
        <row r="1528">
          <cell r="A1528">
            <v>11701018413</v>
          </cell>
          <cell r="B1528" t="str">
            <v>C'ERA UNA VOLTA DI M.K-c.contenz.**NON U</v>
          </cell>
          <cell r="C1528">
            <v>0</v>
          </cell>
        </row>
        <row r="1529">
          <cell r="A1529">
            <v>11703</v>
          </cell>
          <cell r="B1529" t="str">
            <v>Denaro e valori in cassa</v>
          </cell>
          <cell r="C1529">
            <v>35628.61</v>
          </cell>
        </row>
        <row r="1530">
          <cell r="A1530">
            <v>11703000001</v>
          </cell>
          <cell r="B1530" t="str">
            <v>Cassa Contanti</v>
          </cell>
          <cell r="C1530">
            <v>17062.36</v>
          </cell>
        </row>
        <row r="1531">
          <cell r="A1531">
            <v>11703000002</v>
          </cell>
          <cell r="B1531" t="str">
            <v>Cassa Negozio</v>
          </cell>
          <cell r="C1531">
            <v>1538.6</v>
          </cell>
        </row>
        <row r="1532">
          <cell r="A1532">
            <v>11703000003</v>
          </cell>
          <cell r="B1532" t="str">
            <v>Cassa Assegni</v>
          </cell>
          <cell r="C1532">
            <v>14446.09</v>
          </cell>
        </row>
        <row r="1533">
          <cell r="A1533">
            <v>11703000004</v>
          </cell>
          <cell r="B1533" t="str">
            <v>Carte di credito Prepagate</v>
          </cell>
          <cell r="C1533">
            <v>744.7</v>
          </cell>
        </row>
        <row r="1534">
          <cell r="A1534">
            <v>11703000005</v>
          </cell>
          <cell r="B1534" t="str">
            <v>Cassa Contanti Campello</v>
          </cell>
          <cell r="C1534">
            <v>0</v>
          </cell>
        </row>
        <row r="1535">
          <cell r="A1535">
            <v>11703000006</v>
          </cell>
          <cell r="B1535" t="str">
            <v>Cassa POS Negozio</v>
          </cell>
          <cell r="C1535">
            <v>675.11</v>
          </cell>
        </row>
        <row r="1536">
          <cell r="A1536">
            <v>11703000007</v>
          </cell>
          <cell r="B1536" t="str">
            <v>Cassa Voucher Inps</v>
          </cell>
          <cell r="C1536">
            <v>1030</v>
          </cell>
        </row>
        <row r="1537">
          <cell r="A1537">
            <v>11703000008</v>
          </cell>
          <cell r="B1537" t="str">
            <v>Conto Paypal</v>
          </cell>
          <cell r="C1537">
            <v>131.75</v>
          </cell>
        </row>
        <row r="1538">
          <cell r="A1538">
            <v>11703000009</v>
          </cell>
          <cell r="B1538" t="str">
            <v>Cassa Negozio Ambulante</v>
          </cell>
          <cell r="C1538">
            <v>0</v>
          </cell>
        </row>
        <row r="1539">
          <cell r="A1539">
            <v>11703000010</v>
          </cell>
          <cell r="B1539" t="str">
            <v>Cassa Negozio Milano Pzza Oberdan</v>
          </cell>
          <cell r="C1539">
            <v>0</v>
          </cell>
        </row>
        <row r="1540">
          <cell r="A1540">
            <v>11703000011</v>
          </cell>
          <cell r="B1540" t="str">
            <v>Cassa POS Negozio Milano Pzza Oberdan</v>
          </cell>
          <cell r="C1540">
            <v>0</v>
          </cell>
        </row>
        <row r="1541">
          <cell r="A1541">
            <v>118</v>
          </cell>
          <cell r="B1541" t="str">
            <v>RATEI E RISCONTI ATTIVI</v>
          </cell>
          <cell r="C1541">
            <v>297677.53999999998</v>
          </cell>
        </row>
        <row r="1542">
          <cell r="A1542">
            <v>11801</v>
          </cell>
          <cell r="B1542" t="str">
            <v>RATEI ATTIVI</v>
          </cell>
          <cell r="C1542">
            <v>0</v>
          </cell>
        </row>
        <row r="1543">
          <cell r="A1543">
            <v>11801000001</v>
          </cell>
          <cell r="B1543" t="str">
            <v>Ratei attivi</v>
          </cell>
          <cell r="C1543">
            <v>0</v>
          </cell>
        </row>
        <row r="1544">
          <cell r="A1544">
            <v>11802</v>
          </cell>
          <cell r="B1544" t="str">
            <v>RISCONTI ATTIVI</v>
          </cell>
          <cell r="C1544">
            <v>60137.03</v>
          </cell>
        </row>
        <row r="1545">
          <cell r="A1545">
            <v>11802000001</v>
          </cell>
          <cell r="B1545" t="str">
            <v>Risconti attivi</v>
          </cell>
          <cell r="C1545">
            <v>60137.03</v>
          </cell>
        </row>
        <row r="1546">
          <cell r="A1546">
            <v>11803</v>
          </cell>
          <cell r="B1546" t="str">
            <v>FATTURE DA EMETTERE</v>
          </cell>
          <cell r="C1546">
            <v>237540.51</v>
          </cell>
        </row>
        <row r="1547">
          <cell r="A1547">
            <v>11803000001</v>
          </cell>
          <cell r="B1547" t="str">
            <v>Fatture da Emettere</v>
          </cell>
          <cell r="C1547">
            <v>149941.6</v>
          </cell>
        </row>
        <row r="1548">
          <cell r="A1548">
            <v>11803000002</v>
          </cell>
          <cell r="B1548" t="str">
            <v>Note di credito da ricevere</v>
          </cell>
          <cell r="C1548">
            <v>87598.91</v>
          </cell>
        </row>
        <row r="1549">
          <cell r="A1549">
            <v>119</v>
          </cell>
          <cell r="B1549" t="str">
            <v>C/Transitori</v>
          </cell>
          <cell r="C1549">
            <v>-60242.45</v>
          </cell>
        </row>
        <row r="1550">
          <cell r="A1550">
            <v>11901</v>
          </cell>
          <cell r="B1550" t="str">
            <v>C/transitori</v>
          </cell>
          <cell r="C1550">
            <v>-60242.45</v>
          </cell>
        </row>
        <row r="1551">
          <cell r="A1551">
            <v>11901000001</v>
          </cell>
          <cell r="B1551" t="str">
            <v>C/Transitorio Banca Toscana</v>
          </cell>
          <cell r="C1551">
            <v>0</v>
          </cell>
        </row>
        <row r="1552">
          <cell r="A1552">
            <v>11901000002</v>
          </cell>
          <cell r="B1552" t="str">
            <v>C/Transitorio Banca delle Marche</v>
          </cell>
          <cell r="C1552">
            <v>0</v>
          </cell>
        </row>
        <row r="1553">
          <cell r="A1553">
            <v>11901000003</v>
          </cell>
          <cell r="B1553" t="str">
            <v>C/Transitorio Cassa Risparmio Firenze</v>
          </cell>
          <cell r="C1553">
            <v>0</v>
          </cell>
        </row>
        <row r="1554">
          <cell r="A1554">
            <v>11901000004</v>
          </cell>
          <cell r="B1554" t="str">
            <v>C/Transitorio Unicredito</v>
          </cell>
          <cell r="C1554">
            <v>0</v>
          </cell>
        </row>
        <row r="1555">
          <cell r="A1555">
            <v>11901000005</v>
          </cell>
          <cell r="B1555" t="str">
            <v>C/Transitorio Banca di Roma</v>
          </cell>
          <cell r="C1555">
            <v>0</v>
          </cell>
        </row>
        <row r="1556">
          <cell r="A1556">
            <v>11901000006</v>
          </cell>
          <cell r="B1556" t="str">
            <v>C/Transitorio Cassa Risparmio Spoleto</v>
          </cell>
          <cell r="C1556">
            <v>0</v>
          </cell>
        </row>
        <row r="1557">
          <cell r="A1557">
            <v>11901000007</v>
          </cell>
          <cell r="B1557" t="str">
            <v>C/Transitorio Banca Nazionale del Lavoro</v>
          </cell>
          <cell r="C1557">
            <v>0</v>
          </cell>
        </row>
        <row r="1558">
          <cell r="A1558">
            <v>11901000008</v>
          </cell>
          <cell r="B1558" t="str">
            <v>C/Transitorio MPS</v>
          </cell>
          <cell r="C1558">
            <v>0</v>
          </cell>
        </row>
        <row r="1559">
          <cell r="A1559">
            <v>11901000009</v>
          </cell>
          <cell r="B1559" t="str">
            <v>C/Transitorio Banca Popolare di Spoleto</v>
          </cell>
          <cell r="C1559">
            <v>0</v>
          </cell>
        </row>
        <row r="1560">
          <cell r="A1560">
            <v>11901000010</v>
          </cell>
          <cell r="B1560" t="str">
            <v>C/Transitorio Insoluti</v>
          </cell>
          <cell r="C1560">
            <v>0</v>
          </cell>
        </row>
        <row r="1561">
          <cell r="A1561">
            <v>11901000011</v>
          </cell>
          <cell r="B1561" t="str">
            <v>C/Transitorio Assegni / Bonifici</v>
          </cell>
          <cell r="C1561">
            <v>-60242.45</v>
          </cell>
        </row>
        <row r="1562">
          <cell r="A1562">
            <v>11901000012</v>
          </cell>
          <cell r="B1562" t="str">
            <v>C/Transitorio Unipol Banca</v>
          </cell>
          <cell r="C1562">
            <v>0</v>
          </cell>
        </row>
        <row r="1563">
          <cell r="A1563">
            <v>11901000013</v>
          </cell>
          <cell r="B1563" t="str">
            <v>C/Transitorio Rimborso Spese</v>
          </cell>
          <cell r="C1563">
            <v>0</v>
          </cell>
        </row>
        <row r="1564">
          <cell r="A1564">
            <v>11901000014</v>
          </cell>
          <cell r="B1564" t="str">
            <v>C/Transitorio Cassa di Risp. di Lucca</v>
          </cell>
          <cell r="C1564">
            <v>0</v>
          </cell>
        </row>
        <row r="1565">
          <cell r="A1565">
            <v>11901000015</v>
          </cell>
          <cell r="B1565" t="str">
            <v>C/Transitorio Banca Intesa</v>
          </cell>
          <cell r="C1565">
            <v>0</v>
          </cell>
        </row>
        <row r="1566">
          <cell r="A1566">
            <v>11901000016</v>
          </cell>
          <cell r="B1566" t="str">
            <v>C/Transitorio Deutsche Bank</v>
          </cell>
          <cell r="C1566">
            <v>0</v>
          </cell>
        </row>
        <row r="1567">
          <cell r="A1567">
            <v>11901000017</v>
          </cell>
          <cell r="B1567" t="str">
            <v>C/Transitorio CREDEM</v>
          </cell>
          <cell r="C1567">
            <v>0</v>
          </cell>
        </row>
        <row r="1568">
          <cell r="A1568">
            <v>11901000018</v>
          </cell>
          <cell r="B1568" t="str">
            <v>C/Transitorio Banca Popolare di Vicenza</v>
          </cell>
          <cell r="C1568">
            <v>0</v>
          </cell>
        </row>
        <row r="1569">
          <cell r="A1569">
            <v>11901000019</v>
          </cell>
          <cell r="B1569" t="str">
            <v>C/Transitorio CARIPARMA</v>
          </cell>
          <cell r="C1569">
            <v>0</v>
          </cell>
        </row>
        <row r="1570">
          <cell r="A1570">
            <v>11901000020</v>
          </cell>
          <cell r="B1570" t="str">
            <v>C/Transitorio CARIM</v>
          </cell>
          <cell r="C1570">
            <v>0</v>
          </cell>
        </row>
        <row r="1571">
          <cell r="A1571">
            <v>11901000021</v>
          </cell>
          <cell r="B1571" t="str">
            <v>C/Transitorio Cassa di Risp. di Cesena</v>
          </cell>
          <cell r="C1571">
            <v>0</v>
          </cell>
        </row>
        <row r="1572">
          <cell r="A1572">
            <v>11901000098</v>
          </cell>
          <cell r="B1572" t="str">
            <v>C/conferimento Quota Mille srl</v>
          </cell>
          <cell r="C1572">
            <v>0</v>
          </cell>
        </row>
        <row r="1573">
          <cell r="A1573">
            <v>11901000099</v>
          </cell>
          <cell r="B1573" t="str">
            <v>C/conferimento Renzini Holding spa</v>
          </cell>
          <cell r="C1573">
            <v>0</v>
          </cell>
        </row>
        <row r="1574">
          <cell r="A1574">
            <v>11901000100</v>
          </cell>
          <cell r="B1574" t="str">
            <v>Agribon Srl c/scissione</v>
          </cell>
          <cell r="C1574">
            <v>0</v>
          </cell>
        </row>
        <row r="1575">
          <cell r="A1575">
            <v>120</v>
          </cell>
          <cell r="B1575" t="str">
            <v>Depositi Cauzionali</v>
          </cell>
          <cell r="C1575">
            <v>4040.22</v>
          </cell>
        </row>
        <row r="1576">
          <cell r="A1576">
            <v>12001</v>
          </cell>
          <cell r="B1576" t="str">
            <v>Depositi Cauzionali</v>
          </cell>
          <cell r="C1576">
            <v>4040.22</v>
          </cell>
        </row>
        <row r="1577">
          <cell r="A1577">
            <v>12001000001</v>
          </cell>
          <cell r="B1577" t="str">
            <v>Metano Comune Umbertide</v>
          </cell>
          <cell r="C1577">
            <v>0</v>
          </cell>
        </row>
        <row r="1578">
          <cell r="A1578">
            <v>12001000002</v>
          </cell>
          <cell r="B1578" t="str">
            <v>Banca Nazionale del Lavoro</v>
          </cell>
          <cell r="C1578">
            <v>1394.43</v>
          </cell>
        </row>
        <row r="1579">
          <cell r="A1579">
            <v>12001000003</v>
          </cell>
          <cell r="B1579" t="str">
            <v>Ufficio Tecnico Finanziario</v>
          </cell>
          <cell r="C1579">
            <v>588.76</v>
          </cell>
        </row>
        <row r="1580">
          <cell r="A1580">
            <v>12001000004</v>
          </cell>
          <cell r="B1580" t="str">
            <v>SIAC</v>
          </cell>
          <cell r="C1580">
            <v>258.23</v>
          </cell>
        </row>
        <row r="1581">
          <cell r="A1581">
            <v>12001000005</v>
          </cell>
          <cell r="B1581" t="str">
            <v>Imballaggi c/deposito</v>
          </cell>
          <cell r="C1581">
            <v>217.24</v>
          </cell>
        </row>
        <row r="1582">
          <cell r="A1582">
            <v>12001000006</v>
          </cell>
          <cell r="B1582" t="str">
            <v>ENEL</v>
          </cell>
          <cell r="C1582">
            <v>0</v>
          </cell>
        </row>
        <row r="1583">
          <cell r="A1583">
            <v>12001000007</v>
          </cell>
          <cell r="B1583" t="str">
            <v>Autostrade</v>
          </cell>
          <cell r="C1583">
            <v>503.29</v>
          </cell>
        </row>
        <row r="1584">
          <cell r="A1584">
            <v>12001000008</v>
          </cell>
          <cell r="B1584" t="str">
            <v>Deposito Eurofidi</v>
          </cell>
          <cell r="C1584">
            <v>0</v>
          </cell>
        </row>
        <row r="1585">
          <cell r="A1585">
            <v>12001000009</v>
          </cell>
          <cell r="B1585" t="str">
            <v>Deposito Tesoreria Prov.Stato</v>
          </cell>
          <cell r="C1585">
            <v>68.34</v>
          </cell>
        </row>
        <row r="1586">
          <cell r="A1586">
            <v>12001000010</v>
          </cell>
          <cell r="B1586" t="str">
            <v>Depositi Cauzionali ex Quota Mille srl</v>
          </cell>
          <cell r="C1586">
            <v>0</v>
          </cell>
        </row>
        <row r="1587">
          <cell r="A1587">
            <v>12001000011</v>
          </cell>
          <cell r="B1587" t="str">
            <v>Deposito cauzionale SIAE</v>
          </cell>
          <cell r="C1587">
            <v>114.93</v>
          </cell>
        </row>
        <row r="1588">
          <cell r="A1588">
            <v>12001000012</v>
          </cell>
          <cell r="B1588" t="str">
            <v>Deposito cauzionale CARLSBERG HORECA SRL</v>
          </cell>
          <cell r="C1588">
            <v>95</v>
          </cell>
        </row>
        <row r="1589">
          <cell r="A1589">
            <v>12001000013</v>
          </cell>
          <cell r="B1589" t="str">
            <v>Deposito cauzionale DORECA SPA</v>
          </cell>
          <cell r="C1589">
            <v>800</v>
          </cell>
        </row>
        <row r="1590">
          <cell r="A1590">
            <v>12001000014</v>
          </cell>
          <cell r="B1590" t="str">
            <v>Deposito cauzionale NORCINAPE</v>
          </cell>
          <cell r="C1590">
            <v>0</v>
          </cell>
        </row>
        <row r="1591">
          <cell r="A1591">
            <v>220</v>
          </cell>
          <cell r="B1591" t="str">
            <v>FONDI PER RISCHI E ONERI</v>
          </cell>
          <cell r="C1591">
            <v>-680518.87</v>
          </cell>
        </row>
        <row r="1592">
          <cell r="A1592">
            <v>22001</v>
          </cell>
          <cell r="B1592" t="str">
            <v>Fondo accantonamento oneri futuri</v>
          </cell>
          <cell r="C1592">
            <v>-56266.85</v>
          </cell>
        </row>
        <row r="1593">
          <cell r="A1593">
            <v>22001000001</v>
          </cell>
          <cell r="B1593" t="str">
            <v>Fondo acc.to oneri futuri</v>
          </cell>
          <cell r="C1593">
            <v>-56266.85</v>
          </cell>
        </row>
        <row r="1594">
          <cell r="A1594">
            <v>22002</v>
          </cell>
          <cell r="B1594" t="str">
            <v>Fondo imposte</v>
          </cell>
          <cell r="C1594">
            <v>-624252.02</v>
          </cell>
        </row>
        <row r="1595">
          <cell r="A1595">
            <v>22002000001</v>
          </cell>
          <cell r="B1595" t="str">
            <v>Fondo imposte Differite IRES</v>
          </cell>
          <cell r="C1595">
            <v>-53496.07</v>
          </cell>
        </row>
        <row r="1596">
          <cell r="A1596">
            <v>22002000002</v>
          </cell>
          <cell r="B1596" t="str">
            <v>Fondo imposte Differite IRAP</v>
          </cell>
          <cell r="C1596">
            <v>0</v>
          </cell>
        </row>
        <row r="1597">
          <cell r="A1597">
            <v>22002000004</v>
          </cell>
          <cell r="B1597" t="str">
            <v>Fondo Imposte anticipate cespiti</v>
          </cell>
          <cell r="C1597">
            <v>0</v>
          </cell>
        </row>
        <row r="1598">
          <cell r="A1598">
            <v>22002000005</v>
          </cell>
          <cell r="B1598" t="str">
            <v>Fondo rischi per conferimento</v>
          </cell>
          <cell r="C1598">
            <v>-570755.94999999995</v>
          </cell>
        </row>
        <row r="1599">
          <cell r="A1599">
            <v>221</v>
          </cell>
          <cell r="B1599" t="str">
            <v>T.F.R. DI LAVORO SUBORDINATO</v>
          </cell>
          <cell r="C1599">
            <v>-1221684.3799999999</v>
          </cell>
        </row>
        <row r="1600">
          <cell r="A1600">
            <v>22101</v>
          </cell>
          <cell r="B1600" t="str">
            <v>Tratt. fine rapporto lavoro subordinato</v>
          </cell>
          <cell r="C1600">
            <v>-1221684.3799999999</v>
          </cell>
        </row>
        <row r="1601">
          <cell r="A1601">
            <v>22101000001</v>
          </cell>
          <cell r="B1601" t="str">
            <v>Fondo Accantonamento TFR c/o DITTA</v>
          </cell>
          <cell r="C1601">
            <v>-207593.4</v>
          </cell>
        </row>
        <row r="1602">
          <cell r="A1602">
            <v>22101000002</v>
          </cell>
          <cell r="B1602" t="str">
            <v>Fondo Accantonamento TFM</v>
          </cell>
          <cell r="C1602">
            <v>0</v>
          </cell>
        </row>
        <row r="1603">
          <cell r="A1603">
            <v>22101000003</v>
          </cell>
          <cell r="B1603" t="str">
            <v>Fondo Indennità suppletiva clientela</v>
          </cell>
          <cell r="C1603">
            <v>-265505.14</v>
          </cell>
        </row>
        <row r="1604">
          <cell r="A1604">
            <v>22101000004</v>
          </cell>
          <cell r="B1604" t="str">
            <v>F.DO TESOR. TFR INPS</v>
          </cell>
          <cell r="C1604">
            <v>-674083.57</v>
          </cell>
        </row>
        <row r="1605">
          <cell r="A1605">
            <v>22101000005</v>
          </cell>
          <cell r="B1605" t="str">
            <v>F.DO TESOR. RIVALUTAZ. TFR</v>
          </cell>
          <cell r="C1605">
            <v>-74502.27</v>
          </cell>
        </row>
        <row r="1606">
          <cell r="A1606">
            <v>222</v>
          </cell>
          <cell r="B1606" t="str">
            <v>DEBITI</v>
          </cell>
          <cell r="C1606">
            <v>-26533997.140000001</v>
          </cell>
        </row>
        <row r="1607">
          <cell r="A1607">
            <v>22200</v>
          </cell>
          <cell r="B1607" t="str">
            <v>Debiti verso fornitori</v>
          </cell>
          <cell r="C1607">
            <v>-10108334.449999999</v>
          </cell>
        </row>
        <row r="1608">
          <cell r="A1608">
            <v>22200</v>
          </cell>
          <cell r="B1608" t="str">
            <v>Debiti verso fornitori</v>
          </cell>
          <cell r="C1608">
            <v>-10108334.449999999</v>
          </cell>
        </row>
        <row r="1609">
          <cell r="A1609">
            <v>22205</v>
          </cell>
          <cell r="B1609" t="str">
            <v>Debiti verso banche</v>
          </cell>
          <cell r="C1609">
            <v>-7751072.1500000004</v>
          </cell>
        </row>
        <row r="1610">
          <cell r="A1610">
            <v>22205000001</v>
          </cell>
          <cell r="B1610" t="str">
            <v>Bca MPS fil. Umb.Ant. Fatt***NON USARE**</v>
          </cell>
          <cell r="C1610">
            <v>0</v>
          </cell>
        </row>
        <row r="1611">
          <cell r="A1611">
            <v>22205000002</v>
          </cell>
          <cell r="B1611" t="str">
            <v>Banca delle Marche Anticipo 13"</v>
          </cell>
          <cell r="C1611">
            <v>0</v>
          </cell>
        </row>
        <row r="1612">
          <cell r="A1612">
            <v>22205000003</v>
          </cell>
          <cell r="B1612" t="str">
            <v>Cassa Risparmio Firenze Antipo 14"</v>
          </cell>
          <cell r="C1612">
            <v>0</v>
          </cell>
        </row>
        <row r="1613">
          <cell r="A1613">
            <v>22205000004</v>
          </cell>
          <cell r="B1613" t="str">
            <v>CR Firenze Anticipo Fatture **NON USARE*</v>
          </cell>
          <cell r="C1613">
            <v>0</v>
          </cell>
        </row>
        <row r="1614">
          <cell r="A1614">
            <v>22205000005</v>
          </cell>
          <cell r="B1614" t="str">
            <v>Unicredit Ant. Fornitori **NON USARE****</v>
          </cell>
          <cell r="C1614">
            <v>0</v>
          </cell>
        </row>
        <row r="1615">
          <cell r="A1615">
            <v>22205000006</v>
          </cell>
          <cell r="B1615" t="str">
            <v>Banca di Roma Ant.fatt. ***NON USARE***</v>
          </cell>
          <cell r="C1615">
            <v>0</v>
          </cell>
        </row>
        <row r="1616">
          <cell r="A1616">
            <v>22205000007</v>
          </cell>
          <cell r="B1616" t="str">
            <v>Banca Popolare Vicenza c/anticipo fattur</v>
          </cell>
          <cell r="C1616">
            <v>-606974.76</v>
          </cell>
        </row>
        <row r="1617">
          <cell r="A1617">
            <v>22205000008</v>
          </cell>
          <cell r="B1617" t="str">
            <v>Unipol Banca c/c 1115</v>
          </cell>
          <cell r="C1617">
            <v>-273885.17</v>
          </cell>
        </row>
        <row r="1618">
          <cell r="A1618">
            <v>22205000009</v>
          </cell>
          <cell r="B1618" t="str">
            <v>Banca Nazionale del Lavoro Antic.Fatture</v>
          </cell>
          <cell r="C1618">
            <v>-1753454</v>
          </cell>
        </row>
        <row r="1619">
          <cell r="A1619">
            <v>22205000010</v>
          </cell>
          <cell r="B1619" t="str">
            <v>Bca Marche Ant. fatture ***NON USARE***</v>
          </cell>
          <cell r="C1619">
            <v>0</v>
          </cell>
        </row>
        <row r="1620">
          <cell r="A1620">
            <v>22205000011</v>
          </cell>
          <cell r="B1620" t="str">
            <v>Deutsche Bank c/c anticipo fatture</v>
          </cell>
          <cell r="C1620">
            <v>0</v>
          </cell>
        </row>
        <row r="1621">
          <cell r="A1621">
            <v>22205000012</v>
          </cell>
          <cell r="B1621" t="str">
            <v>Banca Antonveneta Anticipo fatture</v>
          </cell>
          <cell r="C1621">
            <v>0</v>
          </cell>
        </row>
        <row r="1622">
          <cell r="A1622">
            <v>22205000013</v>
          </cell>
          <cell r="B1622" t="str">
            <v>CREDEM c/c anticipo fatture italia</v>
          </cell>
          <cell r="C1622">
            <v>-231546.46</v>
          </cell>
        </row>
        <row r="1623">
          <cell r="A1623">
            <v>22205000014</v>
          </cell>
          <cell r="B1623" t="str">
            <v>CREDEM c/c anticipo fatture export</v>
          </cell>
          <cell r="C1623">
            <v>-193494.7</v>
          </cell>
        </row>
        <row r="1624">
          <cell r="A1624">
            <v>22205000015</v>
          </cell>
          <cell r="B1624" t="str">
            <v>Banca Antonveneta Ant Fatt 12888F</v>
          </cell>
          <cell r="C1624">
            <v>0</v>
          </cell>
        </row>
        <row r="1625">
          <cell r="A1625">
            <v>22205000016</v>
          </cell>
          <cell r="B1625" t="str">
            <v>Banca Etruria Ant Fatture c/c 382024</v>
          </cell>
          <cell r="C1625">
            <v>-525211.79</v>
          </cell>
        </row>
        <row r="1626">
          <cell r="A1626">
            <v>22205000017</v>
          </cell>
          <cell r="B1626" t="str">
            <v>Banca Toscana Anticipo 14esima</v>
          </cell>
          <cell r="C1626">
            <v>0</v>
          </cell>
        </row>
        <row r="1627">
          <cell r="A1627">
            <v>22205000018</v>
          </cell>
          <cell r="B1627" t="str">
            <v>Banca Marche Ant Fatture c/c 6714</v>
          </cell>
          <cell r="C1627">
            <v>0</v>
          </cell>
        </row>
        <row r="1628">
          <cell r="A1628">
            <v>22205000019</v>
          </cell>
          <cell r="B1628" t="str">
            <v>Banco Popolare ant.ft cc 223889</v>
          </cell>
          <cell r="C1628">
            <v>-978139.94</v>
          </cell>
        </row>
        <row r="1629">
          <cell r="A1629">
            <v>22205000020</v>
          </cell>
          <cell r="B1629" t="str">
            <v>MPS anticipo fatture 298906/21</v>
          </cell>
          <cell r="C1629">
            <v>-552066.98</v>
          </cell>
        </row>
        <row r="1630">
          <cell r="A1630">
            <v>22205000021</v>
          </cell>
          <cell r="B1630" t="str">
            <v>Banca Pop Novara c/anticipo ft 20816</v>
          </cell>
          <cell r="C1630">
            <v>0</v>
          </cell>
        </row>
        <row r="1631">
          <cell r="A1631">
            <v>22205000022</v>
          </cell>
          <cell r="B1631" t="str">
            <v>Banca Etruria Anticipo 13sime</v>
          </cell>
          <cell r="C1631">
            <v>0</v>
          </cell>
        </row>
        <row r="1632">
          <cell r="A1632">
            <v>22205000023</v>
          </cell>
          <cell r="B1632" t="str">
            <v>Unicredit Banca ant fatt 30075956</v>
          </cell>
          <cell r="C1632">
            <v>0</v>
          </cell>
        </row>
        <row r="1633">
          <cell r="A1633">
            <v>22205000024</v>
          </cell>
          <cell r="B1633" t="str">
            <v>Banca MPS fil. Viterbo c/c 1288875</v>
          </cell>
          <cell r="C1633">
            <v>0</v>
          </cell>
        </row>
        <row r="1634">
          <cell r="A1634">
            <v>22205000025</v>
          </cell>
          <cell r="B1634" t="str">
            <v>Banca CR Firenze c/fin fornitori 44960/0</v>
          </cell>
          <cell r="C1634">
            <v>0</v>
          </cell>
        </row>
        <row r="1635">
          <cell r="A1635">
            <v>22205000026</v>
          </cell>
          <cell r="B1635" t="str">
            <v>Fortis Bank c/c Anticipo fatture</v>
          </cell>
          <cell r="C1635">
            <v>0</v>
          </cell>
        </row>
        <row r="1636">
          <cell r="A1636">
            <v>22205000027</v>
          </cell>
          <cell r="B1636" t="str">
            <v>CARIPARMA c/anticipo fatture</v>
          </cell>
          <cell r="C1636">
            <v>-360873</v>
          </cell>
        </row>
        <row r="1637">
          <cell r="A1637">
            <v>22205000028</v>
          </cell>
          <cell r="B1637" t="str">
            <v>Fortis Bank c/finanz. pag.fornitori</v>
          </cell>
          <cell r="C1637">
            <v>0</v>
          </cell>
        </row>
        <row r="1638">
          <cell r="A1638">
            <v>22205000029</v>
          </cell>
          <cell r="B1638" t="str">
            <v>Banca Nazionale del Lavoro minimuto</v>
          </cell>
          <cell r="C1638">
            <v>-300000</v>
          </cell>
        </row>
        <row r="1639">
          <cell r="A1639">
            <v>22205000030</v>
          </cell>
          <cell r="B1639" t="str">
            <v>Banca Nazionale del Lavoro c/finanz.forn</v>
          </cell>
          <cell r="C1639">
            <v>-492859.3</v>
          </cell>
        </row>
        <row r="1640">
          <cell r="A1640">
            <v>22205000031</v>
          </cell>
          <cell r="B1640" t="str">
            <v>Banca Popola di Vicenza finanz. Bullett</v>
          </cell>
          <cell r="C1640">
            <v>-300000</v>
          </cell>
        </row>
        <row r="1641">
          <cell r="A1641">
            <v>22205000032</v>
          </cell>
          <cell r="B1641" t="str">
            <v>CARIPARMA anticipo fatture export</v>
          </cell>
          <cell r="C1641">
            <v>-258352.03</v>
          </cell>
        </row>
        <row r="1642">
          <cell r="A1642">
            <v>22205000033</v>
          </cell>
          <cell r="B1642" t="str">
            <v>BNL finanziamento</v>
          </cell>
          <cell r="C1642">
            <v>0</v>
          </cell>
        </row>
        <row r="1643">
          <cell r="A1643">
            <v>22205000034</v>
          </cell>
          <cell r="B1643" t="str">
            <v>Unipol Banca c/c anticipo export</v>
          </cell>
          <cell r="C1643">
            <v>-146222.54999999999</v>
          </cell>
        </row>
        <row r="1644">
          <cell r="A1644">
            <v>22205000035</v>
          </cell>
          <cell r="B1644" t="str">
            <v>Carim finanziamento 13sime</v>
          </cell>
          <cell r="C1644">
            <v>0</v>
          </cell>
        </row>
        <row r="1645">
          <cell r="A1645">
            <v>22205000036</v>
          </cell>
          <cell r="B1645" t="str">
            <v>Banca Popola di Spoleto cc anticipo fatt</v>
          </cell>
          <cell r="C1645">
            <v>-352552.94</v>
          </cell>
        </row>
        <row r="1646">
          <cell r="A1646">
            <v>22205000037</v>
          </cell>
          <cell r="B1646" t="str">
            <v>Cassa Risparmio di Rimini cambiale Agrar</v>
          </cell>
          <cell r="C1646">
            <v>-50000</v>
          </cell>
        </row>
        <row r="1647">
          <cell r="A1647">
            <v>22205000038</v>
          </cell>
          <cell r="B1647" t="str">
            <v>Unipol finanziamento 14sime</v>
          </cell>
          <cell r="C1647">
            <v>-16736.13</v>
          </cell>
        </row>
        <row r="1648">
          <cell r="A1648">
            <v>22205000039</v>
          </cell>
          <cell r="B1648" t="str">
            <v>Credem finanziamento</v>
          </cell>
          <cell r="C1648">
            <v>-58702.400000000001</v>
          </cell>
        </row>
        <row r="1649">
          <cell r="A1649">
            <v>22205000040</v>
          </cell>
          <cell r="B1649" t="str">
            <v>Cassa di Risparmio di Cesena Anticipo ft</v>
          </cell>
          <cell r="C1649">
            <v>0</v>
          </cell>
        </row>
        <row r="1650">
          <cell r="A1650">
            <v>22205000041</v>
          </cell>
          <cell r="B1650" t="str">
            <v>Banco Popolare finanziamento</v>
          </cell>
          <cell r="C1650">
            <v>-300000</v>
          </cell>
        </row>
        <row r="1651">
          <cell r="A1651">
            <v>22206</v>
          </cell>
          <cell r="B1651" t="str">
            <v>Debiti Banche Mediolungo</v>
          </cell>
          <cell r="C1651">
            <v>-5778470.1299999999</v>
          </cell>
        </row>
        <row r="1652">
          <cell r="A1652">
            <v>22206000001</v>
          </cell>
          <cell r="B1652" t="str">
            <v>MPS MerchanBanck n.333980</v>
          </cell>
          <cell r="C1652">
            <v>-617715.84</v>
          </cell>
        </row>
        <row r="1653">
          <cell r="A1653">
            <v>22206000002</v>
          </cell>
          <cell r="B1653" t="str">
            <v>MPS MerchanBanck n.337687</v>
          </cell>
          <cell r="C1653">
            <v>-617715.84</v>
          </cell>
        </row>
        <row r="1654">
          <cell r="A1654">
            <v>22206000003</v>
          </cell>
          <cell r="B1654" t="str">
            <v>Mutuo BNL</v>
          </cell>
          <cell r="C1654">
            <v>0</v>
          </cell>
        </row>
        <row r="1655">
          <cell r="A1655">
            <v>22206000004</v>
          </cell>
          <cell r="B1655" t="str">
            <v>Bca Antonv. c/c ipotec. ***NON USARE***</v>
          </cell>
          <cell r="C1655">
            <v>0</v>
          </cell>
        </row>
        <row r="1656">
          <cell r="A1656">
            <v>22206000005</v>
          </cell>
          <cell r="B1656" t="str">
            <v>Banca CR Firenze cambiale agraria</v>
          </cell>
          <cell r="C1656">
            <v>0</v>
          </cell>
        </row>
        <row r="1657">
          <cell r="A1657">
            <v>22206000006</v>
          </cell>
          <cell r="B1657" t="str">
            <v>Banca Toscana cambiale Agraria</v>
          </cell>
          <cell r="C1657">
            <v>0</v>
          </cell>
        </row>
        <row r="1658">
          <cell r="A1658">
            <v>22206000007</v>
          </cell>
          <cell r="B1658" t="str">
            <v>Banca Pop.di Novara Cambiale Agraria</v>
          </cell>
          <cell r="C1658">
            <v>0</v>
          </cell>
        </row>
        <row r="1659">
          <cell r="A1659">
            <v>22206000008</v>
          </cell>
          <cell r="B1659" t="str">
            <v>Mutuo Unipol Banca</v>
          </cell>
          <cell r="C1659">
            <v>-767324.78</v>
          </cell>
        </row>
        <row r="1660">
          <cell r="A1660">
            <v>22206000009</v>
          </cell>
          <cell r="B1660" t="str">
            <v>B.Pop.NO ag. Roma Camb.Agr.**NON USARE**</v>
          </cell>
          <cell r="C1660">
            <v>0</v>
          </cell>
        </row>
        <row r="1661">
          <cell r="A1661">
            <v>22206000010</v>
          </cell>
          <cell r="B1661" t="str">
            <v>Mutuo Banca Etruria</v>
          </cell>
          <cell r="C1661">
            <v>-148290.84</v>
          </cell>
        </row>
        <row r="1662">
          <cell r="A1662">
            <v>22206000011</v>
          </cell>
          <cell r="B1662" t="str">
            <v>Banca Marche BEI</v>
          </cell>
          <cell r="C1662">
            <v>-172330.98</v>
          </cell>
        </row>
        <row r="1663">
          <cell r="A1663">
            <v>22206000012</v>
          </cell>
          <cell r="B1663" t="str">
            <v>Banca Marche</v>
          </cell>
          <cell r="C1663">
            <v>-38078.42</v>
          </cell>
        </row>
        <row r="1664">
          <cell r="A1664">
            <v>22206000013</v>
          </cell>
          <cell r="B1664" t="str">
            <v>Banca Toscana finanziamento TFR</v>
          </cell>
          <cell r="C1664">
            <v>0</v>
          </cell>
        </row>
        <row r="1665">
          <cell r="A1665">
            <v>22206000014</v>
          </cell>
          <cell r="B1665" t="str">
            <v>Unipol Banca finanziamento imposte</v>
          </cell>
          <cell r="C1665">
            <v>0</v>
          </cell>
        </row>
        <row r="1666">
          <cell r="A1666">
            <v>22206000015</v>
          </cell>
          <cell r="B1666" t="str">
            <v>Carim finanziamento 150 mila</v>
          </cell>
          <cell r="C1666">
            <v>-113546.93</v>
          </cell>
        </row>
        <row r="1667">
          <cell r="A1667">
            <v>22206000016</v>
          </cell>
          <cell r="B1667" t="str">
            <v>CR Lucca ag. Terni finanziamento 14sime</v>
          </cell>
          <cell r="C1667">
            <v>0</v>
          </cell>
        </row>
        <row r="1668">
          <cell r="A1668">
            <v>22206000017</v>
          </cell>
          <cell r="B1668" t="str">
            <v>Mutuo Banco Popolare</v>
          </cell>
          <cell r="C1668">
            <v>-708439.8</v>
          </cell>
        </row>
        <row r="1669">
          <cell r="A1669">
            <v>22206000018</v>
          </cell>
          <cell r="B1669" t="str">
            <v>Deutsche Bank - finanziamento</v>
          </cell>
          <cell r="C1669">
            <v>0</v>
          </cell>
        </row>
        <row r="1670">
          <cell r="A1670">
            <v>22206000019</v>
          </cell>
          <cell r="B1670" t="str">
            <v>Mutuo Banca Cred.Cooperativo</v>
          </cell>
          <cell r="C1670">
            <v>-158680.94</v>
          </cell>
        </row>
        <row r="1671">
          <cell r="A1671">
            <v>22206000020</v>
          </cell>
          <cell r="B1671" t="str">
            <v>Cariparma finanziamento</v>
          </cell>
          <cell r="C1671">
            <v>-296345.76</v>
          </cell>
        </row>
        <row r="1672">
          <cell r="A1672">
            <v>22206000021</v>
          </cell>
          <cell r="B1672" t="str">
            <v>MPS Mutuo ampliamento 2014</v>
          </cell>
          <cell r="C1672">
            <v>-640000</v>
          </cell>
        </row>
        <row r="1673">
          <cell r="A1673">
            <v>22206000022</v>
          </cell>
          <cell r="B1673" t="str">
            <v>MPS Mutuo ampliamento 2014 2° tranche</v>
          </cell>
          <cell r="C1673">
            <v>-1500000</v>
          </cell>
        </row>
        <row r="1674">
          <cell r="A1674">
            <v>22207</v>
          </cell>
          <cell r="B1674" t="str">
            <v>Prestiti Obbligazionari</v>
          </cell>
          <cell r="C1674">
            <v>0</v>
          </cell>
        </row>
        <row r="1675">
          <cell r="A1675">
            <v>22207000001</v>
          </cell>
          <cell r="B1675" t="str">
            <v>Prestito Obbligazionario Sici</v>
          </cell>
          <cell r="C1675">
            <v>0</v>
          </cell>
        </row>
        <row r="1676">
          <cell r="A1676">
            <v>22207000002</v>
          </cell>
          <cell r="B1676" t="str">
            <v>Prestito Obbligazionario Gepafin</v>
          </cell>
          <cell r="C1676">
            <v>0</v>
          </cell>
        </row>
        <row r="1677">
          <cell r="A1677">
            <v>22209</v>
          </cell>
          <cell r="B1677" t="str">
            <v>Acconti</v>
          </cell>
          <cell r="C1677">
            <v>0</v>
          </cell>
        </row>
        <row r="1678">
          <cell r="A1678">
            <v>22209000001</v>
          </cell>
          <cell r="B1678" t="str">
            <v>Cliente "A" c/acconti</v>
          </cell>
          <cell r="C1678">
            <v>0</v>
          </cell>
        </row>
        <row r="1679">
          <cell r="A1679">
            <v>22211</v>
          </cell>
          <cell r="B1679" t="str">
            <v>Debiti fornitori</v>
          </cell>
          <cell r="C1679">
            <v>-949137.45</v>
          </cell>
        </row>
        <row r="1680">
          <cell r="A1680">
            <v>22211000004</v>
          </cell>
          <cell r="B1680" t="str">
            <v>Fornitori c/fatture da ricevere</v>
          </cell>
          <cell r="C1680">
            <v>-429965.96</v>
          </cell>
        </row>
        <row r="1681">
          <cell r="A1681">
            <v>22211000005</v>
          </cell>
          <cell r="B1681" t="str">
            <v>Note di credito da emettere</v>
          </cell>
          <cell r="C1681">
            <v>-103771.32</v>
          </cell>
        </row>
        <row r="1682">
          <cell r="A1682">
            <v>22211000008</v>
          </cell>
          <cell r="B1682" t="str">
            <v>Agenti c/provvigioni</v>
          </cell>
          <cell r="C1682">
            <v>-415400.17</v>
          </cell>
        </row>
        <row r="1683">
          <cell r="A1683">
            <v>22220</v>
          </cell>
          <cell r="B1683" t="str">
            <v>Erario c/Iva</v>
          </cell>
          <cell r="C1683">
            <v>0</v>
          </cell>
        </row>
        <row r="1684">
          <cell r="A1684">
            <v>22220000001</v>
          </cell>
          <cell r="B1684" t="str">
            <v>DEBITO IVA</v>
          </cell>
          <cell r="C1684">
            <v>0</v>
          </cell>
        </row>
        <row r="1685">
          <cell r="A1685">
            <v>22220000005</v>
          </cell>
          <cell r="B1685" t="str">
            <v>Iva c/corrispettivi</v>
          </cell>
          <cell r="C1685">
            <v>0</v>
          </cell>
        </row>
        <row r="1686">
          <cell r="A1686">
            <v>22220000006</v>
          </cell>
          <cell r="B1686" t="str">
            <v>Iva c/Vendite</v>
          </cell>
          <cell r="C1686">
            <v>0</v>
          </cell>
        </row>
        <row r="1687">
          <cell r="A1687">
            <v>22220000007</v>
          </cell>
          <cell r="B1687" t="str">
            <v>Erario c/IVA</v>
          </cell>
          <cell r="C1687">
            <v>0</v>
          </cell>
        </row>
        <row r="1688">
          <cell r="A1688">
            <v>22221</v>
          </cell>
          <cell r="B1688" t="str">
            <v>Debiti tributari</v>
          </cell>
          <cell r="C1688">
            <v>-1142531.43</v>
          </cell>
        </row>
        <row r="1689">
          <cell r="A1689">
            <v>22221000005</v>
          </cell>
          <cell r="B1689" t="str">
            <v>Erario c/Ritenute 26% su prest.obbligaz.</v>
          </cell>
          <cell r="C1689">
            <v>0</v>
          </cell>
        </row>
        <row r="1690">
          <cell r="A1690">
            <v>22221000009</v>
          </cell>
          <cell r="B1690" t="str">
            <v>Erario c/ saldo IRES</v>
          </cell>
          <cell r="C1690">
            <v>-110358.77</v>
          </cell>
        </row>
        <row r="1691">
          <cell r="A1691">
            <v>22221000010</v>
          </cell>
          <cell r="B1691" t="str">
            <v>Erario c/Saldo IRAP</v>
          </cell>
          <cell r="C1691">
            <v>-144814.37</v>
          </cell>
        </row>
        <row r="1692">
          <cell r="A1692">
            <v>22221000011</v>
          </cell>
          <cell r="B1692" t="str">
            <v>Erario c/Ritenute lavoro dipendente 1001</v>
          </cell>
          <cell r="C1692">
            <v>-484481.43</v>
          </cell>
        </row>
        <row r="1693">
          <cell r="A1693">
            <v>22221000012</v>
          </cell>
          <cell r="B1693" t="str">
            <v>Erario c/Rit. lavoro aut. 1038-1040</v>
          </cell>
          <cell r="C1693">
            <v>-21078.84</v>
          </cell>
        </row>
        <row r="1694">
          <cell r="A1694">
            <v>22221000013</v>
          </cell>
          <cell r="B1694" t="str">
            <v>Imposte di Condono</v>
          </cell>
          <cell r="C1694">
            <v>0</v>
          </cell>
        </row>
        <row r="1695">
          <cell r="A1695">
            <v>22221000014</v>
          </cell>
          <cell r="B1695" t="str">
            <v>Erario c/Rit. redditi collab 1004</v>
          </cell>
          <cell r="C1695">
            <v>-9765.85</v>
          </cell>
        </row>
        <row r="1696">
          <cell r="A1696">
            <v>22221000015</v>
          </cell>
          <cell r="B1696" t="str">
            <v>Erario c/Ritenute su provvigioni NON USA</v>
          </cell>
          <cell r="C1696">
            <v>0</v>
          </cell>
        </row>
        <row r="1697">
          <cell r="A1697">
            <v>22221000016</v>
          </cell>
          <cell r="B1697" t="str">
            <v>Erario Regione 3802</v>
          </cell>
          <cell r="C1697">
            <v>-30.6</v>
          </cell>
        </row>
        <row r="1698">
          <cell r="A1698">
            <v>22221000017</v>
          </cell>
          <cell r="B1698" t="str">
            <v>Erario Comune 3816</v>
          </cell>
          <cell r="C1698">
            <v>0</v>
          </cell>
        </row>
        <row r="1699">
          <cell r="A1699">
            <v>22221000018</v>
          </cell>
          <cell r="B1699" t="str">
            <v>Erario C/Ritenute lavoro dipendenti 1012</v>
          </cell>
          <cell r="C1699">
            <v>0</v>
          </cell>
        </row>
        <row r="1700">
          <cell r="A1700">
            <v>22221000019</v>
          </cell>
          <cell r="B1700" t="str">
            <v>Imposta Sostitutiva TFR</v>
          </cell>
          <cell r="C1700">
            <v>2931.27</v>
          </cell>
        </row>
        <row r="1701">
          <cell r="A1701">
            <v>22221000020</v>
          </cell>
          <cell r="B1701" t="str">
            <v>Ag. Entrate c/rateaz. x 770/2008</v>
          </cell>
          <cell r="C1701">
            <v>0</v>
          </cell>
        </row>
        <row r="1702">
          <cell r="A1702">
            <v>22221000021</v>
          </cell>
          <cell r="B1702" t="str">
            <v>Cartelle esattoriali a ruolo</v>
          </cell>
          <cell r="C1702">
            <v>-192.78</v>
          </cell>
        </row>
        <row r="1703">
          <cell r="A1703">
            <v>22221000022</v>
          </cell>
          <cell r="B1703" t="str">
            <v>Erario Comune cod.3848-3847</v>
          </cell>
          <cell r="C1703">
            <v>-610.25</v>
          </cell>
        </row>
        <row r="1704">
          <cell r="A1704">
            <v>22221000023</v>
          </cell>
          <cell r="B1704" t="str">
            <v>Ag. Entrate c/rateaz. x IRAP 2011</v>
          </cell>
          <cell r="C1704">
            <v>-6952.81</v>
          </cell>
        </row>
        <row r="1705">
          <cell r="A1705">
            <v>22221000024</v>
          </cell>
          <cell r="B1705" t="str">
            <v>Equitalia c/rateaz.PROT.91994 STAZ.SPERI</v>
          </cell>
          <cell r="C1705">
            <v>-3208.41</v>
          </cell>
        </row>
        <row r="1706">
          <cell r="A1706">
            <v>22221000025</v>
          </cell>
          <cell r="B1706" t="str">
            <v>F.24 C/LIQUIDAZIONE</v>
          </cell>
          <cell r="C1706">
            <v>-153269.65</v>
          </cell>
        </row>
        <row r="1707">
          <cell r="A1707">
            <v>22221000026</v>
          </cell>
          <cell r="B1707" t="str">
            <v>Ag. Entrate c/rateaz.IRAP-IVA 2010</v>
          </cell>
          <cell r="C1707">
            <v>-10029.549999999999</v>
          </cell>
        </row>
        <row r="1708">
          <cell r="A1708">
            <v>22221000027</v>
          </cell>
          <cell r="B1708" t="str">
            <v>Ag. Entrate c/rateaz.IRES 2010 VERIFICA</v>
          </cell>
          <cell r="C1708">
            <v>-49481.22</v>
          </cell>
        </row>
        <row r="1709">
          <cell r="A1709">
            <v>22221000028</v>
          </cell>
          <cell r="B1709" t="str">
            <v>Ag. Entrate c/rateaz. IRAP 2012</v>
          </cell>
          <cell r="C1709">
            <v>-4811.6899999999996</v>
          </cell>
        </row>
        <row r="1710">
          <cell r="A1710">
            <v>22221000029</v>
          </cell>
          <cell r="B1710" t="str">
            <v>Ag. Entrate c/rateaz. ARIES MONTONE2007</v>
          </cell>
          <cell r="C1710">
            <v>-2201.7600000000002</v>
          </cell>
        </row>
        <row r="1711">
          <cell r="A1711">
            <v>22221000030</v>
          </cell>
          <cell r="B1711" t="str">
            <v>Equitalia c/rateaz.PROT.101302-ICI 2007N</v>
          </cell>
          <cell r="C1711">
            <v>-6921.72</v>
          </cell>
        </row>
        <row r="1712">
          <cell r="A1712">
            <v>22221000031</v>
          </cell>
          <cell r="B1712" t="str">
            <v>Equitalia c/rateaz.PROT.107846-INPS SANZ</v>
          </cell>
          <cell r="C1712">
            <v>-9302.4</v>
          </cell>
        </row>
        <row r="1713">
          <cell r="A1713">
            <v>22221000032</v>
          </cell>
          <cell r="B1713" t="str">
            <v>Equitalia c/rateaz.PROT.111362 ICI+STAZ.</v>
          </cell>
          <cell r="C1713">
            <v>-15325.03</v>
          </cell>
        </row>
        <row r="1714">
          <cell r="A1714">
            <v>22221000033</v>
          </cell>
          <cell r="B1714" t="str">
            <v>Ag. Entrate c/rateaz. IRAP 2013</v>
          </cell>
          <cell r="C1714">
            <v>-103803.3</v>
          </cell>
        </row>
        <row r="1715">
          <cell r="A1715">
            <v>22221000034</v>
          </cell>
          <cell r="B1715" t="str">
            <v>Equitalia c/rateaz.PROT.116147-STAZ.SPER</v>
          </cell>
          <cell r="C1715">
            <v>-8822.27</v>
          </cell>
        </row>
        <row r="1716">
          <cell r="A1716">
            <v>22222</v>
          </cell>
          <cell r="B1716" t="str">
            <v>Debiti verso istituti previdenziali</v>
          </cell>
          <cell r="C1716">
            <v>-300898.90000000002</v>
          </cell>
        </row>
        <row r="1717">
          <cell r="A1717">
            <v>22222000001</v>
          </cell>
          <cell r="B1717" t="str">
            <v>INPS</v>
          </cell>
          <cell r="C1717">
            <v>-118687.69</v>
          </cell>
        </row>
        <row r="1718">
          <cell r="A1718">
            <v>22222000002</v>
          </cell>
          <cell r="B1718" t="str">
            <v>INAIL</v>
          </cell>
          <cell r="C1718">
            <v>-3282.8</v>
          </cell>
        </row>
        <row r="1719">
          <cell r="A1719">
            <v>22222000003</v>
          </cell>
          <cell r="B1719" t="str">
            <v>INAIL collaboratori - amministratori</v>
          </cell>
          <cell r="C1719">
            <v>-4210.4799999999996</v>
          </cell>
        </row>
        <row r="1720">
          <cell r="A1720">
            <v>22222000004</v>
          </cell>
          <cell r="B1720" t="str">
            <v>INPS-CONTRIB.VITA</v>
          </cell>
          <cell r="C1720">
            <v>-138</v>
          </cell>
        </row>
        <row r="1721">
          <cell r="A1721">
            <v>22222000005</v>
          </cell>
          <cell r="B1721" t="str">
            <v>INPS LEGGE 335/95</v>
          </cell>
          <cell r="C1721">
            <v>-5291.38</v>
          </cell>
        </row>
        <row r="1722">
          <cell r="A1722">
            <v>22222000006</v>
          </cell>
          <cell r="B1722" t="str">
            <v>FONDO TAX BENEFIT</v>
          </cell>
          <cell r="C1722">
            <v>-375.41</v>
          </cell>
        </row>
        <row r="1723">
          <cell r="A1723">
            <v>22222000007</v>
          </cell>
          <cell r="B1723" t="str">
            <v>FONDO ALLEATA PREVIDENTE</v>
          </cell>
          <cell r="C1723">
            <v>-347.33</v>
          </cell>
        </row>
        <row r="1724">
          <cell r="A1724">
            <v>22222000008</v>
          </cell>
          <cell r="B1724" t="str">
            <v>FONDO ALIFOND</v>
          </cell>
          <cell r="C1724">
            <v>-482.43</v>
          </cell>
        </row>
        <row r="1725">
          <cell r="A1725">
            <v>22222000009</v>
          </cell>
          <cell r="B1725" t="str">
            <v>FONDO MEDIOLANUM VITA SPA</v>
          </cell>
          <cell r="C1725">
            <v>0</v>
          </cell>
        </row>
        <row r="1726">
          <cell r="A1726">
            <v>22222000010</v>
          </cell>
          <cell r="B1726" t="str">
            <v>FONDO PREVIRAS</v>
          </cell>
          <cell r="C1726">
            <v>0</v>
          </cell>
        </row>
        <row r="1727">
          <cell r="A1727">
            <v>22222000011</v>
          </cell>
          <cell r="B1727" t="str">
            <v>FONDO FASA</v>
          </cell>
          <cell r="C1727">
            <v>-22510</v>
          </cell>
        </row>
        <row r="1728">
          <cell r="A1728">
            <v>22222000012</v>
          </cell>
          <cell r="B1728" t="str">
            <v>FONDO ARCO</v>
          </cell>
          <cell r="C1728">
            <v>0</v>
          </cell>
        </row>
        <row r="1729">
          <cell r="A1729">
            <v>22222000013</v>
          </cell>
          <cell r="B1729" t="str">
            <v>FONDO PENSION.FON.TE</v>
          </cell>
          <cell r="C1729">
            <v>-873.64</v>
          </cell>
        </row>
        <row r="1730">
          <cell r="A1730">
            <v>22222000014</v>
          </cell>
          <cell r="B1730" t="str">
            <v>FONDI ASSIST.E PREVID.DIRIGENTI</v>
          </cell>
          <cell r="C1730">
            <v>573.67999999999995</v>
          </cell>
        </row>
        <row r="1731">
          <cell r="A1731">
            <v>22222000015</v>
          </cell>
          <cell r="B1731" t="str">
            <v>Rateazione INPS</v>
          </cell>
          <cell r="C1731">
            <v>-135300</v>
          </cell>
        </row>
        <row r="1732">
          <cell r="A1732">
            <v>22222000016</v>
          </cell>
          <cell r="B1732" t="str">
            <v>Rateazione breve INPS</v>
          </cell>
          <cell r="C1732">
            <v>0</v>
          </cell>
        </row>
        <row r="1733">
          <cell r="A1733">
            <v>22222000017</v>
          </cell>
          <cell r="B1733" t="str">
            <v>FONDO QUAS</v>
          </cell>
          <cell r="C1733">
            <v>-270.64</v>
          </cell>
        </row>
        <row r="1734">
          <cell r="A1734">
            <v>22222000060</v>
          </cell>
          <cell r="B1734" t="str">
            <v>Enasarco</v>
          </cell>
          <cell r="C1734">
            <v>0</v>
          </cell>
        </row>
        <row r="1735">
          <cell r="A1735">
            <v>22222000061</v>
          </cell>
          <cell r="B1735" t="str">
            <v>FIRR</v>
          </cell>
          <cell r="C1735">
            <v>-28737.14</v>
          </cell>
        </row>
        <row r="1736">
          <cell r="A1736">
            <v>22222000062</v>
          </cell>
          <cell r="B1736" t="str">
            <v>Enasarco c/Agenti</v>
          </cell>
          <cell r="C1736">
            <v>19034.36</v>
          </cell>
        </row>
        <row r="1737">
          <cell r="A1737">
            <v>22222000063</v>
          </cell>
          <cell r="B1737" t="str">
            <v>Rateizzazione Inail</v>
          </cell>
          <cell r="C1737">
            <v>0</v>
          </cell>
        </row>
        <row r="1738">
          <cell r="A1738">
            <v>22223</v>
          </cell>
          <cell r="B1738" t="str">
            <v>DEBITI VERSO DIVERSI</v>
          </cell>
          <cell r="C1738">
            <v>-503552.63</v>
          </cell>
        </row>
        <row r="1739">
          <cell r="A1739">
            <v>22223000001</v>
          </cell>
          <cell r="B1739" t="str">
            <v>Debiti verso soci per dividendi</v>
          </cell>
          <cell r="C1739">
            <v>0</v>
          </cell>
        </row>
        <row r="1740">
          <cell r="A1740">
            <v>22223000002</v>
          </cell>
          <cell r="B1740" t="str">
            <v>Ferie Dipendenti</v>
          </cell>
          <cell r="C1740">
            <v>-163154.42000000001</v>
          </cell>
        </row>
        <row r="1741">
          <cell r="A1741">
            <v>22223000003</v>
          </cell>
          <cell r="B1741" t="str">
            <v>Dipendenti c/Retribuzioni</v>
          </cell>
          <cell r="C1741">
            <v>-135133</v>
          </cell>
        </row>
        <row r="1742">
          <cell r="A1742">
            <v>22223000004</v>
          </cell>
          <cell r="B1742" t="str">
            <v>Renzini Dante c/Compensi</v>
          </cell>
          <cell r="C1742">
            <v>0</v>
          </cell>
        </row>
        <row r="1743">
          <cell r="A1743">
            <v>22223000005</v>
          </cell>
          <cell r="B1743" t="str">
            <v>Dipendenti c/Retribuzioni-NON USARE-</v>
          </cell>
          <cell r="C1743">
            <v>0</v>
          </cell>
        </row>
        <row r="1744">
          <cell r="A1744">
            <v>22223000006</v>
          </cell>
          <cell r="B1744" t="str">
            <v>Compensi CDA</v>
          </cell>
          <cell r="C1744">
            <v>0</v>
          </cell>
        </row>
        <row r="1745">
          <cell r="A1745">
            <v>22223000007</v>
          </cell>
          <cell r="B1745" t="str">
            <v>Renzini Franco c/Compensi</v>
          </cell>
          <cell r="C1745">
            <v>0</v>
          </cell>
        </row>
        <row r="1746">
          <cell r="A1746">
            <v>22223000008</v>
          </cell>
          <cell r="B1746" t="str">
            <v>Altri Debiti</v>
          </cell>
          <cell r="C1746">
            <v>-120139.85</v>
          </cell>
        </row>
        <row r="1747">
          <cell r="A1747">
            <v>22223000009</v>
          </cell>
          <cell r="B1747" t="str">
            <v>AGEA Agenzia Erogazioni</v>
          </cell>
          <cell r="C1747">
            <v>0</v>
          </cell>
        </row>
        <row r="1748">
          <cell r="A1748">
            <v>22223000010</v>
          </cell>
          <cell r="B1748" t="str">
            <v>Ferie Dipendenti</v>
          </cell>
          <cell r="C1748">
            <v>0</v>
          </cell>
        </row>
        <row r="1749">
          <cell r="A1749">
            <v>22223000011</v>
          </cell>
          <cell r="B1749" t="str">
            <v>Bracardi Federico c/Consulenza</v>
          </cell>
          <cell r="C1749">
            <v>0</v>
          </cell>
        </row>
        <row r="1750">
          <cell r="A1750">
            <v>22223000012</v>
          </cell>
          <cell r="B1750" t="str">
            <v>Serafini Mario c/Consulenza</v>
          </cell>
          <cell r="C1750">
            <v>0</v>
          </cell>
        </row>
        <row r="1751">
          <cell r="A1751">
            <v>22223000013</v>
          </cell>
          <cell r="B1751" t="str">
            <v>Bonci Piero c/Consulenza</v>
          </cell>
          <cell r="C1751">
            <v>0</v>
          </cell>
        </row>
        <row r="1752">
          <cell r="A1752">
            <v>22223000014</v>
          </cell>
          <cell r="B1752" t="str">
            <v>Ferramosca Cessione 1/5 Stipendio</v>
          </cell>
          <cell r="C1752">
            <v>0</v>
          </cell>
        </row>
        <row r="1753">
          <cell r="A1753">
            <v>22223000015</v>
          </cell>
          <cell r="B1753" t="str">
            <v>RiBa Banca Toscana</v>
          </cell>
          <cell r="C1753">
            <v>0</v>
          </cell>
        </row>
        <row r="1754">
          <cell r="A1754">
            <v>22223000016</v>
          </cell>
          <cell r="B1754" t="str">
            <v>Cessione 1/5 Stipendio Pigliapoco</v>
          </cell>
          <cell r="C1754">
            <v>-952</v>
          </cell>
        </row>
        <row r="1755">
          <cell r="A1755">
            <v>22223000017</v>
          </cell>
          <cell r="B1755" t="str">
            <v>Assicurazioni Crediti Siac</v>
          </cell>
          <cell r="C1755">
            <v>0</v>
          </cell>
        </row>
        <row r="1756">
          <cell r="A1756">
            <v>22223000018</v>
          </cell>
          <cell r="B1756" t="str">
            <v>Smacchia Giuliano c/competenze</v>
          </cell>
          <cell r="C1756">
            <v>0</v>
          </cell>
        </row>
        <row r="1757">
          <cell r="A1757">
            <v>22223000019</v>
          </cell>
          <cell r="B1757" t="str">
            <v>Quota Mille srl</v>
          </cell>
          <cell r="C1757">
            <v>0</v>
          </cell>
        </row>
        <row r="1758">
          <cell r="A1758">
            <v>22223000020</v>
          </cell>
          <cell r="B1758" t="str">
            <v>Renzini Holding spa</v>
          </cell>
          <cell r="C1758">
            <v>0</v>
          </cell>
        </row>
        <row r="1759">
          <cell r="A1759">
            <v>22223000021</v>
          </cell>
          <cell r="B1759" t="str">
            <v>MARSH SPA</v>
          </cell>
          <cell r="C1759">
            <v>-6390.3</v>
          </cell>
        </row>
        <row r="1760">
          <cell r="A1760">
            <v>22223000022</v>
          </cell>
          <cell r="B1760" t="str">
            <v>13° Dipendenti</v>
          </cell>
          <cell r="C1760">
            <v>0</v>
          </cell>
        </row>
        <row r="1761">
          <cell r="A1761">
            <v>22223000023</v>
          </cell>
          <cell r="B1761" t="str">
            <v>14° Dipendenti</v>
          </cell>
          <cell r="C1761">
            <v>0</v>
          </cell>
        </row>
        <row r="1762">
          <cell r="A1762">
            <v>22223000024</v>
          </cell>
          <cell r="B1762" t="str">
            <v>TFR Retribuzioni Differite</v>
          </cell>
          <cell r="C1762">
            <v>-17076.009999999998</v>
          </cell>
        </row>
        <row r="1763">
          <cell r="A1763">
            <v>22223000025</v>
          </cell>
          <cell r="B1763" t="str">
            <v>Ferie Dipendenti ***NON USARE***</v>
          </cell>
          <cell r="C1763">
            <v>0</v>
          </cell>
        </row>
        <row r="1764">
          <cell r="A1764">
            <v>22223000026</v>
          </cell>
          <cell r="B1764" t="str">
            <v>CONSORZIO I.G.P.PROSCIUTTO NORCIA</v>
          </cell>
          <cell r="C1764">
            <v>-18752.599999999999</v>
          </cell>
        </row>
        <row r="1765">
          <cell r="A1765">
            <v>22223000027</v>
          </cell>
          <cell r="B1765" t="str">
            <v>ASSICURAZIONE SACE</v>
          </cell>
          <cell r="C1765">
            <v>0</v>
          </cell>
        </row>
        <row r="1766">
          <cell r="A1766">
            <v>22223000028</v>
          </cell>
          <cell r="B1766" t="str">
            <v>Banelli Alice c/cessioni</v>
          </cell>
          <cell r="C1766">
            <v>0</v>
          </cell>
        </row>
        <row r="1767">
          <cell r="A1767">
            <v>22223000029</v>
          </cell>
          <cell r="B1767" t="str">
            <v>SIAC rateizzazione debito</v>
          </cell>
          <cell r="C1767">
            <v>0</v>
          </cell>
        </row>
        <row r="1768">
          <cell r="A1768">
            <v>22223000030</v>
          </cell>
          <cell r="B1768" t="str">
            <v>Pratica Villani - sentenza trbunale</v>
          </cell>
          <cell r="C1768">
            <v>0</v>
          </cell>
        </row>
        <row r="1769">
          <cell r="A1769">
            <v>22223000031</v>
          </cell>
          <cell r="B1769" t="str">
            <v>Finanziamento Mercedes DC684FL</v>
          </cell>
          <cell r="C1769">
            <v>0</v>
          </cell>
        </row>
        <row r="1770">
          <cell r="A1770">
            <v>22223000032</v>
          </cell>
          <cell r="B1770" t="str">
            <v>Finanziamento Croma DF699LM</v>
          </cell>
          <cell r="C1770">
            <v>0</v>
          </cell>
        </row>
        <row r="1771">
          <cell r="A1771">
            <v>22223000033</v>
          </cell>
          <cell r="B1771" t="str">
            <v>Finanziamento Doblò CH826GY</v>
          </cell>
          <cell r="C1771">
            <v>0</v>
          </cell>
        </row>
        <row r="1772">
          <cell r="A1772">
            <v>22223000034</v>
          </cell>
          <cell r="B1772" t="str">
            <v>Finanziamento Alfa 159 DF104SG</v>
          </cell>
          <cell r="C1772">
            <v>0</v>
          </cell>
        </row>
        <row r="1773">
          <cell r="A1773">
            <v>22223000035</v>
          </cell>
          <cell r="B1773" t="str">
            <v>Nagel - Provv.esecuzione</v>
          </cell>
          <cell r="C1773">
            <v>0</v>
          </cell>
        </row>
        <row r="1774">
          <cell r="A1774">
            <v>22223000036</v>
          </cell>
          <cell r="B1774" t="str">
            <v>Rotoloni - cessione 1/5 stipendio</v>
          </cell>
          <cell r="C1774">
            <v>0</v>
          </cell>
        </row>
        <row r="1775">
          <cell r="A1775">
            <v>22223000037</v>
          </cell>
          <cell r="B1775" t="str">
            <v>Mencagli Paola c/cessioni</v>
          </cell>
          <cell r="C1775">
            <v>-800</v>
          </cell>
        </row>
        <row r="1776">
          <cell r="A1776">
            <v>22223000038</v>
          </cell>
          <cell r="B1776" t="str">
            <v>Wind c/storno cellulari</v>
          </cell>
          <cell r="C1776">
            <v>-1237.08</v>
          </cell>
        </row>
        <row r="1777">
          <cell r="A1777">
            <v>22223000039</v>
          </cell>
          <cell r="B1777" t="str">
            <v>Eredi Valeri Remo c/liquidazione</v>
          </cell>
          <cell r="C1777">
            <v>0</v>
          </cell>
        </row>
        <row r="1778">
          <cell r="A1778">
            <v>22223000040</v>
          </cell>
          <cell r="B1778" t="str">
            <v>Cessione 1/5 Naticchioni</v>
          </cell>
          <cell r="C1778">
            <v>-600</v>
          </cell>
        </row>
        <row r="1779">
          <cell r="A1779">
            <v>22223000041</v>
          </cell>
          <cell r="B1779" t="str">
            <v>Rateizzazione TFR</v>
          </cell>
          <cell r="C1779">
            <v>3106.76</v>
          </cell>
        </row>
        <row r="1780">
          <cell r="A1780">
            <v>22223000042</v>
          </cell>
          <cell r="B1780" t="str">
            <v>Cessione 1/5 Bellini</v>
          </cell>
          <cell r="C1780">
            <v>0</v>
          </cell>
        </row>
        <row r="1781">
          <cell r="A1781">
            <v>22223000043</v>
          </cell>
          <cell r="B1781" t="str">
            <v>Cessione 1/5 Barili Gianluca</v>
          </cell>
          <cell r="C1781">
            <v>-5545.41</v>
          </cell>
        </row>
        <row r="1782">
          <cell r="A1782">
            <v>22223000044</v>
          </cell>
          <cell r="B1782" t="str">
            <v>Depositi cauzionale per franchising</v>
          </cell>
          <cell r="C1782">
            <v>0</v>
          </cell>
        </row>
        <row r="1783">
          <cell r="A1783">
            <v>22223000045</v>
          </cell>
          <cell r="B1783" t="str">
            <v>Pignoramento Equitalia 1/5 Stoppa Pietro</v>
          </cell>
          <cell r="C1783">
            <v>-2963.91</v>
          </cell>
        </row>
        <row r="1784">
          <cell r="A1784">
            <v>22223000046</v>
          </cell>
          <cell r="B1784" t="str">
            <v>Rateizzazione Esodo Pesci Antonio</v>
          </cell>
          <cell r="C1784">
            <v>-26914.81</v>
          </cell>
        </row>
        <row r="1785">
          <cell r="A1785">
            <v>22223000047</v>
          </cell>
          <cell r="B1785" t="str">
            <v>Deposito Cauzionale NORCINAPE</v>
          </cell>
          <cell r="C1785">
            <v>-7000</v>
          </cell>
        </row>
        <row r="1786">
          <cell r="A1786">
            <v>22223000048</v>
          </cell>
          <cell r="B1786" t="str">
            <v>Clienti c/Anticipi</v>
          </cell>
          <cell r="C1786">
            <v>0</v>
          </cell>
        </row>
        <row r="1787">
          <cell r="A1787">
            <v>22223000049</v>
          </cell>
          <cell r="B1787" t="str">
            <v>Rateizzazione chiusura mandato Barca</v>
          </cell>
          <cell r="C1787">
            <v>0</v>
          </cell>
        </row>
        <row r="1788">
          <cell r="A1788">
            <v>22223000050</v>
          </cell>
          <cell r="B1788" t="str">
            <v>Rateizzazione chiusura mandato Bolognini</v>
          </cell>
          <cell r="C1788">
            <v>0</v>
          </cell>
        </row>
        <row r="1789">
          <cell r="A1789">
            <v>22223000051</v>
          </cell>
          <cell r="B1789" t="str">
            <v>Vodafone c/storno cellulari</v>
          </cell>
          <cell r="C1789">
            <v>0</v>
          </cell>
        </row>
        <row r="1790">
          <cell r="A1790">
            <v>223</v>
          </cell>
          <cell r="B1790" t="str">
            <v>RATEI E RISCONTI PASSIVI</v>
          </cell>
          <cell r="C1790">
            <v>-1810891.11</v>
          </cell>
        </row>
        <row r="1791">
          <cell r="A1791">
            <v>22301</v>
          </cell>
          <cell r="B1791" t="str">
            <v>RATEI E RISCONTI PASSIVI</v>
          </cell>
          <cell r="C1791">
            <v>-259111.46</v>
          </cell>
        </row>
        <row r="1792">
          <cell r="A1792">
            <v>22301000001</v>
          </cell>
          <cell r="B1792" t="str">
            <v>Ratei passivi</v>
          </cell>
          <cell r="C1792">
            <v>-259111.46</v>
          </cell>
        </row>
        <row r="1793">
          <cell r="A1793">
            <v>22302</v>
          </cell>
          <cell r="B1793" t="str">
            <v>RISCONTI PASSIVI</v>
          </cell>
          <cell r="C1793">
            <v>-1551779.65</v>
          </cell>
        </row>
        <row r="1794">
          <cell r="A1794">
            <v>22302000001</v>
          </cell>
          <cell r="B1794" t="str">
            <v>Risconti passivi</v>
          </cell>
          <cell r="C1794">
            <v>0</v>
          </cell>
        </row>
        <row r="1795">
          <cell r="A1795">
            <v>22302000002</v>
          </cell>
          <cell r="B1795" t="str">
            <v>Risconti passivi Pluriennali</v>
          </cell>
          <cell r="C1795">
            <v>-1551779.65</v>
          </cell>
        </row>
        <row r="1796">
          <cell r="A1796">
            <v>224</v>
          </cell>
          <cell r="B1796" t="str">
            <v>Soci c/Finanziamenti Infruttiferi</v>
          </cell>
          <cell r="C1796">
            <v>0</v>
          </cell>
        </row>
        <row r="1797">
          <cell r="A1797">
            <v>22401</v>
          </cell>
          <cell r="B1797" t="str">
            <v>Socio c/finanziamenti Infruttiferi</v>
          </cell>
        </row>
        <row r="1798">
          <cell r="A1798">
            <v>330</v>
          </cell>
          <cell r="B1798" t="str">
            <v>PATRIMONIO NETTO</v>
          </cell>
          <cell r="C1798">
            <v>-6002512.8200000003</v>
          </cell>
        </row>
        <row r="1799">
          <cell r="A1799">
            <v>33001</v>
          </cell>
          <cell r="B1799" t="str">
            <v>Capitale</v>
          </cell>
          <cell r="C1799">
            <v>-5300000</v>
          </cell>
        </row>
        <row r="1800">
          <cell r="A1800">
            <v>33001000001</v>
          </cell>
          <cell r="B1800" t="str">
            <v>Capitale sociale</v>
          </cell>
          <cell r="C1800">
            <v>-5300000</v>
          </cell>
        </row>
        <row r="1801">
          <cell r="A1801">
            <v>33004</v>
          </cell>
          <cell r="B1801" t="str">
            <v>Riserva legale</v>
          </cell>
          <cell r="C1801">
            <v>-35125.1</v>
          </cell>
        </row>
        <row r="1802">
          <cell r="A1802">
            <v>33004000001</v>
          </cell>
          <cell r="B1802" t="str">
            <v>Riserva legale</v>
          </cell>
          <cell r="C1802">
            <v>-35125.1</v>
          </cell>
        </row>
        <row r="1803">
          <cell r="A1803">
            <v>33006</v>
          </cell>
          <cell r="B1803" t="str">
            <v>Riserve statutarie</v>
          </cell>
          <cell r="C1803">
            <v>-118828</v>
          </cell>
        </row>
        <row r="1804">
          <cell r="A1804">
            <v>33006000001</v>
          </cell>
          <cell r="B1804" t="str">
            <v>Riserva statutaria</v>
          </cell>
          <cell r="C1804">
            <v>-118828</v>
          </cell>
        </row>
        <row r="1805">
          <cell r="A1805">
            <v>33007</v>
          </cell>
          <cell r="B1805" t="str">
            <v>ALTRE RISERVE</v>
          </cell>
          <cell r="C1805">
            <v>-548559.72</v>
          </cell>
        </row>
        <row r="1806">
          <cell r="A1806">
            <v>33007000001</v>
          </cell>
          <cell r="B1806" t="str">
            <v>Riserva Straordinaria</v>
          </cell>
          <cell r="C1806">
            <v>-548559.72</v>
          </cell>
        </row>
        <row r="1807">
          <cell r="A1807">
            <v>33009</v>
          </cell>
          <cell r="B1807" t="str">
            <v>Utile o perdita dell'esercizio</v>
          </cell>
          <cell r="C1807">
            <v>0</v>
          </cell>
        </row>
        <row r="1808">
          <cell r="A1808">
            <v>33009000001</v>
          </cell>
          <cell r="B1808" t="str">
            <v>Utile dell'esercizio</v>
          </cell>
          <cell r="C1808">
            <v>0</v>
          </cell>
        </row>
        <row r="1809">
          <cell r="A1809">
            <v>33009000002</v>
          </cell>
          <cell r="B1809" t="str">
            <v>Perdita dell'esercizio</v>
          </cell>
          <cell r="C1809">
            <v>0</v>
          </cell>
        </row>
        <row r="1810">
          <cell r="A1810">
            <v>33010</v>
          </cell>
          <cell r="B1810" t="str">
            <v>Utile o perdita dell'esercizi Predenti</v>
          </cell>
          <cell r="C1810">
            <v>0</v>
          </cell>
        </row>
        <row r="1811">
          <cell r="A1811">
            <v>33010000001</v>
          </cell>
          <cell r="B1811" t="str">
            <v>Utili esercizi precedenti</v>
          </cell>
          <cell r="C1811">
            <v>0</v>
          </cell>
        </row>
        <row r="1812">
          <cell r="A1812">
            <v>33010000002</v>
          </cell>
          <cell r="B1812" t="str">
            <v>Perdite esercizi precedenti</v>
          </cell>
          <cell r="C1812">
            <v>0</v>
          </cell>
        </row>
        <row r="1813">
          <cell r="A1813" t="str">
            <v>UTILEPAT</v>
          </cell>
          <cell r="B1813" t="str">
            <v>Diff. Patrimoniale</v>
          </cell>
          <cell r="C1813">
            <v>-96186.880000000005</v>
          </cell>
        </row>
        <row r="1814">
          <cell r="A1814">
            <v>44001</v>
          </cell>
          <cell r="B1814" t="str">
            <v>Rimanenze Iniziali</v>
          </cell>
          <cell r="C1814">
            <v>7168971</v>
          </cell>
        </row>
        <row r="1815">
          <cell r="A1815">
            <v>44001000001</v>
          </cell>
          <cell r="B1815" t="str">
            <v>R.I. Materie prime e sussidiarie</v>
          </cell>
          <cell r="C1815">
            <v>582907</v>
          </cell>
        </row>
        <row r="1816">
          <cell r="A1816">
            <v>44001000002</v>
          </cell>
          <cell r="B1816" t="str">
            <v>R.I.Prodotti finiti Montecastelli</v>
          </cell>
          <cell r="C1816">
            <v>6586064</v>
          </cell>
        </row>
        <row r="1817">
          <cell r="A1817">
            <v>44001000003</v>
          </cell>
          <cell r="B1817" t="str">
            <v>R.I.Prodotti finiti Abeto</v>
          </cell>
          <cell r="C1817">
            <v>0</v>
          </cell>
        </row>
        <row r="1818">
          <cell r="A1818">
            <v>44002</v>
          </cell>
          <cell r="B1818" t="str">
            <v>Conto Acquisti</v>
          </cell>
          <cell r="C1818">
            <v>15581351.23</v>
          </cell>
        </row>
        <row r="1819">
          <cell r="A1819">
            <v>44002000001</v>
          </cell>
          <cell r="B1819" t="str">
            <v>Acquisto Carni per lavorazioni</v>
          </cell>
          <cell r="C1819">
            <v>7076416.46</v>
          </cell>
        </row>
        <row r="1820">
          <cell r="A1820">
            <v>44002000002</v>
          </cell>
          <cell r="B1820" t="str">
            <v>Acquisto Carni Bianche</v>
          </cell>
          <cell r="C1820">
            <v>0</v>
          </cell>
        </row>
        <row r="1821">
          <cell r="A1821">
            <v>44002000003</v>
          </cell>
          <cell r="B1821" t="str">
            <v>Acquisto Selvaggina mista</v>
          </cell>
          <cell r="C1821">
            <v>0</v>
          </cell>
        </row>
        <row r="1822">
          <cell r="A1822">
            <v>44002000004</v>
          </cell>
          <cell r="B1822" t="str">
            <v>Acquisto Suini da porchetta</v>
          </cell>
          <cell r="C1822">
            <v>0</v>
          </cell>
        </row>
        <row r="1823">
          <cell r="A1823">
            <v>44002000005</v>
          </cell>
          <cell r="B1823" t="str">
            <v>Acquisto Prosciutti piccoli</v>
          </cell>
          <cell r="C1823">
            <v>0</v>
          </cell>
        </row>
        <row r="1824">
          <cell r="A1824">
            <v>44002000006</v>
          </cell>
          <cell r="B1824" t="str">
            <v>Acquisto Prosciutti grossi</v>
          </cell>
          <cell r="C1824">
            <v>0</v>
          </cell>
        </row>
        <row r="1825">
          <cell r="A1825">
            <v>44002000007</v>
          </cell>
          <cell r="B1825" t="str">
            <v>Acquisto Carnette varie di suino</v>
          </cell>
          <cell r="C1825">
            <v>0</v>
          </cell>
        </row>
        <row r="1826">
          <cell r="A1826">
            <v>44002000008</v>
          </cell>
          <cell r="B1826" t="str">
            <v>Acquisto Materiale per imballaggio</v>
          </cell>
          <cell r="C1826">
            <v>513662.76</v>
          </cell>
        </row>
        <row r="1827">
          <cell r="A1827">
            <v>44002000009</v>
          </cell>
          <cell r="B1827" t="str">
            <v>Acquisto Materie sussidiarie - Aromi</v>
          </cell>
          <cell r="C1827">
            <v>1233730.8</v>
          </cell>
        </row>
        <row r="1828">
          <cell r="A1828">
            <v>44002000010</v>
          </cell>
          <cell r="B1828" t="str">
            <v>Acquisto Etichette</v>
          </cell>
          <cell r="C1828">
            <v>145337.32</v>
          </cell>
        </row>
        <row r="1829">
          <cell r="A1829">
            <v>44002000011</v>
          </cell>
          <cell r="B1829" t="str">
            <v>Acquisto Aromi e additivi</v>
          </cell>
          <cell r="C1829">
            <v>0</v>
          </cell>
        </row>
        <row r="1830">
          <cell r="A1830">
            <v>44002000012</v>
          </cell>
          <cell r="B1830" t="str">
            <v>Acquisto Prodotti commerciali</v>
          </cell>
          <cell r="C1830">
            <v>5720562.6100000003</v>
          </cell>
        </row>
        <row r="1831">
          <cell r="A1831">
            <v>44002000013</v>
          </cell>
          <cell r="B1831" t="str">
            <v>Acquisto Materie prime Coldipozzo</v>
          </cell>
          <cell r="C1831">
            <v>147684.45000000001</v>
          </cell>
        </row>
        <row r="1832">
          <cell r="A1832">
            <v>44002000014</v>
          </cell>
          <cell r="B1832" t="str">
            <v>Trasporti su acquisti</v>
          </cell>
          <cell r="C1832">
            <v>7740.49</v>
          </cell>
        </row>
        <row r="1833">
          <cell r="A1833">
            <v>44002000015</v>
          </cell>
          <cell r="B1833" t="str">
            <v>Mediazioni su acquisti</v>
          </cell>
          <cell r="C1833">
            <v>10578.78</v>
          </cell>
        </row>
        <row r="1834">
          <cell r="A1834">
            <v>44002000016</v>
          </cell>
          <cell r="B1834" t="str">
            <v>Acquisto carni rosse mature</v>
          </cell>
          <cell r="C1834">
            <v>0</v>
          </cell>
        </row>
        <row r="1835">
          <cell r="A1835">
            <v>44002000017</v>
          </cell>
          <cell r="B1835" t="str">
            <v>Acquisto coppe fresche</v>
          </cell>
          <cell r="C1835">
            <v>0</v>
          </cell>
        </row>
        <row r="1836">
          <cell r="A1836">
            <v>44002000018</v>
          </cell>
          <cell r="B1836" t="str">
            <v>Acquisto Suini vivi</v>
          </cell>
          <cell r="C1836">
            <v>0</v>
          </cell>
        </row>
        <row r="1837">
          <cell r="A1837">
            <v>44002000019</v>
          </cell>
          <cell r="B1837" t="str">
            <v>Altri oneri su acquisti</v>
          </cell>
          <cell r="C1837">
            <v>3520.38</v>
          </cell>
        </row>
        <row r="1838">
          <cell r="A1838">
            <v>44002000020</v>
          </cell>
          <cell r="B1838" t="str">
            <v>Contributo Conai</v>
          </cell>
          <cell r="C1838">
            <v>11257.84</v>
          </cell>
        </row>
        <row r="1839">
          <cell r="A1839">
            <v>44002000021</v>
          </cell>
          <cell r="B1839" t="str">
            <v>Acquisto Vino</v>
          </cell>
          <cell r="C1839">
            <v>325607.64</v>
          </cell>
        </row>
        <row r="1840">
          <cell r="A1840">
            <v>44002000022</v>
          </cell>
          <cell r="B1840" t="str">
            <v>Acquisto Olio</v>
          </cell>
          <cell r="C1840">
            <v>90094.8</v>
          </cell>
        </row>
        <row r="1841">
          <cell r="A1841">
            <v>44002000023</v>
          </cell>
          <cell r="B1841" t="str">
            <v>Acquisto Formaggi</v>
          </cell>
          <cell r="C1841">
            <v>0</v>
          </cell>
        </row>
        <row r="1842">
          <cell r="A1842">
            <v>44002000024</v>
          </cell>
          <cell r="B1842" t="str">
            <v>Acquisto Salumi Lavorati</v>
          </cell>
          <cell r="C1842">
            <v>102956.79</v>
          </cell>
        </row>
        <row r="1843">
          <cell r="A1843">
            <v>44002000025</v>
          </cell>
          <cell r="B1843" t="str">
            <v>Acquisto Materiale accessorio</v>
          </cell>
          <cell r="C1843">
            <v>182546.61</v>
          </cell>
        </row>
        <row r="1844">
          <cell r="A1844">
            <v>44002000026</v>
          </cell>
          <cell r="B1844" t="str">
            <v>Acquisto Materie sussidiarie Coldipozzo</v>
          </cell>
          <cell r="C1844">
            <v>9653.5</v>
          </cell>
        </row>
        <row r="1845">
          <cell r="A1845">
            <v>44002000027</v>
          </cell>
          <cell r="B1845" t="str">
            <v>Acquisto prodotti Enologici</v>
          </cell>
          <cell r="C1845">
            <v>0</v>
          </cell>
        </row>
        <row r="1846">
          <cell r="A1846">
            <v>44002000028</v>
          </cell>
          <cell r="B1846" t="str">
            <v>Acquisto Materie prime PV Milano</v>
          </cell>
          <cell r="C1846">
            <v>0</v>
          </cell>
        </row>
        <row r="1847">
          <cell r="A1847">
            <v>44002000029</v>
          </cell>
          <cell r="B1847" t="str">
            <v>Acquisto Materie sussidiarie PV Milano</v>
          </cell>
          <cell r="C1847">
            <v>0</v>
          </cell>
        </row>
        <row r="1848">
          <cell r="A1848">
            <v>44003</v>
          </cell>
          <cell r="B1848" t="str">
            <v>Spese Personale di Produzione</v>
          </cell>
          <cell r="C1848">
            <v>1738788.08</v>
          </cell>
        </row>
        <row r="1849">
          <cell r="A1849">
            <v>44003000001</v>
          </cell>
          <cell r="B1849" t="str">
            <v>Salari</v>
          </cell>
          <cell r="C1849">
            <v>1010480.02</v>
          </cell>
        </row>
        <row r="1850">
          <cell r="A1850">
            <v>44003000002</v>
          </cell>
          <cell r="B1850" t="str">
            <v>Oneri su salari</v>
          </cell>
          <cell r="C1850">
            <v>303582.81</v>
          </cell>
        </row>
        <row r="1851">
          <cell r="A1851">
            <v>44003000003</v>
          </cell>
          <cell r="B1851" t="str">
            <v>Accantonamento TFR operai</v>
          </cell>
          <cell r="C1851">
            <v>72776.22</v>
          </cell>
        </row>
        <row r="1852">
          <cell r="A1852">
            <v>44003000004</v>
          </cell>
          <cell r="B1852" t="str">
            <v>INAIL operai</v>
          </cell>
          <cell r="C1852">
            <v>33149.910000000003</v>
          </cell>
        </row>
        <row r="1853">
          <cell r="A1853">
            <v>44003000005</v>
          </cell>
          <cell r="B1853" t="str">
            <v>Salari apprendisti</v>
          </cell>
          <cell r="C1853">
            <v>147484.76999999999</v>
          </cell>
        </row>
        <row r="1854">
          <cell r="A1854">
            <v>44003000006</v>
          </cell>
          <cell r="B1854" t="str">
            <v>Oneri su salari apprendisti</v>
          </cell>
          <cell r="C1854">
            <v>28926.22</v>
          </cell>
        </row>
        <row r="1855">
          <cell r="A1855">
            <v>44003000007</v>
          </cell>
          <cell r="B1855" t="str">
            <v>Accantonamento TFR apprendisti</v>
          </cell>
          <cell r="C1855">
            <v>11646.14</v>
          </cell>
        </row>
        <row r="1856">
          <cell r="A1856">
            <v>44003000008</v>
          </cell>
          <cell r="B1856" t="str">
            <v>Trasferte Operai</v>
          </cell>
          <cell r="C1856">
            <v>0</v>
          </cell>
        </row>
        <row r="1857">
          <cell r="A1857">
            <v>44003000009</v>
          </cell>
          <cell r="B1857" t="str">
            <v>Tirocinio Operai</v>
          </cell>
          <cell r="C1857">
            <v>0</v>
          </cell>
        </row>
        <row r="1858">
          <cell r="A1858">
            <v>44003000010</v>
          </cell>
          <cell r="B1858" t="str">
            <v>Salari Coldipozzo</v>
          </cell>
          <cell r="C1858">
            <v>105340.45</v>
          </cell>
        </row>
        <row r="1859">
          <cell r="A1859">
            <v>44003000011</v>
          </cell>
          <cell r="B1859" t="str">
            <v>Oneri su lavoro occas./Voucher Inps Cold</v>
          </cell>
          <cell r="C1859">
            <v>5364.29</v>
          </cell>
        </row>
        <row r="1860">
          <cell r="A1860">
            <v>44003000012</v>
          </cell>
          <cell r="B1860" t="str">
            <v>Oneri su salari Coldipozzo</v>
          </cell>
          <cell r="C1860">
            <v>13017.23</v>
          </cell>
        </row>
        <row r="1861">
          <cell r="A1861">
            <v>44003000013</v>
          </cell>
          <cell r="B1861" t="str">
            <v>Accantonamento TFR operai Coldipozzo</v>
          </cell>
          <cell r="C1861">
            <v>4661.75</v>
          </cell>
        </row>
        <row r="1862">
          <cell r="A1862">
            <v>44003000014</v>
          </cell>
          <cell r="B1862" t="str">
            <v>INAIL operai Coldipozzo</v>
          </cell>
          <cell r="C1862">
            <v>2233.27</v>
          </cell>
        </row>
        <row r="1863">
          <cell r="A1863">
            <v>44003000015</v>
          </cell>
          <cell r="B1863" t="str">
            <v>Salari apprendisti Coldipozzo</v>
          </cell>
          <cell r="C1863">
            <v>0</v>
          </cell>
        </row>
        <row r="1864">
          <cell r="A1864">
            <v>44003000016</v>
          </cell>
          <cell r="B1864" t="str">
            <v>Oneri su salari apprendisti Coldipozzo</v>
          </cell>
          <cell r="C1864">
            <v>0</v>
          </cell>
        </row>
        <row r="1865">
          <cell r="A1865">
            <v>44003000017</v>
          </cell>
          <cell r="B1865" t="str">
            <v>Accantonamento TFR apprendisti Coldipozz</v>
          </cell>
          <cell r="C1865">
            <v>0</v>
          </cell>
        </row>
        <row r="1866">
          <cell r="A1866">
            <v>44003000018</v>
          </cell>
          <cell r="B1866" t="str">
            <v>Trasferte Operai Coldipozzo</v>
          </cell>
          <cell r="C1866">
            <v>0</v>
          </cell>
        </row>
        <row r="1867">
          <cell r="A1867">
            <v>44003000020</v>
          </cell>
          <cell r="B1867" t="str">
            <v>Oneri su lavoro occas./Voucher Inps</v>
          </cell>
          <cell r="C1867">
            <v>125</v>
          </cell>
        </row>
        <row r="1868">
          <cell r="A1868">
            <v>44003000050</v>
          </cell>
          <cell r="B1868" t="str">
            <v>Salari Bottega Renzini PV Milano</v>
          </cell>
          <cell r="C1868">
            <v>0</v>
          </cell>
        </row>
        <row r="1869">
          <cell r="A1869">
            <v>44004</v>
          </cell>
          <cell r="B1869" t="str">
            <v>Spese Industriali</v>
          </cell>
          <cell r="C1869">
            <v>2441542.08</v>
          </cell>
        </row>
        <row r="1870">
          <cell r="A1870">
            <v>44004000001</v>
          </cell>
          <cell r="B1870" t="str">
            <v>Forza motrice ed illuminazione</v>
          </cell>
          <cell r="C1870">
            <v>620564.17000000004</v>
          </cell>
        </row>
        <row r="1871">
          <cell r="A1871">
            <v>44004000002</v>
          </cell>
          <cell r="B1871" t="str">
            <v>Illuminazione Coldipozzo</v>
          </cell>
          <cell r="C1871">
            <v>24871.42</v>
          </cell>
        </row>
        <row r="1872">
          <cell r="A1872">
            <v>44004000003</v>
          </cell>
          <cell r="B1872" t="str">
            <v>Combustibili Industriali</v>
          </cell>
          <cell r="C1872">
            <v>187020.4</v>
          </cell>
        </row>
        <row r="1873">
          <cell r="A1873">
            <v>44004000004</v>
          </cell>
          <cell r="B1873" t="str">
            <v>Combustibili Industriali Coldipozzo</v>
          </cell>
          <cell r="C1873">
            <v>8622.42</v>
          </cell>
        </row>
        <row r="1874">
          <cell r="A1874">
            <v>44004000005</v>
          </cell>
          <cell r="B1874" t="str">
            <v>Gasolio da riscaldamento</v>
          </cell>
          <cell r="C1874">
            <v>0</v>
          </cell>
        </row>
        <row r="1875">
          <cell r="A1875">
            <v>44004000006</v>
          </cell>
          <cell r="B1875" t="str">
            <v>Carburanti e lubrificanti</v>
          </cell>
          <cell r="C1875">
            <v>81443.740000000005</v>
          </cell>
        </row>
        <row r="1876">
          <cell r="A1876">
            <v>44004000007</v>
          </cell>
          <cell r="B1876" t="str">
            <v>Carburanti e lubrificanti Indetraibili</v>
          </cell>
          <cell r="C1876">
            <v>5270.27</v>
          </cell>
        </row>
        <row r="1877">
          <cell r="A1877">
            <v>44004000008</v>
          </cell>
          <cell r="B1877" t="str">
            <v>Acqua</v>
          </cell>
          <cell r="C1877">
            <v>26981.78</v>
          </cell>
        </row>
        <row r="1878">
          <cell r="A1878">
            <v>44004000009</v>
          </cell>
          <cell r="B1878" t="str">
            <v>Indumenti di lavoro</v>
          </cell>
          <cell r="C1878">
            <v>4245.84</v>
          </cell>
        </row>
        <row r="1879">
          <cell r="A1879">
            <v>44004000010</v>
          </cell>
          <cell r="B1879" t="str">
            <v>Indumenti di lavoro Coldipozzo</v>
          </cell>
          <cell r="C1879">
            <v>479.93</v>
          </cell>
        </row>
        <row r="1880">
          <cell r="A1880">
            <v>44004000011</v>
          </cell>
          <cell r="B1880" t="str">
            <v>Spese di ricerca</v>
          </cell>
          <cell r="C1880">
            <v>15036.36</v>
          </cell>
        </row>
        <row r="1881">
          <cell r="A1881">
            <v>44004000012</v>
          </cell>
          <cell r="B1881" t="str">
            <v>Manutenzione autocarri</v>
          </cell>
          <cell r="C1881">
            <v>28597.11</v>
          </cell>
        </row>
        <row r="1882">
          <cell r="A1882">
            <v>44004000013</v>
          </cell>
          <cell r="B1882" t="str">
            <v>Manutenzione autovetture</v>
          </cell>
          <cell r="C1882">
            <v>4939.6499999999996</v>
          </cell>
        </row>
        <row r="1883">
          <cell r="A1883">
            <v>44004000014</v>
          </cell>
          <cell r="B1883" t="str">
            <v>Manutenzione autovetture indetraibili</v>
          </cell>
          <cell r="C1883">
            <v>3569.66</v>
          </cell>
        </row>
        <row r="1884">
          <cell r="A1884">
            <v>44004000015</v>
          </cell>
          <cell r="B1884" t="str">
            <v>Manutenzione macchine e impianti</v>
          </cell>
          <cell r="C1884">
            <v>167913.77</v>
          </cell>
        </row>
        <row r="1885">
          <cell r="A1885">
            <v>44004000016</v>
          </cell>
          <cell r="B1885" t="str">
            <v>Manutenzioni Fabbricati</v>
          </cell>
          <cell r="C1885">
            <v>23228.45</v>
          </cell>
        </row>
        <row r="1886">
          <cell r="A1886">
            <v>44004000017</v>
          </cell>
          <cell r="B1886" t="str">
            <v>Manutenzione Beni di terzi</v>
          </cell>
          <cell r="C1886">
            <v>0</v>
          </cell>
        </row>
        <row r="1887">
          <cell r="A1887">
            <v>44004000018</v>
          </cell>
          <cell r="B1887" t="str">
            <v>Manutenzione Attrezzatura</v>
          </cell>
          <cell r="C1887">
            <v>2250.65</v>
          </cell>
        </row>
        <row r="1888">
          <cell r="A1888">
            <v>44004000019</v>
          </cell>
          <cell r="B1888" t="str">
            <v>Manutenzione Beni Coldipozzo</v>
          </cell>
          <cell r="C1888">
            <v>6428.49</v>
          </cell>
        </row>
        <row r="1889">
          <cell r="A1889">
            <v>44004000020</v>
          </cell>
          <cell r="B1889" t="str">
            <v>Pulizia Igiene Laboratorio</v>
          </cell>
          <cell r="C1889">
            <v>43549.98</v>
          </cell>
        </row>
        <row r="1890">
          <cell r="A1890">
            <v>44004000021</v>
          </cell>
          <cell r="B1890" t="str">
            <v>Pulizia Igiene Coldipozzo</v>
          </cell>
          <cell r="C1890">
            <v>20711.919999999998</v>
          </cell>
        </row>
        <row r="1891">
          <cell r="A1891">
            <v>44004000022</v>
          </cell>
          <cell r="B1891" t="str">
            <v>Lavorazioni di terzi</v>
          </cell>
          <cell r="C1891">
            <v>831039.23</v>
          </cell>
        </row>
        <row r="1892">
          <cell r="A1892">
            <v>44004000023</v>
          </cell>
          <cell r="B1892" t="str">
            <v>Spese bollatura prosciutti IGP</v>
          </cell>
          <cell r="C1892">
            <v>22100.38</v>
          </cell>
        </row>
        <row r="1893">
          <cell r="A1893">
            <v>44004000024</v>
          </cell>
          <cell r="B1893" t="str">
            <v>Diritti Veterinari di produzione</v>
          </cell>
          <cell r="C1893">
            <v>2389.5</v>
          </cell>
        </row>
        <row r="1894">
          <cell r="A1894">
            <v>44004000025</v>
          </cell>
          <cell r="B1894" t="str">
            <v>Certificati Sanitari di produzione</v>
          </cell>
          <cell r="C1894">
            <v>23164.04</v>
          </cell>
        </row>
        <row r="1895">
          <cell r="A1895">
            <v>44004000026</v>
          </cell>
          <cell r="B1895" t="str">
            <v>Consulenze Tecniche</v>
          </cell>
          <cell r="C1895">
            <v>65896.460000000006</v>
          </cell>
        </row>
        <row r="1896">
          <cell r="A1896">
            <v>44004000027</v>
          </cell>
          <cell r="B1896" t="str">
            <v>Consulenze Tecniche Indetraibili IRAP</v>
          </cell>
          <cell r="C1896">
            <v>0</v>
          </cell>
        </row>
        <row r="1897">
          <cell r="A1897">
            <v>44004000028</v>
          </cell>
          <cell r="B1897" t="str">
            <v>Canoni affitto macchinari</v>
          </cell>
          <cell r="C1897">
            <v>0</v>
          </cell>
        </row>
        <row r="1898">
          <cell r="A1898">
            <v>44004000029</v>
          </cell>
          <cell r="B1898" t="str">
            <v>Canoni noleggio macchinari</v>
          </cell>
          <cell r="C1898">
            <v>100</v>
          </cell>
        </row>
        <row r="1899">
          <cell r="A1899">
            <v>44004000030</v>
          </cell>
          <cell r="B1899" t="str">
            <v>Attrezzatura Varia ed Utensileria Comune</v>
          </cell>
          <cell r="C1899">
            <v>17666.39</v>
          </cell>
        </row>
        <row r="1900">
          <cell r="A1900">
            <v>44004000031</v>
          </cell>
          <cell r="B1900" t="str">
            <v>Attrezzatura Varia ed Uten. Indetraibile</v>
          </cell>
          <cell r="C1900">
            <v>0</v>
          </cell>
        </row>
        <row r="1901">
          <cell r="A1901">
            <v>44004000032</v>
          </cell>
          <cell r="B1901" t="str">
            <v>Spese Rifiuti di produzione</v>
          </cell>
          <cell r="C1901">
            <v>60756.85</v>
          </cell>
        </row>
        <row r="1902">
          <cell r="A1902">
            <v>44004000033</v>
          </cell>
          <cell r="B1902" t="str">
            <v>Lavoro Interinale/Voucher</v>
          </cell>
          <cell r="C1902">
            <v>375</v>
          </cell>
        </row>
        <row r="1903">
          <cell r="A1903">
            <v>44004000034</v>
          </cell>
          <cell r="B1903" t="str">
            <v>Manutenzione autovetture Fringe Benefit</v>
          </cell>
          <cell r="C1903">
            <v>7052.03</v>
          </cell>
        </row>
        <row r="1904">
          <cell r="A1904">
            <v>44004000035</v>
          </cell>
          <cell r="B1904" t="str">
            <v>Attrezzatura e Beni Vari Coldipozzo</v>
          </cell>
          <cell r="C1904">
            <v>8749.6200000000008</v>
          </cell>
        </row>
        <row r="1905">
          <cell r="A1905">
            <v>44004000036</v>
          </cell>
          <cell r="B1905" t="str">
            <v>Spese disinfestazione</v>
          </cell>
          <cell r="C1905">
            <v>8547.68</v>
          </cell>
        </row>
        <row r="1906">
          <cell r="A1906">
            <v>44004000037</v>
          </cell>
          <cell r="B1906" t="str">
            <v>Spese materiali ed indumenti monouso</v>
          </cell>
          <cell r="C1906">
            <v>6464.65</v>
          </cell>
        </row>
        <row r="1907">
          <cell r="A1907">
            <v>44004000038</v>
          </cell>
          <cell r="B1907" t="str">
            <v>Manutenzioni Fabbricati Coldipozzo</v>
          </cell>
          <cell r="C1907">
            <v>16.39</v>
          </cell>
        </row>
        <row r="1908">
          <cell r="A1908">
            <v>44004000039</v>
          </cell>
          <cell r="B1908" t="str">
            <v>Spese disinfestazione Coldipozzo</v>
          </cell>
          <cell r="C1908">
            <v>1501</v>
          </cell>
        </row>
        <row r="1909">
          <cell r="A1909">
            <v>44004000040</v>
          </cell>
          <cell r="B1909" t="str">
            <v>Lavoro Interinale/Voucher Coldipozzo</v>
          </cell>
          <cell r="C1909">
            <v>103951.2</v>
          </cell>
        </row>
        <row r="1910">
          <cell r="A1910">
            <v>44004000041</v>
          </cell>
          <cell r="B1910" t="str">
            <v>Migliorie beni di terzi CDP</v>
          </cell>
          <cell r="C1910">
            <v>674</v>
          </cell>
        </row>
        <row r="1911">
          <cell r="A1911">
            <v>44004000042</v>
          </cell>
          <cell r="B1911" t="str">
            <v>Illuminazione PV Milano</v>
          </cell>
          <cell r="C1911">
            <v>0</v>
          </cell>
        </row>
        <row r="1912">
          <cell r="A1912">
            <v>44004000043</v>
          </cell>
          <cell r="B1912" t="str">
            <v>Combustibili Industriali PV Milano</v>
          </cell>
          <cell r="C1912">
            <v>0</v>
          </cell>
        </row>
        <row r="1913">
          <cell r="A1913">
            <v>44004000044</v>
          </cell>
          <cell r="B1913" t="str">
            <v>Indumenti di lavoro PV Milano</v>
          </cell>
          <cell r="C1913">
            <v>0</v>
          </cell>
        </row>
        <row r="1914">
          <cell r="A1914">
            <v>44004000045</v>
          </cell>
          <cell r="B1914" t="str">
            <v>Manutenzione PV Milano</v>
          </cell>
          <cell r="C1914">
            <v>0</v>
          </cell>
        </row>
        <row r="1915">
          <cell r="A1915">
            <v>44004000046</v>
          </cell>
          <cell r="B1915" t="str">
            <v>Pulizia Igiene PV Milano</v>
          </cell>
          <cell r="C1915">
            <v>0</v>
          </cell>
        </row>
        <row r="1916">
          <cell r="A1916">
            <v>44004000047</v>
          </cell>
          <cell r="B1916" t="str">
            <v>Attrezzatura e Beni Vari PV Milano</v>
          </cell>
          <cell r="C1916">
            <v>0</v>
          </cell>
        </row>
        <row r="1917">
          <cell r="A1917">
            <v>44004000048</v>
          </cell>
          <cell r="B1917" t="str">
            <v>Spese disinfestazione PV Milano</v>
          </cell>
          <cell r="C1917">
            <v>0</v>
          </cell>
        </row>
        <row r="1918">
          <cell r="A1918">
            <v>44004000049</v>
          </cell>
          <cell r="B1918" t="str">
            <v>Lavoro Interinale/Voucher PV Milano</v>
          </cell>
          <cell r="C1918">
            <v>0</v>
          </cell>
        </row>
        <row r="1919">
          <cell r="A1919">
            <v>44004000050</v>
          </cell>
          <cell r="B1919" t="str">
            <v>Locazione Attrezzature PV Milano</v>
          </cell>
          <cell r="C1919">
            <v>0</v>
          </cell>
        </row>
        <row r="1920">
          <cell r="A1920">
            <v>44004000059</v>
          </cell>
          <cell r="B1920" t="str">
            <v>Acqua Coldipozzo</v>
          </cell>
          <cell r="C1920">
            <v>5371.65</v>
          </cell>
        </row>
        <row r="1921">
          <cell r="A1921">
            <v>44004000060</v>
          </cell>
          <cell r="B1921" t="str">
            <v>Acqua PV Milano</v>
          </cell>
          <cell r="C1921">
            <v>0</v>
          </cell>
        </row>
        <row r="1922">
          <cell r="A1922">
            <v>44005</v>
          </cell>
          <cell r="B1922" t="str">
            <v>Spese variabili commerciali</v>
          </cell>
          <cell r="C1922">
            <v>2643641.1800000002</v>
          </cell>
        </row>
        <row r="1923">
          <cell r="A1923">
            <v>44005000001</v>
          </cell>
          <cell r="B1923" t="str">
            <v>Trasporti di vendita</v>
          </cell>
          <cell r="C1923">
            <v>989995.74</v>
          </cell>
        </row>
        <row r="1924">
          <cell r="A1924">
            <v>44005000002</v>
          </cell>
          <cell r="B1924" t="str">
            <v>Spese Viaggi distribuzione</v>
          </cell>
          <cell r="C1924">
            <v>4761.97</v>
          </cell>
        </row>
        <row r="1925">
          <cell r="A1925">
            <v>44005000003</v>
          </cell>
          <cell r="B1925" t="str">
            <v>Provvigioni</v>
          </cell>
          <cell r="C1925">
            <v>1293585.9199999999</v>
          </cell>
        </row>
        <row r="1926">
          <cell r="A1926">
            <v>44005000004</v>
          </cell>
          <cell r="B1926" t="str">
            <v>Enasarco Carico Ditta</v>
          </cell>
          <cell r="C1926">
            <v>69081.34</v>
          </cell>
        </row>
        <row r="1927">
          <cell r="A1927">
            <v>44005000005</v>
          </cell>
          <cell r="B1927" t="str">
            <v>Contributi FIRR</v>
          </cell>
          <cell r="C1927">
            <v>25991.43</v>
          </cell>
        </row>
        <row r="1928">
          <cell r="A1928">
            <v>44005000006</v>
          </cell>
          <cell r="B1928" t="str">
            <v>Indennità suppletiva e sost.Clientela</v>
          </cell>
          <cell r="C1928">
            <v>38595.089999999997</v>
          </cell>
        </row>
        <row r="1929">
          <cell r="A1929">
            <v>44005000007</v>
          </cell>
          <cell r="B1929" t="str">
            <v>Assicurazione autocarri</v>
          </cell>
          <cell r="C1929">
            <v>6062.99</v>
          </cell>
        </row>
        <row r="1930">
          <cell r="A1930">
            <v>44005000008</v>
          </cell>
          <cell r="B1930" t="str">
            <v>Assicurazione autovetture</v>
          </cell>
          <cell r="C1930">
            <v>5543.22</v>
          </cell>
        </row>
        <row r="1931">
          <cell r="A1931">
            <v>44005000009</v>
          </cell>
          <cell r="B1931" t="str">
            <v>Assicurazione autovetture Indetraibili</v>
          </cell>
          <cell r="C1931">
            <v>0</v>
          </cell>
        </row>
        <row r="1932">
          <cell r="A1932">
            <v>44005000010</v>
          </cell>
          <cell r="B1932" t="str">
            <v>Informazioni commerciali</v>
          </cell>
          <cell r="C1932">
            <v>0</v>
          </cell>
        </row>
        <row r="1933">
          <cell r="A1933">
            <v>44005000011</v>
          </cell>
          <cell r="B1933" t="str">
            <v>Rimborsi spese</v>
          </cell>
          <cell r="C1933">
            <v>50691.06</v>
          </cell>
        </row>
        <row r="1934">
          <cell r="A1934">
            <v>44005000012</v>
          </cell>
          <cell r="B1934" t="str">
            <v>Indennizzi kilometrici</v>
          </cell>
          <cell r="C1934">
            <v>54268.2</v>
          </cell>
        </row>
        <row r="1935">
          <cell r="A1935">
            <v>44005000013</v>
          </cell>
          <cell r="B1935" t="str">
            <v>Assicurazioni crediti</v>
          </cell>
          <cell r="C1935">
            <v>64869.760000000002</v>
          </cell>
        </row>
        <row r="1936">
          <cell r="A1936">
            <v>44005000014</v>
          </cell>
          <cell r="B1936" t="str">
            <v>Servizi Assicurativi polizza SIAC</v>
          </cell>
          <cell r="C1936">
            <v>0</v>
          </cell>
        </row>
        <row r="1937">
          <cell r="A1937">
            <v>44005000015</v>
          </cell>
          <cell r="B1937" t="str">
            <v>Consulenze tecniche Coldipozzo</v>
          </cell>
          <cell r="C1937">
            <v>492.93</v>
          </cell>
        </row>
        <row r="1938">
          <cell r="A1938">
            <v>44005000016</v>
          </cell>
          <cell r="B1938" t="str">
            <v>Indennità preavviso risoluzione rapporto</v>
          </cell>
          <cell r="C1938">
            <v>2265.5700000000002</v>
          </cell>
        </row>
        <row r="1939">
          <cell r="A1939">
            <v>44005000017</v>
          </cell>
          <cell r="B1939" t="str">
            <v>Spese alberghi e ristoranti detraibili</v>
          </cell>
          <cell r="C1939">
            <v>6967.81</v>
          </cell>
        </row>
        <row r="1940">
          <cell r="A1940">
            <v>44005000018</v>
          </cell>
          <cell r="B1940" t="str">
            <v>Spese alberghi e ristoranti indetraib.</v>
          </cell>
          <cell r="C1940">
            <v>0</v>
          </cell>
        </row>
        <row r="1941">
          <cell r="A1941">
            <v>44005000019</v>
          </cell>
          <cell r="B1941" t="str">
            <v>Materiale Promozionale ed espositori</v>
          </cell>
          <cell r="C1941">
            <v>30424.95</v>
          </cell>
        </row>
        <row r="1942">
          <cell r="A1942">
            <v>44005000020</v>
          </cell>
          <cell r="B1942" t="str">
            <v>Assicurazione autovetture Fringe Benefit</v>
          </cell>
          <cell r="C1942">
            <v>0</v>
          </cell>
        </row>
        <row r="1943">
          <cell r="A1943">
            <v>44005000021</v>
          </cell>
          <cell r="B1943" t="str">
            <v>Rimborsi spese Coldipozzo</v>
          </cell>
          <cell r="C1943">
            <v>43.2</v>
          </cell>
        </row>
        <row r="1944">
          <cell r="A1944">
            <v>44005000022</v>
          </cell>
          <cell r="B1944" t="str">
            <v>Indennizzi kilometrici Coldipozzo</v>
          </cell>
          <cell r="C1944">
            <v>0</v>
          </cell>
        </row>
        <row r="1945">
          <cell r="A1945">
            <v>44006</v>
          </cell>
          <cell r="B1945" t="str">
            <v>Spese Fisse Commerciali</v>
          </cell>
          <cell r="C1945">
            <v>3890931.94</v>
          </cell>
        </row>
        <row r="1946">
          <cell r="A1946">
            <v>44006000001</v>
          </cell>
          <cell r="B1946" t="str">
            <v>Sconti Promozionali a Clienti</v>
          </cell>
          <cell r="C1946">
            <v>940697.99</v>
          </cell>
        </row>
        <row r="1947">
          <cell r="A1947">
            <v>44006000002</v>
          </cell>
          <cell r="B1947" t="str">
            <v>Contributi Promozionali fissi</v>
          </cell>
          <cell r="C1947">
            <v>655967.62</v>
          </cell>
        </row>
        <row r="1948">
          <cell r="A1948">
            <v>44006000003</v>
          </cell>
          <cell r="B1948" t="str">
            <v>Spese Promozionali Variabili</v>
          </cell>
          <cell r="C1948">
            <v>397941.95</v>
          </cell>
        </row>
        <row r="1949">
          <cell r="A1949">
            <v>44006000004</v>
          </cell>
          <cell r="B1949" t="str">
            <v>Spese Promozionali Indetraibili IRAP</v>
          </cell>
          <cell r="C1949">
            <v>0</v>
          </cell>
        </row>
        <row r="1950">
          <cell r="A1950">
            <v>44006000005</v>
          </cell>
          <cell r="B1950" t="str">
            <v>Spese Pubblicità</v>
          </cell>
          <cell r="C1950">
            <v>2800</v>
          </cell>
        </row>
        <row r="1951">
          <cell r="A1951">
            <v>44006000006</v>
          </cell>
          <cell r="B1951" t="str">
            <v>Spese Pubblicità TV Radio Giornali</v>
          </cell>
          <cell r="C1951">
            <v>9103.2999999999993</v>
          </cell>
        </row>
        <row r="1952">
          <cell r="A1952">
            <v>44006000007</v>
          </cell>
          <cell r="B1952" t="str">
            <v>Depliants</v>
          </cell>
          <cell r="C1952">
            <v>23888.639999999999</v>
          </cell>
        </row>
        <row r="1953">
          <cell r="A1953">
            <v>44006000008</v>
          </cell>
          <cell r="B1953" t="str">
            <v>Spese pubblicità Coldipozzo</v>
          </cell>
          <cell r="C1953">
            <v>6206.49</v>
          </cell>
        </row>
        <row r="1954">
          <cell r="A1954">
            <v>44006000009</v>
          </cell>
          <cell r="B1954" t="str">
            <v>Spese pubblicità Giornali Riviste</v>
          </cell>
          <cell r="C1954">
            <v>221.7</v>
          </cell>
        </row>
        <row r="1955">
          <cell r="A1955">
            <v>44006000010</v>
          </cell>
          <cell r="B1955" t="str">
            <v>Spese pubblicità Manifestazioni Sportive</v>
          </cell>
          <cell r="C1955">
            <v>0</v>
          </cell>
        </row>
        <row r="1956">
          <cell r="A1956">
            <v>44006000011</v>
          </cell>
          <cell r="B1956" t="str">
            <v>Mostre e Fiere</v>
          </cell>
          <cell r="C1956">
            <v>70283.100000000006</v>
          </cell>
        </row>
        <row r="1957">
          <cell r="A1957">
            <v>44006000012</v>
          </cell>
          <cell r="B1957" t="str">
            <v>Spese Promoter</v>
          </cell>
          <cell r="C1957">
            <v>252292.63</v>
          </cell>
        </row>
        <row r="1958">
          <cell r="A1958">
            <v>44006000013</v>
          </cell>
          <cell r="B1958" t="str">
            <v>Spese Marketing</v>
          </cell>
          <cell r="C1958">
            <v>85975.73</v>
          </cell>
        </row>
        <row r="1959">
          <cell r="A1959">
            <v>44006000014</v>
          </cell>
          <cell r="B1959" t="str">
            <v>Spese Brevetti e marchi</v>
          </cell>
          <cell r="C1959">
            <v>8652</v>
          </cell>
        </row>
        <row r="1960">
          <cell r="A1960">
            <v>44006000015</v>
          </cell>
          <cell r="B1960" t="str">
            <v>Spese Rappresentanza</v>
          </cell>
          <cell r="C1960">
            <v>20673.97</v>
          </cell>
        </row>
        <row r="1961">
          <cell r="A1961">
            <v>44006000016</v>
          </cell>
          <cell r="B1961" t="str">
            <v>Premi Fine anno cliente</v>
          </cell>
          <cell r="C1961">
            <v>401550.75</v>
          </cell>
        </row>
        <row r="1962">
          <cell r="A1962">
            <v>44006000017</v>
          </cell>
          <cell r="B1962" t="str">
            <v>Consulenze Commerciale e marketing</v>
          </cell>
          <cell r="C1962">
            <v>251557.6</v>
          </cell>
        </row>
        <row r="1963">
          <cell r="A1963">
            <v>44006000018</v>
          </cell>
          <cell r="B1963" t="str">
            <v>Consulenze marketing indetraibili IRAP</v>
          </cell>
          <cell r="C1963">
            <v>0</v>
          </cell>
        </row>
        <row r="1964">
          <cell r="A1964">
            <v>44006000019</v>
          </cell>
          <cell r="B1964" t="str">
            <v>OMAGGI A CLIENTI</v>
          </cell>
          <cell r="C1964">
            <v>115832.04</v>
          </cell>
        </row>
        <row r="1965">
          <cell r="A1965">
            <v>44006000020</v>
          </cell>
          <cell r="B1965" t="str">
            <v>Premi Capoarea ed agenti</v>
          </cell>
          <cell r="C1965">
            <v>0</v>
          </cell>
        </row>
        <row r="1966">
          <cell r="A1966">
            <v>44006000021</v>
          </cell>
          <cell r="B1966" t="str">
            <v>Accantonamento Svalutazione crediti</v>
          </cell>
          <cell r="C1966">
            <v>35165.53</v>
          </cell>
        </row>
        <row r="1967">
          <cell r="A1967">
            <v>44006000022</v>
          </cell>
          <cell r="B1967" t="str">
            <v>Perdite su crediti</v>
          </cell>
          <cell r="C1967">
            <v>0</v>
          </cell>
        </row>
        <row r="1968">
          <cell r="A1968">
            <v>44006000023</v>
          </cell>
          <cell r="B1968" t="str">
            <v>Consulenze Comm.le e marketing ind. IRAP</v>
          </cell>
          <cell r="C1968">
            <v>0</v>
          </cell>
        </row>
        <row r="1969">
          <cell r="A1969">
            <v>44006000024</v>
          </cell>
          <cell r="B1969" t="str">
            <v>Spese Promoter prodotti Biologici</v>
          </cell>
          <cell r="C1969">
            <v>0</v>
          </cell>
        </row>
        <row r="1970">
          <cell r="A1970">
            <v>44006000025</v>
          </cell>
          <cell r="B1970" t="str">
            <v>Fiere e mostre prodotti Biologici</v>
          </cell>
          <cell r="C1970">
            <v>0</v>
          </cell>
        </row>
        <row r="1971">
          <cell r="A1971">
            <v>44006000026</v>
          </cell>
          <cell r="B1971" t="str">
            <v>Spese Promoter per Corner</v>
          </cell>
          <cell r="C1971">
            <v>307009.57</v>
          </cell>
        </row>
        <row r="1972">
          <cell r="A1972">
            <v>44006000027</v>
          </cell>
          <cell r="B1972" t="str">
            <v>Spese Commerciali Convegni ed Eventi</v>
          </cell>
          <cell r="C1972">
            <v>6871.44</v>
          </cell>
        </row>
        <row r="1973">
          <cell r="A1973">
            <v>44006000028</v>
          </cell>
          <cell r="B1973" t="str">
            <v>Spese allestimento PV Franchising</v>
          </cell>
          <cell r="C1973">
            <v>174355.82</v>
          </cell>
        </row>
        <row r="1974">
          <cell r="A1974">
            <v>44006000029</v>
          </cell>
          <cell r="B1974" t="str">
            <v>Spese Marketing Coldipozzo</v>
          </cell>
          <cell r="C1974">
            <v>26430.14</v>
          </cell>
        </row>
        <row r="1975">
          <cell r="A1975">
            <v>44006000030</v>
          </cell>
          <cell r="B1975" t="str">
            <v>Spese varie commerciali</v>
          </cell>
          <cell r="C1975">
            <v>7488</v>
          </cell>
        </row>
        <row r="1976">
          <cell r="A1976">
            <v>44006000031</v>
          </cell>
          <cell r="B1976" t="str">
            <v>Premi fine anno clienti esteri</v>
          </cell>
          <cell r="C1976">
            <v>47754.58</v>
          </cell>
        </row>
        <row r="1977">
          <cell r="A1977">
            <v>44006000032</v>
          </cell>
          <cell r="B1977" t="str">
            <v>Spese promozionali variab.clienti estero</v>
          </cell>
          <cell r="C1977">
            <v>18011.349999999999</v>
          </cell>
        </row>
        <row r="1978">
          <cell r="A1978">
            <v>44006000033</v>
          </cell>
          <cell r="B1978" t="str">
            <v>Buoni Benzina da assegnare</v>
          </cell>
          <cell r="C1978">
            <v>24200</v>
          </cell>
        </row>
        <row r="1979">
          <cell r="A1979">
            <v>44006000050</v>
          </cell>
          <cell r="B1979" t="str">
            <v>Spese Rappresentanza su PV Milano</v>
          </cell>
          <cell r="C1979">
            <v>0</v>
          </cell>
        </row>
        <row r="1980">
          <cell r="A1980">
            <v>44007</v>
          </cell>
          <cell r="B1980" t="str">
            <v>Stipendi</v>
          </cell>
          <cell r="C1980">
            <v>1149277.57</v>
          </cell>
        </row>
        <row r="1981">
          <cell r="A1981">
            <v>44007000001</v>
          </cell>
          <cell r="B1981" t="str">
            <v>Stipendi</v>
          </cell>
          <cell r="C1981">
            <v>822299.79</v>
          </cell>
        </row>
        <row r="1982">
          <cell r="A1982">
            <v>44007000002</v>
          </cell>
          <cell r="B1982" t="str">
            <v>Oneri su stipendi</v>
          </cell>
          <cell r="C1982">
            <v>215469.07</v>
          </cell>
        </row>
        <row r="1983">
          <cell r="A1983">
            <v>44007000003</v>
          </cell>
          <cell r="B1983" t="str">
            <v>INAIL stipendi</v>
          </cell>
          <cell r="C1983">
            <v>4319.71</v>
          </cell>
        </row>
        <row r="1984">
          <cell r="A1984">
            <v>44007000004</v>
          </cell>
          <cell r="B1984" t="str">
            <v>Accantonamento TFR impiegati</v>
          </cell>
          <cell r="C1984">
            <v>55671.5</v>
          </cell>
        </row>
        <row r="1985">
          <cell r="A1985">
            <v>44007000005</v>
          </cell>
          <cell r="B1985" t="str">
            <v>Trasferte impiegati</v>
          </cell>
          <cell r="C1985">
            <v>0</v>
          </cell>
        </row>
        <row r="1986">
          <cell r="A1986">
            <v>44007000006</v>
          </cell>
          <cell r="B1986" t="str">
            <v>Stipendi apprendisti</v>
          </cell>
          <cell r="C1986">
            <v>2010.86</v>
          </cell>
        </row>
        <row r="1987">
          <cell r="A1987">
            <v>44007000007</v>
          </cell>
          <cell r="B1987" t="str">
            <v>Oneri su stipendi apprendisti</v>
          </cell>
          <cell r="C1987">
            <v>712.96</v>
          </cell>
        </row>
        <row r="1988">
          <cell r="A1988">
            <v>44007000008</v>
          </cell>
          <cell r="B1988" t="str">
            <v>INAIL collaboratori</v>
          </cell>
          <cell r="C1988">
            <v>1110.78</v>
          </cell>
        </row>
        <row r="1989">
          <cell r="A1989">
            <v>44007000009</v>
          </cell>
          <cell r="B1989" t="str">
            <v>Accantonamento TFR apprendisti</v>
          </cell>
          <cell r="C1989">
            <v>0</v>
          </cell>
        </row>
        <row r="1990">
          <cell r="A1990">
            <v>44007000010</v>
          </cell>
          <cell r="B1990" t="str">
            <v>Stipendi - collaboratori</v>
          </cell>
          <cell r="C1990">
            <v>4550</v>
          </cell>
        </row>
        <row r="1991">
          <cell r="A1991">
            <v>44007000011</v>
          </cell>
          <cell r="B1991" t="str">
            <v>Stipendi Coldipozzo</v>
          </cell>
          <cell r="C1991">
            <v>34866.85</v>
          </cell>
        </row>
        <row r="1992">
          <cell r="A1992">
            <v>44007000012</v>
          </cell>
          <cell r="B1992" t="str">
            <v>Oneri Stipendi Coldipozzo</v>
          </cell>
          <cell r="C1992">
            <v>5504.8</v>
          </cell>
        </row>
        <row r="1993">
          <cell r="A1993">
            <v>44007000013</v>
          </cell>
          <cell r="B1993" t="str">
            <v>Accantonamento TFR impieg. Coldipozzo</v>
          </cell>
          <cell r="C1993">
            <v>2761.25</v>
          </cell>
        </row>
        <row r="1994">
          <cell r="A1994">
            <v>44007000014</v>
          </cell>
          <cell r="B1994" t="str">
            <v>Accantonamento TFR Apprend.Imp. CDP</v>
          </cell>
          <cell r="C1994">
            <v>0</v>
          </cell>
        </row>
        <row r="1995">
          <cell r="A1995">
            <v>44008</v>
          </cell>
          <cell r="B1995" t="str">
            <v>Spese generali</v>
          </cell>
          <cell r="C1995">
            <v>1156986.6499999999</v>
          </cell>
        </row>
        <row r="1996">
          <cell r="A1996">
            <v>44008000001</v>
          </cell>
          <cell r="B1996" t="str">
            <v>Postali e telegrafiche</v>
          </cell>
          <cell r="C1996">
            <v>11737.85</v>
          </cell>
        </row>
        <row r="1997">
          <cell r="A1997">
            <v>44008000002</v>
          </cell>
          <cell r="B1997" t="str">
            <v>Cancelleria e stampati</v>
          </cell>
          <cell r="C1997">
            <v>8457.81</v>
          </cell>
        </row>
        <row r="1998">
          <cell r="A1998">
            <v>44008000003</v>
          </cell>
          <cell r="B1998" t="str">
            <v>Spese Bolli</v>
          </cell>
          <cell r="C1998">
            <v>1648.89</v>
          </cell>
        </row>
        <row r="1999">
          <cell r="A1999">
            <v>44008000004</v>
          </cell>
          <cell r="B1999" t="str">
            <v>Consulenze amministrative</v>
          </cell>
          <cell r="C1999">
            <v>98215.74</v>
          </cell>
        </row>
        <row r="2000">
          <cell r="A2000">
            <v>44008000005</v>
          </cell>
          <cell r="B2000" t="str">
            <v>Consulenze amministrative indet.IRAP</v>
          </cell>
          <cell r="C2000">
            <v>0</v>
          </cell>
        </row>
        <row r="2001">
          <cell r="A2001">
            <v>44008000006</v>
          </cell>
          <cell r="B2001" t="str">
            <v>Spese legali e notarili</v>
          </cell>
          <cell r="C2001">
            <v>79092.31</v>
          </cell>
        </row>
        <row r="2002">
          <cell r="A2002">
            <v>44008000007</v>
          </cell>
          <cell r="B2002" t="str">
            <v>Contributi associativi</v>
          </cell>
          <cell r="C2002">
            <v>42018.71</v>
          </cell>
        </row>
        <row r="2003">
          <cell r="A2003">
            <v>44008000008</v>
          </cell>
          <cell r="B2003" t="str">
            <v>Emolumenti amministratori</v>
          </cell>
          <cell r="C2003">
            <v>115874</v>
          </cell>
        </row>
        <row r="2004">
          <cell r="A2004">
            <v>44008000009</v>
          </cell>
          <cell r="B2004" t="str">
            <v>Contributi INPS lex 335/95</v>
          </cell>
          <cell r="C2004">
            <v>26051.95</v>
          </cell>
        </row>
        <row r="2005">
          <cell r="A2005">
            <v>44008000010</v>
          </cell>
          <cell r="B2005" t="str">
            <v>TFM Amministratori</v>
          </cell>
          <cell r="C2005">
            <v>0</v>
          </cell>
        </row>
        <row r="2006">
          <cell r="A2006">
            <v>44008000011</v>
          </cell>
          <cell r="B2006" t="str">
            <v>Compensi collegio sindacale</v>
          </cell>
          <cell r="C2006">
            <v>14400</v>
          </cell>
        </row>
        <row r="2007">
          <cell r="A2007">
            <v>44008000012</v>
          </cell>
          <cell r="B2007" t="str">
            <v>Multe e contravvenzioni</v>
          </cell>
          <cell r="C2007">
            <v>262.3</v>
          </cell>
        </row>
        <row r="2008">
          <cell r="A2008">
            <v>44008000013</v>
          </cell>
          <cell r="B2008" t="str">
            <v>Tassa Circolazione autovetture</v>
          </cell>
          <cell r="C2008">
            <v>2383.7800000000002</v>
          </cell>
        </row>
        <row r="2009">
          <cell r="A2009">
            <v>44008000014</v>
          </cell>
          <cell r="B2009" t="str">
            <v>Tassa Circolazione autovetture indetraib</v>
          </cell>
          <cell r="C2009">
            <v>1753.56</v>
          </cell>
        </row>
        <row r="2010">
          <cell r="A2010">
            <v>44008000015</v>
          </cell>
          <cell r="B2010" t="str">
            <v>Tassa Circolazione autocarri</v>
          </cell>
          <cell r="C2010">
            <v>1854.13</v>
          </cell>
        </row>
        <row r="2011">
          <cell r="A2011">
            <v>44008000016</v>
          </cell>
          <cell r="B2011" t="str">
            <v>Tassa CCIAA</v>
          </cell>
          <cell r="C2011">
            <v>2156.59</v>
          </cell>
        </row>
        <row r="2012">
          <cell r="A2012">
            <v>44008000017</v>
          </cell>
          <cell r="B2012" t="str">
            <v>Sanzioni</v>
          </cell>
          <cell r="C2012">
            <v>17108.39</v>
          </cell>
        </row>
        <row r="2013">
          <cell r="A2013">
            <v>44008000018</v>
          </cell>
          <cell r="B2013" t="str">
            <v>Imposte e tasse</v>
          </cell>
          <cell r="C2013">
            <v>10733.27</v>
          </cell>
        </row>
        <row r="2014">
          <cell r="A2014">
            <v>44008000019</v>
          </cell>
          <cell r="B2014" t="str">
            <v>Imposte e tasse indetraibili</v>
          </cell>
          <cell r="C2014">
            <v>0</v>
          </cell>
        </row>
        <row r="2015">
          <cell r="A2015">
            <v>44008000020</v>
          </cell>
          <cell r="B2015" t="str">
            <v>Imposte comunali</v>
          </cell>
          <cell r="C2015">
            <v>7637.07</v>
          </cell>
        </row>
        <row r="2016">
          <cell r="A2016">
            <v>44008000021</v>
          </cell>
          <cell r="B2016" t="str">
            <v>Spese telefoniche</v>
          </cell>
          <cell r="C2016">
            <v>9355.4699999999993</v>
          </cell>
        </row>
        <row r="2017">
          <cell r="A2017">
            <v>44008000022</v>
          </cell>
          <cell r="B2017" t="str">
            <v>Spese Telefoniche Coldipozzo</v>
          </cell>
          <cell r="C2017">
            <v>429.57</v>
          </cell>
        </row>
        <row r="2018">
          <cell r="A2018">
            <v>44008000023</v>
          </cell>
          <cell r="B2018" t="str">
            <v>Spese Telefoniche Cellulari</v>
          </cell>
          <cell r="C2018">
            <v>14005.15</v>
          </cell>
        </row>
        <row r="2019">
          <cell r="A2019">
            <v>44008000024</v>
          </cell>
          <cell r="B2019" t="str">
            <v>Spese Telefoniche Cellulari Indetraibili</v>
          </cell>
          <cell r="C2019">
            <v>3609.91</v>
          </cell>
        </row>
        <row r="2020">
          <cell r="A2020">
            <v>44008000025</v>
          </cell>
          <cell r="B2020" t="str">
            <v>Spese Internet</v>
          </cell>
          <cell r="C2020">
            <v>4720.46</v>
          </cell>
        </row>
        <row r="2021">
          <cell r="A2021">
            <v>44008000026</v>
          </cell>
          <cell r="B2021" t="str">
            <v>Affitti Passivi</v>
          </cell>
          <cell r="C2021">
            <v>126058.91</v>
          </cell>
        </row>
        <row r="2022">
          <cell r="A2022">
            <v>44008000027</v>
          </cell>
          <cell r="B2022" t="str">
            <v>Noleggio autoveicoli</v>
          </cell>
          <cell r="C2022">
            <v>4072.47</v>
          </cell>
        </row>
        <row r="2023">
          <cell r="A2023">
            <v>44008000028</v>
          </cell>
          <cell r="B2023" t="str">
            <v>Autonoleggio autoveicoli Indetraibili</v>
          </cell>
          <cell r="C2023">
            <v>0</v>
          </cell>
        </row>
        <row r="2024">
          <cell r="A2024">
            <v>44008000029</v>
          </cell>
          <cell r="B2024" t="str">
            <v>Canoni Leasing attrezzatura</v>
          </cell>
          <cell r="C2024">
            <v>665.37</v>
          </cell>
        </row>
        <row r="2025">
          <cell r="A2025">
            <v>44008000030</v>
          </cell>
          <cell r="B2025" t="str">
            <v>Canoni Assistenza software e hardware</v>
          </cell>
          <cell r="C2025">
            <v>11347.24</v>
          </cell>
        </row>
        <row r="2026">
          <cell r="A2026">
            <v>44008000031</v>
          </cell>
          <cell r="B2026" t="str">
            <v>Manutenzioni macchine Ufficio</v>
          </cell>
          <cell r="C2026">
            <v>31936.9</v>
          </cell>
        </row>
        <row r="2027">
          <cell r="A2027">
            <v>44008000032</v>
          </cell>
          <cell r="B2027" t="str">
            <v>Assicurazione vita Amministratori</v>
          </cell>
          <cell r="C2027">
            <v>0</v>
          </cell>
        </row>
        <row r="2028">
          <cell r="A2028">
            <v>44008000033</v>
          </cell>
          <cell r="B2028" t="str">
            <v>Assicurazioni diverse</v>
          </cell>
          <cell r="C2028">
            <v>132925.03</v>
          </cell>
        </row>
        <row r="2029">
          <cell r="A2029">
            <v>44008000034</v>
          </cell>
          <cell r="B2029" t="str">
            <v>Spese varie amministrative</v>
          </cell>
          <cell r="C2029">
            <v>12168.16</v>
          </cell>
        </row>
        <row r="2030">
          <cell r="A2030">
            <v>44008000035</v>
          </cell>
          <cell r="B2030" t="str">
            <v>Spese varie indetraibili</v>
          </cell>
          <cell r="C2030">
            <v>4596.5</v>
          </cell>
        </row>
        <row r="2031">
          <cell r="A2031">
            <v>44008000036</v>
          </cell>
          <cell r="B2031" t="str">
            <v>ICI-IMU</v>
          </cell>
          <cell r="C2031">
            <v>48766</v>
          </cell>
        </row>
        <row r="2032">
          <cell r="A2032">
            <v>44008000037</v>
          </cell>
          <cell r="B2032" t="str">
            <v>Spese telefoniche IndetraibiliColdipozzo</v>
          </cell>
          <cell r="C2032">
            <v>107.39</v>
          </cell>
        </row>
        <row r="2033">
          <cell r="A2033">
            <v>44008000038</v>
          </cell>
          <cell r="B2033" t="str">
            <v>Spese telefoniche indetraibili</v>
          </cell>
          <cell r="C2033">
            <v>2249.27</v>
          </cell>
        </row>
        <row r="2034">
          <cell r="A2034">
            <v>44008000039</v>
          </cell>
          <cell r="B2034" t="str">
            <v>Assicurazioni indetraibili</v>
          </cell>
          <cell r="C2034">
            <v>0</v>
          </cell>
        </row>
        <row r="2035">
          <cell r="A2035">
            <v>44008000040</v>
          </cell>
          <cell r="B2035" t="str">
            <v>Imposte anticipate IRES</v>
          </cell>
          <cell r="C2035">
            <v>0</v>
          </cell>
        </row>
        <row r="2036">
          <cell r="A2036">
            <v>44008000041</v>
          </cell>
          <cell r="B2036" t="str">
            <v>Imposte anticipate IRAP</v>
          </cell>
          <cell r="C2036">
            <v>0</v>
          </cell>
        </row>
        <row r="2037">
          <cell r="A2037">
            <v>44008000042</v>
          </cell>
          <cell r="B2037" t="str">
            <v>IRES d'esercizio</v>
          </cell>
          <cell r="C2037">
            <v>110358.77</v>
          </cell>
        </row>
        <row r="2038">
          <cell r="A2038">
            <v>44008000043</v>
          </cell>
          <cell r="B2038" t="str">
            <v>IRAP d'esercizio</v>
          </cell>
          <cell r="C2038">
            <v>62283.17</v>
          </cell>
        </row>
        <row r="2039">
          <cell r="A2039">
            <v>44008000044</v>
          </cell>
          <cell r="B2039" t="str">
            <v>Imposta di bollo</v>
          </cell>
          <cell r="C2039">
            <v>10384</v>
          </cell>
        </row>
        <row r="2040">
          <cell r="A2040">
            <v>44008000045</v>
          </cell>
          <cell r="B2040" t="str">
            <v>Spese di Sorveglianza</v>
          </cell>
          <cell r="C2040">
            <v>5525</v>
          </cell>
        </row>
        <row r="2041">
          <cell r="A2041">
            <v>44008000046</v>
          </cell>
          <cell r="B2041" t="str">
            <v>Contributi di liberalità</v>
          </cell>
          <cell r="C2041">
            <v>15</v>
          </cell>
        </row>
        <row r="2042">
          <cell r="A2042">
            <v>44008000047</v>
          </cell>
          <cell r="B2042" t="str">
            <v>Tassa Circolazi. autovetture FringeBenef</v>
          </cell>
          <cell r="C2042">
            <v>0</v>
          </cell>
        </row>
        <row r="2043">
          <cell r="A2043">
            <v>44008000048</v>
          </cell>
          <cell r="B2043" t="str">
            <v>Canoni Noleggio auto fringe benefit</v>
          </cell>
          <cell r="C2043">
            <v>8446.0499999999993</v>
          </cell>
        </row>
        <row r="2044">
          <cell r="A2044">
            <v>44008000049</v>
          </cell>
          <cell r="B2044" t="str">
            <v>Noleggio auto fringe benefit indetraibi</v>
          </cell>
          <cell r="C2044">
            <v>0</v>
          </cell>
        </row>
        <row r="2045">
          <cell r="A2045">
            <v>44008000050</v>
          </cell>
          <cell r="B2045" t="str">
            <v>Imposte differite IRES</v>
          </cell>
          <cell r="C2045">
            <v>-7761.51</v>
          </cell>
        </row>
        <row r="2046">
          <cell r="A2046">
            <v>44008000051</v>
          </cell>
          <cell r="B2046" t="str">
            <v>Abbonamenti Riviste</v>
          </cell>
          <cell r="C2046">
            <v>0</v>
          </cell>
        </row>
        <row r="2047">
          <cell r="A2047">
            <v>44008000052</v>
          </cell>
          <cell r="B2047" t="str">
            <v>Noleggio beni di terzi per uffici</v>
          </cell>
          <cell r="C2047">
            <v>0</v>
          </cell>
        </row>
        <row r="2048">
          <cell r="A2048">
            <v>44008000053</v>
          </cell>
          <cell r="B2048" t="str">
            <v>Canoni Leasing automezzi</v>
          </cell>
          <cell r="C2048">
            <v>63069.17</v>
          </cell>
        </row>
        <row r="2049">
          <cell r="A2049">
            <v>44008000054</v>
          </cell>
          <cell r="B2049" t="str">
            <v>Canoni Leasing automezzi indetraibili</v>
          </cell>
          <cell r="C2049">
            <v>0</v>
          </cell>
        </row>
        <row r="2050">
          <cell r="A2050">
            <v>44008000055</v>
          </cell>
          <cell r="B2050" t="str">
            <v>Accantonamento oneri futuri su deb.trib.</v>
          </cell>
          <cell r="C2050">
            <v>56266.85</v>
          </cell>
        </row>
        <row r="2051">
          <cell r="A2051">
            <v>44008000057</v>
          </cell>
          <cell r="B2051" t="str">
            <v>Contributi associativi Coldipozzo</v>
          </cell>
          <cell r="C2051">
            <v>0</v>
          </cell>
        </row>
        <row r="2052">
          <cell r="A2052">
            <v>44008000058</v>
          </cell>
          <cell r="B2052" t="str">
            <v>Sanzioni Coldipozzo</v>
          </cell>
          <cell r="C2052">
            <v>0</v>
          </cell>
        </row>
        <row r="2053">
          <cell r="A2053">
            <v>44008000059</v>
          </cell>
          <cell r="B2053" t="str">
            <v>Imposte comunali Coldipozzo</v>
          </cell>
          <cell r="C2053">
            <v>0</v>
          </cell>
        </row>
        <row r="2054">
          <cell r="A2054">
            <v>44008000060</v>
          </cell>
          <cell r="B2054" t="str">
            <v>Spese Telefoniche PV Milano</v>
          </cell>
          <cell r="C2054">
            <v>0</v>
          </cell>
        </row>
        <row r="2055">
          <cell r="A2055">
            <v>44008000061</v>
          </cell>
          <cell r="B2055" t="str">
            <v>Spese telefoniche Indetraibili PV Milano</v>
          </cell>
          <cell r="C2055">
            <v>0</v>
          </cell>
        </row>
        <row r="2056">
          <cell r="A2056">
            <v>44008000062</v>
          </cell>
          <cell r="B2056" t="str">
            <v>Imposte comunali PV Milano</v>
          </cell>
          <cell r="C2056">
            <v>0</v>
          </cell>
        </row>
        <row r="2057">
          <cell r="A2057">
            <v>44008000100</v>
          </cell>
          <cell r="B2057" t="str">
            <v>PROGETTO STREET FOOD</v>
          </cell>
          <cell r="C2057">
            <v>0</v>
          </cell>
        </row>
        <row r="2058">
          <cell r="A2058">
            <v>44009</v>
          </cell>
          <cell r="B2058" t="str">
            <v>Quote di ammortamento</v>
          </cell>
          <cell r="C2058">
            <v>901235.8</v>
          </cell>
        </row>
        <row r="2059">
          <cell r="A2059">
            <v>44009000001</v>
          </cell>
          <cell r="B2059" t="str">
            <v>Amm.to Terreni e fabbricati</v>
          </cell>
          <cell r="C2059">
            <v>242556.76</v>
          </cell>
        </row>
        <row r="2060">
          <cell r="A2060">
            <v>44009000002</v>
          </cell>
          <cell r="B2060" t="str">
            <v>Amm.to Impianti e macchinari</v>
          </cell>
          <cell r="C2060">
            <v>333197.31</v>
          </cell>
        </row>
        <row r="2061">
          <cell r="A2061">
            <v>44009000003</v>
          </cell>
          <cell r="B2061" t="str">
            <v>Amm.to Attrezzature</v>
          </cell>
          <cell r="C2061">
            <v>27667.1</v>
          </cell>
        </row>
        <row r="2062">
          <cell r="A2062">
            <v>44009000004</v>
          </cell>
          <cell r="B2062" t="str">
            <v>Amm.to Altri beni</v>
          </cell>
          <cell r="C2062">
            <v>68107.7</v>
          </cell>
        </row>
        <row r="2063">
          <cell r="A2063">
            <v>44009000005</v>
          </cell>
          <cell r="B2063" t="str">
            <v>Amm.to Altri beni indetraibili</v>
          </cell>
          <cell r="C2063">
            <v>0</v>
          </cell>
        </row>
        <row r="2064">
          <cell r="A2064">
            <v>44009000006</v>
          </cell>
          <cell r="B2064" t="str">
            <v>Amm.to Impianto e ampliamento</v>
          </cell>
          <cell r="C2064">
            <v>0</v>
          </cell>
        </row>
        <row r="2065">
          <cell r="A2065">
            <v>44009000007</v>
          </cell>
          <cell r="B2065" t="str">
            <v>Amm.to Ric.Svilup.Pubblicità</v>
          </cell>
          <cell r="C2065">
            <v>0</v>
          </cell>
        </row>
        <row r="2066">
          <cell r="A2066">
            <v>44009000008</v>
          </cell>
          <cell r="B2066" t="str">
            <v>Amm.to Brevetti e opere ingegno</v>
          </cell>
          <cell r="C2066">
            <v>0</v>
          </cell>
        </row>
        <row r="2067">
          <cell r="A2067">
            <v>44009000009</v>
          </cell>
          <cell r="B2067" t="str">
            <v>Amm.to Licenze e Marchi</v>
          </cell>
          <cell r="C2067">
            <v>2595</v>
          </cell>
        </row>
        <row r="2068">
          <cell r="A2068">
            <v>44009000010</v>
          </cell>
          <cell r="B2068" t="str">
            <v>Amm.to Avviamento</v>
          </cell>
          <cell r="C2068">
            <v>20681.48</v>
          </cell>
        </row>
        <row r="2069">
          <cell r="A2069">
            <v>44009000011</v>
          </cell>
          <cell r="B2069" t="str">
            <v>Amm.to Avviamento Indetraibile</v>
          </cell>
          <cell r="C2069">
            <v>0</v>
          </cell>
        </row>
        <row r="2070">
          <cell r="A2070">
            <v>44009000012</v>
          </cell>
          <cell r="B2070" t="str">
            <v>Amm.to Altri beni immateriali</v>
          </cell>
          <cell r="C2070">
            <v>197389.43</v>
          </cell>
        </row>
        <row r="2071">
          <cell r="A2071">
            <v>44009000013</v>
          </cell>
          <cell r="B2071" t="str">
            <v>Amm.to Materiali Coldipozzo</v>
          </cell>
          <cell r="C2071">
            <v>9041.02</v>
          </cell>
        </row>
        <row r="2072">
          <cell r="A2072">
            <v>44009000014</v>
          </cell>
          <cell r="B2072" t="str">
            <v>Amm.to Immateriali Coldipozzo</v>
          </cell>
          <cell r="C2072">
            <v>0</v>
          </cell>
        </row>
        <row r="2073">
          <cell r="A2073">
            <v>44009000099</v>
          </cell>
          <cell r="B2073" t="str">
            <v>Amm.to da sistemare</v>
          </cell>
          <cell r="C2073">
            <v>0</v>
          </cell>
        </row>
        <row r="2074">
          <cell r="A2074">
            <v>44010</v>
          </cell>
          <cell r="B2074" t="str">
            <v>PV Diretti e Franchising</v>
          </cell>
          <cell r="C2074">
            <v>0</v>
          </cell>
        </row>
        <row r="2075">
          <cell r="A2075">
            <v>44010000001</v>
          </cell>
          <cell r="B2075" t="str">
            <v>Spese Marketing Franchising</v>
          </cell>
          <cell r="C2075">
            <v>0</v>
          </cell>
        </row>
        <row r="2076">
          <cell r="A2076">
            <v>44010000002</v>
          </cell>
          <cell r="B2076" t="str">
            <v>Consulenze Commerciali Franchising</v>
          </cell>
          <cell r="C2076">
            <v>0</v>
          </cell>
        </row>
        <row r="2077">
          <cell r="A2077">
            <v>44010000003</v>
          </cell>
          <cell r="B2077" t="str">
            <v>Consulenze Commerciali PV Diretti</v>
          </cell>
          <cell r="C2077">
            <v>0</v>
          </cell>
        </row>
        <row r="2078">
          <cell r="A2078">
            <v>44010000004</v>
          </cell>
          <cell r="B2078" t="str">
            <v>Spese Marketing PV Diretti</v>
          </cell>
          <cell r="C2078">
            <v>0</v>
          </cell>
        </row>
        <row r="2079">
          <cell r="A2079">
            <v>44010000005</v>
          </cell>
          <cell r="B2079" t="str">
            <v>Spese Fiere Franchising</v>
          </cell>
          <cell r="C2079">
            <v>0</v>
          </cell>
        </row>
        <row r="2080">
          <cell r="A2080">
            <v>44010000006</v>
          </cell>
          <cell r="B2080" t="str">
            <v>Affiti passivi PV Diretti</v>
          </cell>
          <cell r="C2080">
            <v>0</v>
          </cell>
        </row>
        <row r="2081">
          <cell r="A2081">
            <v>44010000007</v>
          </cell>
          <cell r="B2081" t="str">
            <v>Spese Allestimento PV Diretti</v>
          </cell>
          <cell r="C2081">
            <v>0</v>
          </cell>
        </row>
        <row r="2082">
          <cell r="A2082">
            <v>441</v>
          </cell>
          <cell r="B2082" t="str">
            <v>ONERI FINANZIARI</v>
          </cell>
          <cell r="C2082">
            <v>829188.17</v>
          </cell>
        </row>
        <row r="2083">
          <cell r="A2083">
            <v>44104</v>
          </cell>
          <cell r="B2083" t="str">
            <v>Interessi ed altri oneri finanziari</v>
          </cell>
          <cell r="C2083">
            <v>829188.17</v>
          </cell>
        </row>
        <row r="2084">
          <cell r="A2084">
            <v>44104000001</v>
          </cell>
          <cell r="B2084" t="str">
            <v>Differenze cambio passive</v>
          </cell>
          <cell r="C2084">
            <v>0</v>
          </cell>
        </row>
        <row r="2085">
          <cell r="A2085">
            <v>44104000002</v>
          </cell>
          <cell r="B2085" t="str">
            <v>Interessi passivi su mutui</v>
          </cell>
          <cell r="C2085">
            <v>240896.38</v>
          </cell>
        </row>
        <row r="2086">
          <cell r="A2086">
            <v>44104000003</v>
          </cell>
          <cell r="B2086" t="str">
            <v>Interessi pass. su c/c ordinari bancari</v>
          </cell>
          <cell r="C2086">
            <v>54547.73</v>
          </cell>
        </row>
        <row r="2087">
          <cell r="A2087">
            <v>44104000004</v>
          </cell>
          <cell r="B2087" t="str">
            <v>Commissione sull'accordato cc</v>
          </cell>
          <cell r="C2087">
            <v>125068.75</v>
          </cell>
        </row>
        <row r="2088">
          <cell r="A2088">
            <v>44104000005</v>
          </cell>
          <cell r="B2088" t="str">
            <v>Interessi passivi di sconto</v>
          </cell>
          <cell r="C2088">
            <v>0</v>
          </cell>
        </row>
        <row r="2089">
          <cell r="A2089">
            <v>44104000006</v>
          </cell>
          <cell r="B2089" t="str">
            <v>Sconti ed altri oneri finanziari</v>
          </cell>
          <cell r="C2089">
            <v>0</v>
          </cell>
        </row>
        <row r="2090">
          <cell r="A2090">
            <v>44104000007</v>
          </cell>
          <cell r="B2090" t="str">
            <v>Interessi passivi su altri debiti</v>
          </cell>
          <cell r="C2090">
            <v>24493.58</v>
          </cell>
        </row>
        <row r="2091">
          <cell r="A2091">
            <v>44104000008</v>
          </cell>
          <cell r="B2091" t="str">
            <v>Interessi prodotti derivati</v>
          </cell>
          <cell r="C2091">
            <v>34228.44</v>
          </cell>
        </row>
        <row r="2092">
          <cell r="A2092">
            <v>44104000009</v>
          </cell>
          <cell r="B2092" t="str">
            <v>Spese Servizi bancari</v>
          </cell>
          <cell r="C2092">
            <v>63549.52</v>
          </cell>
        </row>
        <row r="2093">
          <cell r="A2093">
            <v>44104000010</v>
          </cell>
          <cell r="B2093" t="str">
            <v>Interessi pass. su c/c anticipi ft e sbf</v>
          </cell>
          <cell r="C2093">
            <v>285276.02</v>
          </cell>
        </row>
        <row r="2094">
          <cell r="A2094">
            <v>44104000011</v>
          </cell>
          <cell r="B2094" t="str">
            <v>Commissioni Mass. Scoperto c/c ant e sbf</v>
          </cell>
          <cell r="C2094">
            <v>0</v>
          </cell>
        </row>
        <row r="2095">
          <cell r="A2095">
            <v>44104000012</v>
          </cell>
          <cell r="B2095" t="str">
            <v>Spese e commissioni Mutui</v>
          </cell>
          <cell r="C2095">
            <v>1127.75</v>
          </cell>
        </row>
        <row r="2096">
          <cell r="A2096">
            <v>44104000013</v>
          </cell>
          <cell r="B2096" t="str">
            <v>Spese e commissioni su cambiali agrarie</v>
          </cell>
          <cell r="C2096">
            <v>0</v>
          </cell>
        </row>
        <row r="2097">
          <cell r="A2097">
            <v>44104000014</v>
          </cell>
          <cell r="B2097" t="str">
            <v>Spese e commissioni su c/c ordinari</v>
          </cell>
          <cell r="C2097">
            <v>0</v>
          </cell>
        </row>
        <row r="2098">
          <cell r="A2098">
            <v>44104000015</v>
          </cell>
          <cell r="B2098" t="str">
            <v>Interessi passivi finanz. 13 e 14sime</v>
          </cell>
          <cell r="C2098">
            <v>0</v>
          </cell>
        </row>
        <row r="2099">
          <cell r="A2099">
            <v>44104000016</v>
          </cell>
          <cell r="B2099" t="str">
            <v>Interessi passivi prestiti Obbligazionar</v>
          </cell>
          <cell r="C2099">
            <v>0</v>
          </cell>
        </row>
        <row r="2100">
          <cell r="A2100">
            <v>442</v>
          </cell>
          <cell r="B2100" t="str">
            <v>SVALUTAZIONE DI ATTIVITA' FINANZIARIE</v>
          </cell>
          <cell r="C2100">
            <v>0</v>
          </cell>
        </row>
        <row r="2101">
          <cell r="A2101">
            <v>44201</v>
          </cell>
          <cell r="B2101" t="str">
            <v>Svalutazioni</v>
          </cell>
        </row>
        <row r="2102">
          <cell r="A2102">
            <v>443</v>
          </cell>
          <cell r="B2102" t="str">
            <v>ONERI STRAORDINARI</v>
          </cell>
          <cell r="C2102">
            <v>5193801.5199999996</v>
          </cell>
        </row>
        <row r="2103">
          <cell r="A2103">
            <v>44302</v>
          </cell>
          <cell r="B2103" t="str">
            <v>Alienazioni patrimoniali</v>
          </cell>
          <cell r="C2103">
            <v>0</v>
          </cell>
        </row>
        <row r="2104">
          <cell r="A2104">
            <v>44302000001</v>
          </cell>
          <cell r="B2104" t="str">
            <v>alienazione passiva dei cespiti</v>
          </cell>
          <cell r="C2104">
            <v>0</v>
          </cell>
        </row>
        <row r="2105">
          <cell r="A2105">
            <v>44303</v>
          </cell>
          <cell r="B2105" t="str">
            <v>Altri oneri straordinari</v>
          </cell>
          <cell r="C2105">
            <v>5193801.5199999996</v>
          </cell>
        </row>
        <row r="2106">
          <cell r="A2106">
            <v>44303000001</v>
          </cell>
          <cell r="B2106" t="str">
            <v>Sopravvenienze passive</v>
          </cell>
          <cell r="C2106">
            <v>15413.54</v>
          </cell>
        </row>
        <row r="2107">
          <cell r="A2107">
            <v>44303000002</v>
          </cell>
          <cell r="B2107" t="str">
            <v>Minusvalenze patrimoniali</v>
          </cell>
          <cell r="C2107">
            <v>5372.57</v>
          </cell>
        </row>
        <row r="2108">
          <cell r="A2108">
            <v>44303000003</v>
          </cell>
          <cell r="B2108" t="str">
            <v>Altri oneri straordinari</v>
          </cell>
          <cell r="C2108">
            <v>8988.84</v>
          </cell>
        </row>
        <row r="2109">
          <cell r="A2109">
            <v>44303000004</v>
          </cell>
          <cell r="B2109" t="str">
            <v>Imposte relative ad esercizi precedenti</v>
          </cell>
          <cell r="C2109">
            <v>0</v>
          </cell>
        </row>
        <row r="2110">
          <cell r="A2110">
            <v>44303000005</v>
          </cell>
          <cell r="B2110" t="str">
            <v>Transazioni</v>
          </cell>
          <cell r="C2110">
            <v>47973.39</v>
          </cell>
        </row>
        <row r="2111">
          <cell r="A2111">
            <v>44303000009</v>
          </cell>
          <cell r="B2111" t="str">
            <v>Resi su vendite estero</v>
          </cell>
          <cell r="C2111">
            <v>598.57000000000005</v>
          </cell>
        </row>
        <row r="2112">
          <cell r="A2112">
            <v>44303000010</v>
          </cell>
          <cell r="B2112" t="str">
            <v>Resi su vendite</v>
          </cell>
          <cell r="C2112">
            <v>18309.37</v>
          </cell>
        </row>
        <row r="2113">
          <cell r="A2113">
            <v>44303000011</v>
          </cell>
          <cell r="B2113" t="str">
            <v>Sconti di Vendita</v>
          </cell>
          <cell r="C2113">
            <v>3180650.49</v>
          </cell>
        </row>
        <row r="2114">
          <cell r="A2114">
            <v>44303000012</v>
          </cell>
          <cell r="B2114" t="str">
            <v>Sconti Merce e/o Omaggi</v>
          </cell>
          <cell r="C2114">
            <v>1915126.57</v>
          </cell>
        </row>
        <row r="2115">
          <cell r="A2115">
            <v>44303000099</v>
          </cell>
          <cell r="B2115" t="str">
            <v>Abbuoni e arrotondamenti passivi</v>
          </cell>
          <cell r="C2115">
            <v>1184.18</v>
          </cell>
        </row>
        <row r="2116">
          <cell r="A2116">
            <v>44303000101</v>
          </cell>
          <cell r="B2116" t="str">
            <v>Sopravvenienze passive Coldipozzo</v>
          </cell>
          <cell r="C2116">
            <v>0</v>
          </cell>
        </row>
        <row r="2117">
          <cell r="A2117">
            <v>44303000112</v>
          </cell>
          <cell r="B2117" t="str">
            <v>Sconti Merce e/o Omaggi Coldipozzo</v>
          </cell>
          <cell r="C2117">
            <v>184</v>
          </cell>
        </row>
        <row r="2118">
          <cell r="A2118">
            <v>444</v>
          </cell>
          <cell r="B2118" t="str">
            <v>IMPOSTE SUL REDDITO DELL'ESERCIZIO</v>
          </cell>
          <cell r="C2118">
            <v>0</v>
          </cell>
        </row>
        <row r="2119">
          <cell r="A2119">
            <v>44401</v>
          </cell>
          <cell r="B2119" t="str">
            <v>Imposte sul reddito di esercizio</v>
          </cell>
          <cell r="C2119">
            <v>0</v>
          </cell>
        </row>
        <row r="2120">
          <cell r="A2120">
            <v>44401000001</v>
          </cell>
          <cell r="B2120" t="str">
            <v>Imposte correnti</v>
          </cell>
          <cell r="C2120">
            <v>0</v>
          </cell>
        </row>
        <row r="2121">
          <cell r="A2121">
            <v>44401000002</v>
          </cell>
          <cell r="B2121" t="str">
            <v>Imposte differite</v>
          </cell>
          <cell r="C2121">
            <v>0</v>
          </cell>
        </row>
        <row r="2122">
          <cell r="A2122">
            <v>44401000003</v>
          </cell>
          <cell r="B2122" t="str">
            <v>Imposte anticipate</v>
          </cell>
          <cell r="C2122">
            <v>0</v>
          </cell>
        </row>
        <row r="2123">
          <cell r="A2123">
            <v>450</v>
          </cell>
          <cell r="B2123" t="str">
            <v>UTILE (PERDITA) D'ESERCIZIO</v>
          </cell>
          <cell r="C2123">
            <v>0</v>
          </cell>
        </row>
        <row r="2124">
          <cell r="A2124">
            <v>45001</v>
          </cell>
          <cell r="B2124" t="str">
            <v>UTILE (PERDITA) D'ESERCIZIO</v>
          </cell>
          <cell r="C2124">
            <v>0</v>
          </cell>
        </row>
        <row r="2125">
          <cell r="A2125">
            <v>45001000001</v>
          </cell>
          <cell r="B2125" t="str">
            <v>Utile d'esercizio</v>
          </cell>
          <cell r="C2125">
            <v>0</v>
          </cell>
        </row>
        <row r="2126">
          <cell r="A2126">
            <v>45001000002</v>
          </cell>
          <cell r="B2126" t="str">
            <v>Perdita d'esercizio</v>
          </cell>
          <cell r="C2126">
            <v>0</v>
          </cell>
        </row>
        <row r="2127">
          <cell r="A2127">
            <v>440</v>
          </cell>
          <cell r="B2127" t="str">
            <v>COSTI DELLA PRODUZIONE</v>
          </cell>
          <cell r="C2127">
            <v>36672725.530000001</v>
          </cell>
        </row>
        <row r="2128">
          <cell r="A2128">
            <v>550</v>
          </cell>
          <cell r="B2128" t="str">
            <v>VALORE DELLA PRODUZIONE</v>
          </cell>
          <cell r="C2128">
            <v>-34484556.979999997</v>
          </cell>
        </row>
        <row r="2129">
          <cell r="A2129">
            <v>55001</v>
          </cell>
          <cell r="B2129" t="str">
            <v>Ricavi delle vendite e delle prestazioni</v>
          </cell>
          <cell r="C2129">
            <v>-33780213.869999997</v>
          </cell>
        </row>
        <row r="2130">
          <cell r="A2130">
            <v>55001000001</v>
          </cell>
          <cell r="B2130" t="str">
            <v>Vendite Italia</v>
          </cell>
          <cell r="C2130">
            <v>-27525772.27</v>
          </cell>
        </row>
        <row r="2131">
          <cell r="A2131">
            <v>55001000002</v>
          </cell>
          <cell r="B2131" t="str">
            <v>Vendite estero</v>
          </cell>
          <cell r="C2131">
            <v>-5608649.9100000001</v>
          </cell>
        </row>
        <row r="2132">
          <cell r="A2132">
            <v>55001000003</v>
          </cell>
          <cell r="B2132" t="str">
            <v>Corrispettivi</v>
          </cell>
          <cell r="C2132">
            <v>-387226.92</v>
          </cell>
        </row>
        <row r="2133">
          <cell r="A2133">
            <v>55001000004</v>
          </cell>
          <cell r="B2133" t="str">
            <v>Valutazione sconti Merce ** NON USARE***</v>
          </cell>
          <cell r="C2133">
            <v>0</v>
          </cell>
        </row>
        <row r="2134">
          <cell r="A2134">
            <v>55001000005</v>
          </cell>
          <cell r="B2134" t="str">
            <v>Ricavi per servizi balia</v>
          </cell>
          <cell r="C2134">
            <v>-148131.20000000001</v>
          </cell>
        </row>
        <row r="2135">
          <cell r="A2135">
            <v>55001000006</v>
          </cell>
          <cell r="B2135" t="str">
            <v>Corner c/o terzi e franchising</v>
          </cell>
          <cell r="C2135">
            <v>-97866.8</v>
          </cell>
        </row>
        <row r="2136">
          <cell r="A2136">
            <v>55001000007</v>
          </cell>
          <cell r="B2136" t="str">
            <v>Corrispettivi APE</v>
          </cell>
          <cell r="C2136">
            <v>-12566.77</v>
          </cell>
        </row>
        <row r="2137">
          <cell r="A2137">
            <v>55001000008</v>
          </cell>
          <cell r="B2137" t="str">
            <v>Corrispettivi MILANO</v>
          </cell>
          <cell r="C2137">
            <v>0</v>
          </cell>
        </row>
        <row r="2138">
          <cell r="A2138">
            <v>55004</v>
          </cell>
          <cell r="B2138" t="str">
            <v>Incrementi di immobiliz. per lavori int.</v>
          </cell>
          <cell r="C2138">
            <v>0</v>
          </cell>
        </row>
        <row r="2139">
          <cell r="A2139">
            <v>55004000001</v>
          </cell>
          <cell r="B2139" t="str">
            <v>Incrementi di immobiliz. per lavori int.</v>
          </cell>
          <cell r="C2139">
            <v>0</v>
          </cell>
        </row>
        <row r="2140">
          <cell r="A2140">
            <v>55005</v>
          </cell>
          <cell r="B2140" t="str">
            <v>Altri ricavi e proventi</v>
          </cell>
          <cell r="C2140">
            <v>-704343.11</v>
          </cell>
        </row>
        <row r="2141">
          <cell r="A2141">
            <v>55005000001</v>
          </cell>
          <cell r="B2141" t="str">
            <v>Provvigioni attive</v>
          </cell>
          <cell r="C2141">
            <v>0</v>
          </cell>
        </row>
        <row r="2142">
          <cell r="A2142">
            <v>55005000002</v>
          </cell>
          <cell r="B2142" t="str">
            <v>Recupero spese bolli</v>
          </cell>
          <cell r="C2142">
            <v>0</v>
          </cell>
        </row>
        <row r="2143">
          <cell r="A2143">
            <v>55005000003</v>
          </cell>
          <cell r="B2143" t="str">
            <v>Ricavi da consulenze</v>
          </cell>
          <cell r="C2143">
            <v>0</v>
          </cell>
        </row>
        <row r="2144">
          <cell r="A2144">
            <v>55005000004</v>
          </cell>
          <cell r="B2144" t="str">
            <v>Affitti attivi</v>
          </cell>
          <cell r="C2144">
            <v>-24967.66</v>
          </cell>
        </row>
        <row r="2145">
          <cell r="A2145">
            <v>55005000005</v>
          </cell>
          <cell r="B2145" t="str">
            <v>Recupero spese trasporto</v>
          </cell>
          <cell r="C2145">
            <v>0</v>
          </cell>
        </row>
        <row r="2146">
          <cell r="A2146">
            <v>55005000006</v>
          </cell>
          <cell r="B2146" t="str">
            <v>Premi fine anno fornitori</v>
          </cell>
          <cell r="C2146">
            <v>-148448</v>
          </cell>
        </row>
        <row r="2147">
          <cell r="A2147">
            <v>55005000007</v>
          </cell>
          <cell r="B2147" t="str">
            <v>Affitti Norcinape</v>
          </cell>
          <cell r="C2147">
            <v>-31310</v>
          </cell>
        </row>
        <row r="2148">
          <cell r="A2148">
            <v>55005000010</v>
          </cell>
          <cell r="B2148" t="str">
            <v>CONTRIBUTI IN C/CAPITALE</v>
          </cell>
          <cell r="C2148">
            <v>-255389.98</v>
          </cell>
        </row>
        <row r="2149">
          <cell r="A2149">
            <v>55005000011</v>
          </cell>
          <cell r="B2149" t="str">
            <v>ALTRI CONTRIBUTI</v>
          </cell>
          <cell r="C2149">
            <v>-137399.5</v>
          </cell>
        </row>
        <row r="2150">
          <cell r="A2150">
            <v>55005000015</v>
          </cell>
          <cell r="B2150" t="str">
            <v>Ricavi diversi</v>
          </cell>
          <cell r="C2150">
            <v>0</v>
          </cell>
        </row>
        <row r="2151">
          <cell r="A2151">
            <v>55005000017</v>
          </cell>
          <cell r="B2151" t="str">
            <v>Altri proventi</v>
          </cell>
          <cell r="C2151">
            <v>-104883.41</v>
          </cell>
        </row>
        <row r="2152">
          <cell r="A2152">
            <v>55005000099</v>
          </cell>
          <cell r="B2152" t="str">
            <v>Abbuoni attivi</v>
          </cell>
          <cell r="C2152">
            <v>-1944.56</v>
          </cell>
        </row>
        <row r="2153">
          <cell r="A2153">
            <v>55006</v>
          </cell>
          <cell r="B2153" t="str">
            <v>Contributi in conto esercizio</v>
          </cell>
        </row>
        <row r="2154">
          <cell r="A2154">
            <v>551</v>
          </cell>
          <cell r="B2154" t="str">
            <v>PROVENTI FINANZIARI</v>
          </cell>
          <cell r="C2154">
            <v>-102207.94</v>
          </cell>
        </row>
        <row r="2155">
          <cell r="A2155">
            <v>55113</v>
          </cell>
          <cell r="B2155" t="str">
            <v>Proventi finanziari diversi</v>
          </cell>
          <cell r="C2155">
            <v>-102207.94</v>
          </cell>
        </row>
        <row r="2156">
          <cell r="A2156">
            <v>55113000001</v>
          </cell>
          <cell r="B2156" t="str">
            <v>Interessi attivi su c/c bancari</v>
          </cell>
          <cell r="C2156">
            <v>-88.44</v>
          </cell>
        </row>
        <row r="2157">
          <cell r="A2157">
            <v>55113000002</v>
          </cell>
          <cell r="B2157" t="str">
            <v>Interessi attivi crediti verso client.</v>
          </cell>
          <cell r="C2157">
            <v>-1096.44</v>
          </cell>
        </row>
        <row r="2158">
          <cell r="A2158">
            <v>55113000003</v>
          </cell>
          <cell r="B2158" t="str">
            <v>Interessi attivi di mora cred.verso cl.</v>
          </cell>
          <cell r="C2158">
            <v>0</v>
          </cell>
        </row>
        <row r="2159">
          <cell r="A2159">
            <v>55113000004</v>
          </cell>
          <cell r="B2159" t="str">
            <v>Interessi attivi su crediti d'imposta</v>
          </cell>
          <cell r="C2159">
            <v>-1157.56</v>
          </cell>
        </row>
        <row r="2160">
          <cell r="A2160">
            <v>55113000005</v>
          </cell>
          <cell r="B2160" t="str">
            <v>Altri interessi attivi</v>
          </cell>
          <cell r="C2160">
            <v>0</v>
          </cell>
        </row>
        <row r="2161">
          <cell r="A2161">
            <v>55113000006</v>
          </cell>
          <cell r="B2161" t="str">
            <v>Altri proventi finanziari</v>
          </cell>
          <cell r="C2161">
            <v>-99865.5</v>
          </cell>
        </row>
        <row r="2162">
          <cell r="A2162">
            <v>55113000007</v>
          </cell>
          <cell r="B2162" t="str">
            <v>Differenze cambio attive</v>
          </cell>
          <cell r="C2162">
            <v>0</v>
          </cell>
        </row>
        <row r="2163">
          <cell r="A2163">
            <v>552</v>
          </cell>
          <cell r="B2163" t="str">
            <v>RIVALUTAZIONI DI ATTIVITA' FINANZIARIE</v>
          </cell>
          <cell r="C2163">
            <v>0</v>
          </cell>
        </row>
        <row r="2164">
          <cell r="A2164">
            <v>55201</v>
          </cell>
          <cell r="B2164" t="str">
            <v>Rivalutazioni</v>
          </cell>
          <cell r="C2164">
            <v>0</v>
          </cell>
        </row>
        <row r="2165">
          <cell r="A2165">
            <v>55201000001</v>
          </cell>
          <cell r="B2165" t="str">
            <v>Rivalutazioni</v>
          </cell>
          <cell r="C2165">
            <v>0</v>
          </cell>
        </row>
        <row r="2166">
          <cell r="A2166">
            <v>553</v>
          </cell>
          <cell r="B2166" t="str">
            <v>PROVENTI STRAORDINARI</v>
          </cell>
          <cell r="C2166">
            <v>-64212.42</v>
          </cell>
        </row>
        <row r="2167">
          <cell r="A2167">
            <v>55301</v>
          </cell>
          <cell r="B2167" t="str">
            <v>Plusvalenze da alienazioni</v>
          </cell>
        </row>
        <row r="2168">
          <cell r="A2168">
            <v>55302</v>
          </cell>
          <cell r="B2168" t="str">
            <v>Altri proventi straordinari</v>
          </cell>
          <cell r="C2168">
            <v>-64212.42</v>
          </cell>
        </row>
        <row r="2169">
          <cell r="A2169">
            <v>55302000001</v>
          </cell>
          <cell r="B2169" t="str">
            <v>Sopravvenienze attive</v>
          </cell>
          <cell r="C2169">
            <v>-53016.639999999999</v>
          </cell>
        </row>
        <row r="2170">
          <cell r="A2170">
            <v>55302000002</v>
          </cell>
          <cell r="B2170" t="str">
            <v>Sopravvenienze attive non tassabili</v>
          </cell>
          <cell r="C2170">
            <v>0</v>
          </cell>
        </row>
        <row r="2171">
          <cell r="A2171">
            <v>55302000003</v>
          </cell>
          <cell r="B2171" t="str">
            <v>Altri proventi straordinari</v>
          </cell>
          <cell r="C2171">
            <v>0</v>
          </cell>
        </row>
        <row r="2172">
          <cell r="A2172">
            <v>55302000004</v>
          </cell>
          <cell r="B2172" t="str">
            <v>Plusvalenze Patrimoniali</v>
          </cell>
          <cell r="C2172">
            <v>-11195.78</v>
          </cell>
        </row>
        <row r="2173">
          <cell r="A2173">
            <v>55302000005</v>
          </cell>
          <cell r="B2173" t="str">
            <v>Alienazione attiva cespiti</v>
          </cell>
          <cell r="C2173">
            <v>0</v>
          </cell>
        </row>
        <row r="2174">
          <cell r="A2174">
            <v>554</v>
          </cell>
          <cell r="B2174" t="str">
            <v>Rimanenze Finali</v>
          </cell>
          <cell r="C2174">
            <v>-7948551</v>
          </cell>
        </row>
        <row r="2175">
          <cell r="A2175">
            <v>55401</v>
          </cell>
          <cell r="B2175" t="str">
            <v>Rimanenze Finali</v>
          </cell>
          <cell r="C2175">
            <v>-7948551</v>
          </cell>
        </row>
        <row r="2176">
          <cell r="A2176">
            <v>55401000001</v>
          </cell>
          <cell r="B2176" t="str">
            <v>R.F. Materie prime e sussidiarie</v>
          </cell>
          <cell r="C2176">
            <v>-724143</v>
          </cell>
        </row>
        <row r="2177">
          <cell r="A2177">
            <v>55401000002</v>
          </cell>
          <cell r="B2177" t="str">
            <v>R.F. Prodotti Finiti</v>
          </cell>
          <cell r="C2177">
            <v>-7224408</v>
          </cell>
        </row>
        <row r="2178">
          <cell r="A2178">
            <v>55401000003</v>
          </cell>
          <cell r="B2178" t="str">
            <v>R.F. Prodotti Finiti Abeto</v>
          </cell>
          <cell r="C2178">
            <v>0</v>
          </cell>
        </row>
        <row r="2179">
          <cell r="A2179" t="str">
            <v>UTILEECO</v>
          </cell>
          <cell r="B2179" t="str">
            <v>Utile = Ricavi -Costi</v>
          </cell>
          <cell r="C2179">
            <v>-96186.880000000005</v>
          </cell>
        </row>
        <row r="2180">
          <cell r="A2180">
            <v>660</v>
          </cell>
          <cell r="B2180" t="str">
            <v>CONTI DI APERTURA E CHIUSURA</v>
          </cell>
          <cell r="C2180">
            <v>0</v>
          </cell>
        </row>
        <row r="2181">
          <cell r="A2181">
            <v>66001</v>
          </cell>
          <cell r="B2181" t="str">
            <v>Conto economico</v>
          </cell>
          <cell r="C2181">
            <v>0</v>
          </cell>
        </row>
        <row r="2182">
          <cell r="A2182">
            <v>66001000001</v>
          </cell>
          <cell r="B2182" t="str">
            <v>Conto economico</v>
          </cell>
          <cell r="C2182">
            <v>0</v>
          </cell>
        </row>
        <row r="2183">
          <cell r="A2183">
            <v>66002</v>
          </cell>
          <cell r="B2183" t="str">
            <v>Stato patrimoniale</v>
          </cell>
          <cell r="C2183">
            <v>0</v>
          </cell>
        </row>
        <row r="2184">
          <cell r="A2184">
            <v>66002000001</v>
          </cell>
          <cell r="B2184" t="str">
            <v>Stato patrimoniale d'apertura</v>
          </cell>
          <cell r="C2184">
            <v>0</v>
          </cell>
        </row>
        <row r="2185">
          <cell r="A2185">
            <v>66002000002</v>
          </cell>
          <cell r="B2185" t="str">
            <v>Stato patrimoniale di chiusura</v>
          </cell>
          <cell r="C2185">
            <v>0</v>
          </cell>
        </row>
        <row r="2186">
          <cell r="A2186">
            <v>66002000009</v>
          </cell>
          <cell r="B2186" t="str">
            <v>Arrotondamenti per liquidazioni period.</v>
          </cell>
          <cell r="C2186">
            <v>0</v>
          </cell>
        </row>
        <row r="2187">
          <cell r="A2187">
            <v>990</v>
          </cell>
          <cell r="B2187" t="str">
            <v>BENI DI TERZI PRESSO LA SOCIETA'</v>
          </cell>
          <cell r="C2187">
            <v>0</v>
          </cell>
        </row>
        <row r="2188">
          <cell r="A2188">
            <v>99001</v>
          </cell>
          <cell r="B2188" t="str">
            <v>Beni di terzi presso la società</v>
          </cell>
          <cell r="C2188">
            <v>0</v>
          </cell>
        </row>
        <row r="2189">
          <cell r="A2189">
            <v>99001000001</v>
          </cell>
          <cell r="B2189" t="str">
            <v>Beni di terzi presso la società</v>
          </cell>
          <cell r="C2189">
            <v>0</v>
          </cell>
        </row>
        <row r="2190">
          <cell r="A2190">
            <v>991</v>
          </cell>
          <cell r="B2190" t="str">
            <v>NOSTRI BENI PRESSO TERZI</v>
          </cell>
          <cell r="C2190">
            <v>0</v>
          </cell>
        </row>
        <row r="2191">
          <cell r="A2191">
            <v>99101</v>
          </cell>
          <cell r="B2191" t="str">
            <v>Nostri beni presso terzi</v>
          </cell>
          <cell r="C2191">
            <v>0</v>
          </cell>
        </row>
        <row r="2192">
          <cell r="A2192">
            <v>99101000001</v>
          </cell>
          <cell r="B2192" t="str">
            <v>Nostri beni presso terzi</v>
          </cell>
          <cell r="C2192">
            <v>0</v>
          </cell>
        </row>
        <row r="2193">
          <cell r="A2193">
            <v>999</v>
          </cell>
          <cell r="B2193" t="str">
            <v>PROVVISORIO CESPITI</v>
          </cell>
          <cell r="C2193">
            <v>0</v>
          </cell>
        </row>
        <row r="2194">
          <cell r="A2194">
            <v>99999</v>
          </cell>
          <cell r="B2194" t="str">
            <v>PROVVISORIO CESPITI</v>
          </cell>
          <cell r="C2194">
            <v>0</v>
          </cell>
        </row>
        <row r="2195">
          <cell r="A2195">
            <v>99999999999</v>
          </cell>
          <cell r="B2195" t="str">
            <v>PROVVISORIO CESPITI</v>
          </cell>
          <cell r="C219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ituazione patrimoniale finanzi"/>
      <sheetName val="Prospetto di ricon PN ifrs"/>
      <sheetName val="Prospetto di ricon PN ita"/>
      <sheetName val="Calcolcolo rendic 2015"/>
      <sheetName val="Calcolcolo rendic 2014"/>
      <sheetName val="Rendiconto"/>
      <sheetName val="Tabelle SP e CE appendice A"/>
      <sheetName val="imm. materiali"/>
      <sheetName val="Prospetto variazioni PN"/>
      <sheetName val="CE per natura"/>
      <sheetName val="PFN"/>
      <sheetName val="Fondo rischi"/>
      <sheetName val="TFR"/>
      <sheetName val="Patrim netto"/>
      <sheetName val="Altri crediti correnti"/>
      <sheetName val="Altre pass correnti"/>
      <sheetName val="Debiti tributari"/>
      <sheetName val="Debiti commerciali"/>
      <sheetName val="passività finanz corren "/>
      <sheetName val="passività finanz non correnti"/>
      <sheetName val="disponibilità liquide"/>
      <sheetName val="cred tributari"/>
      <sheetName val="cred comm"/>
      <sheetName val="rimanenze"/>
      <sheetName val="Attività immateriali"/>
      <sheetName val="attività finanziarie"/>
      <sheetName val="Altre attività non correnti"/>
      <sheetName val="Indic eco patrimoniali"/>
      <sheetName val="struttura patr riclassificata"/>
      <sheetName val="imposte differite"/>
      <sheetName val="ricavi "/>
      <sheetName val="costi "/>
      <sheetName val="costi personale "/>
      <sheetName val="ammortamenti e svalutaz"/>
      <sheetName val="oneri diversi di gestione"/>
      <sheetName val="proventi e oneri finanziari"/>
      <sheetName val="imposte "/>
      <sheetName val="Prosp ricon RE"/>
      <sheetName val="Aliquote ammort"/>
      <sheetName val="dipendenti"/>
    </sheetNames>
    <sheetDataSet>
      <sheetData sheetId="0" refreshError="1"/>
      <sheetData sheetId="1" refreshError="1"/>
      <sheetData sheetId="2">
        <row r="13">
          <cell r="H13">
            <v>-46309.040540000016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596"/>
  <sheetViews>
    <sheetView topLeftCell="G1" workbookViewId="0">
      <pane ySplit="2" topLeftCell="A3" activePane="bottomLeft" state="frozen"/>
      <selection activeCell="M260" sqref="M260"/>
      <selection pane="bottomLeft" activeCell="P190" sqref="P190:P191"/>
    </sheetView>
  </sheetViews>
  <sheetFormatPr defaultRowHeight="15" outlineLevelCol="1" x14ac:dyDescent="0.3"/>
  <cols>
    <col min="1" max="1" width="9" customWidth="1" outlineLevel="1"/>
    <col min="2" max="2" width="8" customWidth="1" outlineLevel="1"/>
    <col min="3" max="3" width="19" customWidth="1" outlineLevel="1"/>
    <col min="4" max="4" width="15" customWidth="1" outlineLevel="1"/>
    <col min="5" max="5" width="11.140625" style="33" bestFit="1" customWidth="1"/>
    <col min="6" max="6" width="8.140625" customWidth="1" outlineLevel="1"/>
    <col min="7" max="7" width="12.140625" customWidth="1" outlineLevel="1"/>
    <col min="8" max="8" width="9.140625" customWidth="1"/>
    <col min="9" max="9" width="9.140625" customWidth="1" outlineLevel="1"/>
    <col min="10" max="10" width="19.5703125" customWidth="1" outlineLevel="1"/>
    <col min="11" max="11" width="18.85546875" customWidth="1" outlineLevel="1"/>
    <col min="12" max="12" width="14.5703125" customWidth="1" outlineLevel="1"/>
    <col min="13" max="13" width="13.85546875" bestFit="1" customWidth="1"/>
    <col min="14" max="14" width="18.42578125" customWidth="1"/>
    <col min="15" max="15" width="12.140625" bestFit="1" customWidth="1"/>
    <col min="16" max="24" width="11.28515625" customWidth="1"/>
    <col min="25" max="25" width="11.42578125" customWidth="1"/>
    <col min="26" max="26" width="9.42578125" bestFit="1" customWidth="1"/>
  </cols>
  <sheetData>
    <row r="1" spans="1:26" ht="60" x14ac:dyDescent="0.3">
      <c r="A1" s="122" t="s">
        <v>0</v>
      </c>
      <c r="B1" s="123"/>
      <c r="C1" s="123"/>
      <c r="D1" s="123"/>
      <c r="E1" s="124"/>
      <c r="F1" s="64"/>
      <c r="G1" s="64" t="s">
        <v>1</v>
      </c>
      <c r="H1" s="122" t="s">
        <v>2</v>
      </c>
      <c r="I1" s="123"/>
      <c r="J1" s="123"/>
      <c r="K1" s="123"/>
      <c r="L1" s="124"/>
      <c r="M1" s="68" t="s">
        <v>3</v>
      </c>
      <c r="N1" s="64" t="s">
        <v>4</v>
      </c>
      <c r="O1" s="62">
        <v>41639</v>
      </c>
      <c r="P1" s="2" t="s">
        <v>5</v>
      </c>
      <c r="Q1" s="2" t="s">
        <v>801</v>
      </c>
      <c r="R1" s="2" t="s">
        <v>6</v>
      </c>
      <c r="S1" s="2" t="s">
        <v>7</v>
      </c>
      <c r="T1" s="2" t="s">
        <v>818</v>
      </c>
      <c r="U1" s="2" t="s">
        <v>8</v>
      </c>
      <c r="V1" s="2" t="s">
        <v>9</v>
      </c>
      <c r="W1" s="2" t="s">
        <v>10</v>
      </c>
      <c r="X1" s="70" t="s">
        <v>806</v>
      </c>
      <c r="Y1" s="1" t="s">
        <v>11</v>
      </c>
      <c r="Z1" s="1" t="s">
        <v>12</v>
      </c>
    </row>
    <row r="2" spans="1:26" x14ac:dyDescent="0.3">
      <c r="A2" s="3" t="s">
        <v>13</v>
      </c>
      <c r="B2" s="3" t="s">
        <v>14</v>
      </c>
      <c r="C2" s="3" t="s">
        <v>15</v>
      </c>
      <c r="D2" s="4" t="s">
        <v>16</v>
      </c>
      <c r="E2" s="4" t="s">
        <v>17</v>
      </c>
      <c r="F2" s="4" t="s">
        <v>18</v>
      </c>
      <c r="G2" s="4"/>
      <c r="H2" s="3" t="s">
        <v>13</v>
      </c>
      <c r="I2" s="3" t="s">
        <v>14</v>
      </c>
      <c r="J2" s="3" t="s">
        <v>19</v>
      </c>
      <c r="K2" s="4" t="s">
        <v>20</v>
      </c>
      <c r="L2" s="4" t="s">
        <v>21</v>
      </c>
      <c r="M2" s="69"/>
      <c r="N2" s="65"/>
      <c r="O2" s="63"/>
      <c r="P2" s="5"/>
      <c r="Q2" s="5"/>
      <c r="R2" s="5"/>
      <c r="S2" s="5"/>
      <c r="T2" s="5"/>
      <c r="U2" s="5"/>
      <c r="V2" s="5"/>
      <c r="W2" s="5"/>
      <c r="X2" s="71" t="s">
        <v>803</v>
      </c>
      <c r="Y2" s="6"/>
      <c r="Z2" s="6"/>
    </row>
    <row r="3" spans="1:26" hidden="1" x14ac:dyDescent="0.3">
      <c r="A3" s="7" t="s">
        <v>22</v>
      </c>
      <c r="B3" s="7" t="s">
        <v>23</v>
      </c>
      <c r="C3" s="8" t="s">
        <v>24</v>
      </c>
      <c r="D3" s="8" t="s">
        <v>25</v>
      </c>
      <c r="E3" s="9" t="s">
        <v>26</v>
      </c>
      <c r="F3" s="8"/>
      <c r="G3" s="8"/>
      <c r="H3" s="10" t="s">
        <v>22</v>
      </c>
      <c r="I3" s="10" t="s">
        <v>23</v>
      </c>
      <c r="J3" t="s">
        <v>27</v>
      </c>
      <c r="K3" t="s">
        <v>28</v>
      </c>
      <c r="L3" t="s">
        <v>29</v>
      </c>
      <c r="M3" s="11">
        <v>11101000001</v>
      </c>
      <c r="N3" s="11" t="s">
        <v>30</v>
      </c>
      <c r="O3" s="7">
        <f>+VLOOKUP(M3,[1]Foglio1!$A:$C,3,0)</f>
        <v>14558.74</v>
      </c>
      <c r="P3" s="29">
        <f>+SUMIFS('Scritture 2013'!$F:$F,'Scritture 2013'!$G:$G,"38",'Scritture 2013'!$A:$A,'Sp 2013'!$M3)</f>
        <v>0</v>
      </c>
      <c r="Q3" s="29">
        <f>+SUMIFS('Scritture 2013'!$F:$F,'Scritture 2013'!$G:$G,"16",'Scritture 2013'!$A:$A,'Sp 2013'!$M3)</f>
        <v>0</v>
      </c>
      <c r="R3" s="29">
        <f>+SUMIFS('Scritture 2013'!$F:$F,'Scritture 2013'!$G:$G,"39CA",'Scritture 2013'!$A:$A,'Sp 2013'!$M3)</f>
        <v>0</v>
      </c>
      <c r="S3" s="29">
        <f>+SUMIFS('Scritture 2013'!$F:$F,'Scritture 2013'!$G:$G,"17",'Scritture 2013'!$A:$A,'Sp 2013'!$M3)</f>
        <v>0</v>
      </c>
      <c r="T3" s="29">
        <f>+SUMIFS('Scritture 2013'!$F:$F,'Scritture 2013'!$G:$G,"39AF",'Scritture 2013'!$A:$A,'Sp 2013'!$M3)</f>
        <v>0</v>
      </c>
      <c r="U3" s="29">
        <f>+SUMIFS('Scritture 2013'!$F:$F,'Scritture 2013'!$G:$G,"39SD",'Scritture 2013'!$A:$A,'Sp 2013'!$M3)</f>
        <v>0</v>
      </c>
      <c r="V3" s="29">
        <f>+SUMIFS('Scritture 2013'!$F:$F,'Scritture 2013'!$G:$G,"37",'Scritture 2013'!$A:$A,'Sp 2013'!$M3)</f>
        <v>0</v>
      </c>
      <c r="W3" s="29">
        <f>+SUMIFS('Scritture 2013'!$F:$F,'Scritture 2013'!$G:$G,"19",'Scritture 2013'!$A:$A,'Sp 2013'!$M3)</f>
        <v>0</v>
      </c>
      <c r="X3" s="29">
        <f>+SUM(P3:W3)</f>
        <v>0</v>
      </c>
      <c r="Y3" s="29">
        <f t="shared" ref="Y3:Y82" si="0">+SUM(O3:W3)</f>
        <v>14558.74</v>
      </c>
      <c r="Z3" s="8"/>
    </row>
    <row r="4" spans="1:26" hidden="1" x14ac:dyDescent="0.3">
      <c r="A4" s="12" t="s">
        <v>22</v>
      </c>
      <c r="B4" s="12" t="s">
        <v>23</v>
      </c>
      <c r="C4" s="13" t="s">
        <v>24</v>
      </c>
      <c r="D4" s="13" t="s">
        <v>25</v>
      </c>
      <c r="E4" s="14" t="s">
        <v>26</v>
      </c>
      <c r="F4" s="13"/>
      <c r="G4" s="13"/>
      <c r="H4" s="10" t="s">
        <v>22</v>
      </c>
      <c r="I4" s="10" t="s">
        <v>23</v>
      </c>
      <c r="J4" t="s">
        <v>27</v>
      </c>
      <c r="K4" t="s">
        <v>28</v>
      </c>
      <c r="L4" t="s">
        <v>31</v>
      </c>
      <c r="M4" s="15">
        <v>11102000001</v>
      </c>
      <c r="N4" s="15" t="s">
        <v>32</v>
      </c>
      <c r="O4" s="12">
        <f>+VLOOKUP(M4,[1]Foglio1!$A:$C,3,0)</f>
        <v>10380</v>
      </c>
      <c r="P4" s="29">
        <f>+SUMIFS('Scritture 2013'!$F:$F,'Scritture 2013'!$G:$G,"38",'Scritture 2013'!$A:$A,'Sp 2013'!$M4)</f>
        <v>0</v>
      </c>
      <c r="Q4" s="29">
        <f>+SUMIFS('Scritture 2013'!$F:$F,'Scritture 2013'!$G:$G,"16",'Scritture 2013'!$A:$A,'Sp 2013'!$M4)</f>
        <v>0</v>
      </c>
      <c r="R4" s="29">
        <f>+SUMIFS('Scritture 2013'!$F:$F,'Scritture 2013'!$G:$G,"39CA",'Scritture 2013'!$A:$A,'Sp 2013'!$M4)</f>
        <v>0</v>
      </c>
      <c r="S4" s="29">
        <f>+SUMIFS('Scritture 2013'!$F:$F,'Scritture 2013'!$G:$G,"17",'Scritture 2013'!$A:$A,'Sp 2013'!$M4)</f>
        <v>0</v>
      </c>
      <c r="T4" s="29">
        <f>+SUMIFS('Scritture 2013'!$F:$F,'Scritture 2013'!$G:$G,"39AF",'Scritture 2013'!$A:$A,'Sp 2013'!$M4)</f>
        <v>0</v>
      </c>
      <c r="U4" s="29">
        <f>+SUMIFS('Scritture 2013'!$F:$F,'Scritture 2013'!$G:$G,"39SD",'Scritture 2013'!$A:$A,'Sp 2013'!$M4)</f>
        <v>0</v>
      </c>
      <c r="V4" s="29">
        <f>+SUMIFS('Scritture 2013'!$F:$F,'Scritture 2013'!$G:$G,"37",'Scritture 2013'!$A:$A,'Sp 2013'!$M4)</f>
        <v>0</v>
      </c>
      <c r="W4" s="29">
        <f>+SUMIFS('Scritture 2013'!$F:$F,'Scritture 2013'!$G:$G,"19",'Scritture 2013'!$A:$A,'Sp 2013'!$M4)</f>
        <v>0</v>
      </c>
      <c r="X4" s="29">
        <f t="shared" ref="X4:X83" si="1">+SUM(P4:W4)</f>
        <v>0</v>
      </c>
      <c r="Y4" s="29">
        <f t="shared" si="0"/>
        <v>10380</v>
      </c>
      <c r="Z4" s="13"/>
    </row>
    <row r="5" spans="1:26" hidden="1" x14ac:dyDescent="0.3">
      <c r="A5" s="12" t="s">
        <v>22</v>
      </c>
      <c r="B5" s="12" t="s">
        <v>23</v>
      </c>
      <c r="C5" s="13" t="s">
        <v>24</v>
      </c>
      <c r="D5" s="13" t="s">
        <v>33</v>
      </c>
      <c r="E5" s="14" t="s">
        <v>34</v>
      </c>
      <c r="F5" s="13"/>
      <c r="G5" s="13"/>
      <c r="H5" s="10" t="s">
        <v>22</v>
      </c>
      <c r="I5" s="10" t="s">
        <v>23</v>
      </c>
      <c r="J5" s="16"/>
      <c r="K5" s="16"/>
      <c r="L5" s="16"/>
      <c r="M5" s="15">
        <v>11103000001</v>
      </c>
      <c r="N5" s="15" t="s">
        <v>35</v>
      </c>
      <c r="O5" s="12">
        <f>+VLOOKUP(M5,[1]Foglio1!$A:$C,3,0)</f>
        <v>9100</v>
      </c>
      <c r="P5" s="29">
        <f>+SUMIFS('Scritture 2013'!$F:$F,'Scritture 2013'!$G:$G,"38",'Scritture 2013'!$A:$A,'Sp 2013'!$M5)</f>
        <v>0</v>
      </c>
      <c r="Q5" s="29">
        <f>+SUMIFS('Scritture 2013'!$F:$F,'Scritture 2013'!$G:$G,"16",'Scritture 2013'!$A:$A,'Sp 2013'!$M5)</f>
        <v>0</v>
      </c>
      <c r="R5" s="29">
        <f>+SUMIFS('Scritture 2013'!$F:$F,'Scritture 2013'!$G:$G,"39CA",'Scritture 2013'!$A:$A,'Sp 2013'!$M5)</f>
        <v>-9100</v>
      </c>
      <c r="S5" s="29">
        <f>+SUMIFS('Scritture 2013'!$F:$F,'Scritture 2013'!$G:$G,"17",'Scritture 2013'!$A:$A,'Sp 2013'!$M5)</f>
        <v>0</v>
      </c>
      <c r="T5" s="29">
        <f>+SUMIFS('Scritture 2013'!$F:$F,'Scritture 2013'!$G:$G,"39AF",'Scritture 2013'!$A:$A,'Sp 2013'!$M5)</f>
        <v>0</v>
      </c>
      <c r="U5" s="29">
        <f>+SUMIFS('Scritture 2013'!$F:$F,'Scritture 2013'!$G:$G,"39SD",'Scritture 2013'!$A:$A,'Sp 2013'!$M5)</f>
        <v>0</v>
      </c>
      <c r="V5" s="29">
        <f>+SUMIFS('Scritture 2013'!$F:$F,'Scritture 2013'!$G:$G,"37",'Scritture 2013'!$A:$A,'Sp 2013'!$M5)</f>
        <v>0</v>
      </c>
      <c r="W5" s="29">
        <f>+SUMIFS('Scritture 2013'!$F:$F,'Scritture 2013'!$G:$G,"19",'Scritture 2013'!$A:$A,'Sp 2013'!$M5)</f>
        <v>0</v>
      </c>
      <c r="X5" s="29">
        <f t="shared" si="1"/>
        <v>-9100</v>
      </c>
      <c r="Y5" s="29">
        <f t="shared" si="0"/>
        <v>0</v>
      </c>
      <c r="Z5" s="13"/>
    </row>
    <row r="6" spans="1:26" hidden="1" x14ac:dyDescent="0.3">
      <c r="A6" s="12" t="s">
        <v>22</v>
      </c>
      <c r="B6" s="12" t="s">
        <v>23</v>
      </c>
      <c r="C6" s="13" t="s">
        <v>24</v>
      </c>
      <c r="D6" s="13" t="s">
        <v>36</v>
      </c>
      <c r="E6" s="14" t="s">
        <v>37</v>
      </c>
      <c r="F6" s="13"/>
      <c r="G6" s="13"/>
      <c r="H6" s="10" t="s">
        <v>22</v>
      </c>
      <c r="I6" s="10" t="s">
        <v>23</v>
      </c>
      <c r="J6" s="17" t="s">
        <v>27</v>
      </c>
      <c r="K6" s="17" t="s">
        <v>36</v>
      </c>
      <c r="L6" s="17" t="s">
        <v>36</v>
      </c>
      <c r="M6" s="15">
        <v>11103000007</v>
      </c>
      <c r="N6" s="15" t="s">
        <v>38</v>
      </c>
      <c r="O6" s="12">
        <f>+VLOOKUP(M6,[1]Foglio1!$A:$C,3,0)</f>
        <v>174001.88</v>
      </c>
      <c r="P6" s="29">
        <f>+SUMIFS('Scritture 2013'!$F:$F,'Scritture 2013'!$G:$G,"38",'Scritture 2013'!$A:$A,'Sp 2013'!$M6)</f>
        <v>-174001.88</v>
      </c>
      <c r="Q6" s="29">
        <f>+SUMIFS('Scritture 2013'!$F:$F,'Scritture 2013'!$G:$G,"16",'Scritture 2013'!$A:$A,'Sp 2013'!$M6)</f>
        <v>0</v>
      </c>
      <c r="R6" s="29">
        <f>+SUMIFS('Scritture 2013'!$F:$F,'Scritture 2013'!$G:$G,"39CA",'Scritture 2013'!$A:$A,'Sp 2013'!$M6)</f>
        <v>0</v>
      </c>
      <c r="S6" s="29">
        <f>+SUMIFS('Scritture 2013'!$F:$F,'Scritture 2013'!$G:$G,"17",'Scritture 2013'!$A:$A,'Sp 2013'!$M6)</f>
        <v>0</v>
      </c>
      <c r="T6" s="29">
        <f>+SUMIFS('Scritture 2013'!$F:$F,'Scritture 2013'!$G:$G,"39AF",'Scritture 2013'!$A:$A,'Sp 2013'!$M6)</f>
        <v>0</v>
      </c>
      <c r="U6" s="29">
        <f>+SUMIFS('Scritture 2013'!$F:$F,'Scritture 2013'!$G:$G,"39SD",'Scritture 2013'!$A:$A,'Sp 2013'!$M6)</f>
        <v>0</v>
      </c>
      <c r="V6" s="29">
        <f>+SUMIFS('Scritture 2013'!$F:$F,'Scritture 2013'!$G:$G,"37",'Scritture 2013'!$A:$A,'Sp 2013'!$M6)</f>
        <v>0</v>
      </c>
      <c r="W6" s="29">
        <f>+SUMIFS('Scritture 2013'!$F:$F,'Scritture 2013'!$G:$G,"19",'Scritture 2013'!$A:$A,'Sp 2013'!$M6)</f>
        <v>0</v>
      </c>
      <c r="X6" s="98">
        <f t="shared" si="1"/>
        <v>-174001.88</v>
      </c>
      <c r="Y6" s="29">
        <f t="shared" si="0"/>
        <v>0</v>
      </c>
      <c r="Z6" s="13"/>
    </row>
    <row r="7" spans="1:26" hidden="1" x14ac:dyDescent="0.3">
      <c r="A7" s="12" t="s">
        <v>22</v>
      </c>
      <c r="B7" s="12" t="s">
        <v>23</v>
      </c>
      <c r="C7" s="13" t="s">
        <v>24</v>
      </c>
      <c r="D7" s="13" t="s">
        <v>33</v>
      </c>
      <c r="E7" s="14" t="s">
        <v>34</v>
      </c>
      <c r="F7" s="13"/>
      <c r="G7" s="13"/>
      <c r="H7" s="10" t="s">
        <v>22</v>
      </c>
      <c r="I7" s="10" t="s">
        <v>23</v>
      </c>
      <c r="J7" s="16"/>
      <c r="K7" s="16"/>
      <c r="L7" s="16"/>
      <c r="M7" s="15">
        <v>11103000008</v>
      </c>
      <c r="N7" s="15" t="s">
        <v>39</v>
      </c>
      <c r="O7" s="12">
        <f>+VLOOKUP(M7,[1]Foglio1!$A:$C,3,0)</f>
        <v>15299.65</v>
      </c>
      <c r="P7" s="29">
        <f>+SUMIFS('Scritture 2013'!$F:$F,'Scritture 2013'!$G:$G,"38",'Scritture 2013'!$A:$A,'Sp 2013'!$M7)</f>
        <v>-15299.65</v>
      </c>
      <c r="Q7" s="29">
        <f>+SUMIFS('Scritture 2013'!$F:$F,'Scritture 2013'!$G:$G,"16",'Scritture 2013'!$A:$A,'Sp 2013'!$M7)</f>
        <v>0</v>
      </c>
      <c r="R7" s="29">
        <f>+SUMIFS('Scritture 2013'!$F:$F,'Scritture 2013'!$G:$G,"39CA",'Scritture 2013'!$A:$A,'Sp 2013'!$M7)</f>
        <v>0</v>
      </c>
      <c r="S7" s="29">
        <f>+SUMIFS('Scritture 2013'!$F:$F,'Scritture 2013'!$G:$G,"17",'Scritture 2013'!$A:$A,'Sp 2013'!$M7)</f>
        <v>0</v>
      </c>
      <c r="T7" s="29">
        <f>+SUMIFS('Scritture 2013'!$F:$F,'Scritture 2013'!$G:$G,"39AF",'Scritture 2013'!$A:$A,'Sp 2013'!$M7)</f>
        <v>0</v>
      </c>
      <c r="U7" s="29">
        <f>+SUMIFS('Scritture 2013'!$F:$F,'Scritture 2013'!$G:$G,"39SD",'Scritture 2013'!$A:$A,'Sp 2013'!$M7)</f>
        <v>0</v>
      </c>
      <c r="V7" s="29">
        <f>+SUMIFS('Scritture 2013'!$F:$F,'Scritture 2013'!$G:$G,"37",'Scritture 2013'!$A:$A,'Sp 2013'!$M7)</f>
        <v>0</v>
      </c>
      <c r="W7" s="29">
        <f>+SUMIFS('Scritture 2013'!$F:$F,'Scritture 2013'!$G:$G,"19",'Scritture 2013'!$A:$A,'Sp 2013'!$M7)</f>
        <v>0</v>
      </c>
      <c r="X7" s="98">
        <f t="shared" si="1"/>
        <v>-15299.65</v>
      </c>
      <c r="Y7" s="29">
        <f t="shared" si="0"/>
        <v>0</v>
      </c>
      <c r="Z7" s="13"/>
    </row>
    <row r="8" spans="1:26" hidden="1" x14ac:dyDescent="0.3">
      <c r="A8" s="12" t="s">
        <v>22</v>
      </c>
      <c r="B8" s="12" t="s">
        <v>23</v>
      </c>
      <c r="C8" s="13" t="s">
        <v>24</v>
      </c>
      <c r="D8" s="13" t="s">
        <v>40</v>
      </c>
      <c r="E8" s="14" t="s">
        <v>41</v>
      </c>
      <c r="F8" s="13"/>
      <c r="G8" s="13"/>
      <c r="H8" s="10" t="s">
        <v>22</v>
      </c>
      <c r="I8" s="10" t="s">
        <v>23</v>
      </c>
      <c r="J8" s="16"/>
      <c r="K8" s="16"/>
      <c r="L8" s="16"/>
      <c r="M8" s="15">
        <v>11103000009</v>
      </c>
      <c r="N8" s="15" t="s">
        <v>42</v>
      </c>
      <c r="O8" s="12">
        <f>+VLOOKUP(M8,[1]Foglio1!$A:$C,3,0)</f>
        <v>120000</v>
      </c>
      <c r="P8" s="29">
        <f>+SUMIFS('Scritture 2013'!$F:$F,'Scritture 2013'!$G:$G,"38",'Scritture 2013'!$A:$A,'Sp 2013'!$M8)</f>
        <v>-120000</v>
      </c>
      <c r="Q8" s="29">
        <f>+SUMIFS('Scritture 2013'!$F:$F,'Scritture 2013'!$G:$G,"16",'Scritture 2013'!$A:$A,'Sp 2013'!$M8)</f>
        <v>0</v>
      </c>
      <c r="R8" s="29">
        <f>+SUMIFS('Scritture 2013'!$F:$F,'Scritture 2013'!$G:$G,"39CA",'Scritture 2013'!$A:$A,'Sp 2013'!$M8)</f>
        <v>0</v>
      </c>
      <c r="S8" s="29">
        <f>+SUMIFS('Scritture 2013'!$F:$F,'Scritture 2013'!$G:$G,"17",'Scritture 2013'!$A:$A,'Sp 2013'!$M8)</f>
        <v>0</v>
      </c>
      <c r="T8" s="29">
        <f>+SUMIFS('Scritture 2013'!$F:$F,'Scritture 2013'!$G:$G,"39AF",'Scritture 2013'!$A:$A,'Sp 2013'!$M8)</f>
        <v>0</v>
      </c>
      <c r="U8" s="29">
        <f>+SUMIFS('Scritture 2013'!$F:$F,'Scritture 2013'!$G:$G,"39SD",'Scritture 2013'!$A:$A,'Sp 2013'!$M8)</f>
        <v>0</v>
      </c>
      <c r="V8" s="29">
        <f>+SUMIFS('Scritture 2013'!$F:$F,'Scritture 2013'!$G:$G,"37",'Scritture 2013'!$A:$A,'Sp 2013'!$M8)</f>
        <v>0</v>
      </c>
      <c r="W8" s="29">
        <f>+SUMIFS('Scritture 2013'!$F:$F,'Scritture 2013'!$G:$G,"19",'Scritture 2013'!$A:$A,'Sp 2013'!$M8)</f>
        <v>0</v>
      </c>
      <c r="X8" s="98">
        <f t="shared" si="1"/>
        <v>-120000</v>
      </c>
      <c r="Y8" s="29">
        <f t="shared" si="0"/>
        <v>0</v>
      </c>
      <c r="Z8" s="13"/>
    </row>
    <row r="9" spans="1:26" hidden="1" x14ac:dyDescent="0.3">
      <c r="A9" s="12" t="s">
        <v>22</v>
      </c>
      <c r="B9" s="12" t="s">
        <v>23</v>
      </c>
      <c r="C9" s="13" t="s">
        <v>24</v>
      </c>
      <c r="D9" s="13" t="s">
        <v>33</v>
      </c>
      <c r="E9" s="14" t="s">
        <v>34</v>
      </c>
      <c r="F9" s="13"/>
      <c r="G9" s="13"/>
      <c r="H9" s="10" t="s">
        <v>22</v>
      </c>
      <c r="I9" s="10" t="s">
        <v>23</v>
      </c>
      <c r="J9" s="17" t="s">
        <v>27</v>
      </c>
      <c r="K9" s="17" t="s">
        <v>28</v>
      </c>
      <c r="L9" s="17" t="s">
        <v>43</v>
      </c>
      <c r="M9" s="15">
        <v>11103000010</v>
      </c>
      <c r="N9" s="15" t="s">
        <v>44</v>
      </c>
      <c r="O9" s="12">
        <f>+VLOOKUP(M9,[1]Foglio1!$A:$C,3,0)</f>
        <v>57000</v>
      </c>
      <c r="P9" s="29">
        <f>+SUMIFS('Scritture 2013'!$F:$F,'Scritture 2013'!$G:$G,"38",'Scritture 2013'!$A:$A,'Sp 2013'!$M9)</f>
        <v>-57000</v>
      </c>
      <c r="Q9" s="29">
        <f>+SUMIFS('Scritture 2013'!$F:$F,'Scritture 2013'!$G:$G,"16",'Scritture 2013'!$A:$A,'Sp 2013'!$M9)</f>
        <v>0</v>
      </c>
      <c r="R9" s="29">
        <f>+SUMIFS('Scritture 2013'!$F:$F,'Scritture 2013'!$G:$G,"39CA",'Scritture 2013'!$A:$A,'Sp 2013'!$M9)</f>
        <v>0</v>
      </c>
      <c r="S9" s="29">
        <f>+SUMIFS('Scritture 2013'!$F:$F,'Scritture 2013'!$G:$G,"17",'Scritture 2013'!$A:$A,'Sp 2013'!$M9)</f>
        <v>0</v>
      </c>
      <c r="T9" s="29">
        <f>+SUMIFS('Scritture 2013'!$F:$F,'Scritture 2013'!$G:$G,"39AF",'Scritture 2013'!$A:$A,'Sp 2013'!$M9)</f>
        <v>0</v>
      </c>
      <c r="U9" s="29">
        <f>+SUMIFS('Scritture 2013'!$F:$F,'Scritture 2013'!$G:$G,"39SD",'Scritture 2013'!$A:$A,'Sp 2013'!$M9)</f>
        <v>0</v>
      </c>
      <c r="V9" s="29">
        <f>+SUMIFS('Scritture 2013'!$F:$F,'Scritture 2013'!$G:$G,"37",'Scritture 2013'!$A:$A,'Sp 2013'!$M9)</f>
        <v>0</v>
      </c>
      <c r="W9" s="29">
        <f>+SUMIFS('Scritture 2013'!$F:$F,'Scritture 2013'!$G:$G,"19",'Scritture 2013'!$A:$A,'Sp 2013'!$M9)</f>
        <v>0</v>
      </c>
      <c r="X9" s="98">
        <f t="shared" si="1"/>
        <v>-57000</v>
      </c>
      <c r="Y9" s="29">
        <f t="shared" si="0"/>
        <v>0</v>
      </c>
      <c r="Z9" s="13"/>
    </row>
    <row r="10" spans="1:26" hidden="1" x14ac:dyDescent="0.3">
      <c r="A10" s="12" t="s">
        <v>22</v>
      </c>
      <c r="B10" s="12" t="s">
        <v>23</v>
      </c>
      <c r="C10" s="13" t="s">
        <v>24</v>
      </c>
      <c r="D10" s="13" t="s">
        <v>33</v>
      </c>
      <c r="E10" s="14" t="s">
        <v>34</v>
      </c>
      <c r="F10" s="13"/>
      <c r="G10" s="13"/>
      <c r="H10" s="10" t="s">
        <v>22</v>
      </c>
      <c r="I10" s="10" t="s">
        <v>23</v>
      </c>
      <c r="J10" s="17" t="s">
        <v>27</v>
      </c>
      <c r="K10" s="17" t="s">
        <v>28</v>
      </c>
      <c r="L10" s="17" t="s">
        <v>43</v>
      </c>
      <c r="M10" s="15">
        <v>11103000011</v>
      </c>
      <c r="N10" s="15" t="s">
        <v>45</v>
      </c>
      <c r="O10" s="12"/>
      <c r="P10" s="29">
        <f>+SUMIFS('Scritture 2013'!$F:$F,'Scritture 2013'!$G:$G,"38",'Scritture 2013'!$A:$A,'Sp 2013'!$M10)</f>
        <v>0</v>
      </c>
      <c r="Q10" s="29">
        <f>+SUMIFS('Scritture 2013'!$F:$F,'Scritture 2013'!$G:$G,"16",'Scritture 2013'!$A:$A,'Sp 2013'!$M10)</f>
        <v>0</v>
      </c>
      <c r="R10" s="29">
        <f>+SUMIFS('Scritture 2013'!$F:$F,'Scritture 2013'!$G:$G,"39CA",'Scritture 2013'!$A:$A,'Sp 2013'!$M10)</f>
        <v>0</v>
      </c>
      <c r="S10" s="29">
        <f>+SUMIFS('Scritture 2013'!$F:$F,'Scritture 2013'!$G:$G,"17",'Scritture 2013'!$A:$A,'Sp 2013'!$M10)</f>
        <v>0</v>
      </c>
      <c r="T10" s="29">
        <f>+SUMIFS('Scritture 2013'!$F:$F,'Scritture 2013'!$G:$G,"39AF",'Scritture 2013'!$A:$A,'Sp 2013'!$M10)</f>
        <v>0</v>
      </c>
      <c r="U10" s="29">
        <f>+SUMIFS('Scritture 2013'!$F:$F,'Scritture 2013'!$G:$G,"39SD",'Scritture 2013'!$A:$A,'Sp 2013'!$M10)</f>
        <v>0</v>
      </c>
      <c r="V10" s="29">
        <f>+SUMIFS('Scritture 2013'!$F:$F,'Scritture 2013'!$G:$G,"37",'Scritture 2013'!$A:$A,'Sp 2013'!$M10)</f>
        <v>0</v>
      </c>
      <c r="W10" s="29">
        <f>+SUMIFS('Scritture 2013'!$F:$F,'Scritture 2013'!$G:$G,"19",'Scritture 2013'!$A:$A,'Sp 2013'!$M10)</f>
        <v>0</v>
      </c>
      <c r="X10" s="29">
        <f t="shared" si="1"/>
        <v>0</v>
      </c>
      <c r="Y10" s="29">
        <f t="shared" si="0"/>
        <v>0</v>
      </c>
      <c r="Z10" s="13"/>
    </row>
    <row r="11" spans="1:26" hidden="1" x14ac:dyDescent="0.3">
      <c r="A11" s="12" t="s">
        <v>22</v>
      </c>
      <c r="B11" s="12" t="s">
        <v>23</v>
      </c>
      <c r="C11" s="13" t="s">
        <v>24</v>
      </c>
      <c r="D11" s="13" t="s">
        <v>33</v>
      </c>
      <c r="E11" s="14" t="s">
        <v>34</v>
      </c>
      <c r="F11" s="13"/>
      <c r="G11" s="13"/>
      <c r="H11" s="10" t="s">
        <v>22</v>
      </c>
      <c r="I11" s="10" t="s">
        <v>23</v>
      </c>
      <c r="J11" s="17" t="s">
        <v>27</v>
      </c>
      <c r="K11" s="17" t="s">
        <v>46</v>
      </c>
      <c r="L11" s="17" t="s">
        <v>47</v>
      </c>
      <c r="M11" s="15">
        <v>11203000009</v>
      </c>
      <c r="N11" s="15" t="s">
        <v>48</v>
      </c>
      <c r="O11" s="12"/>
      <c r="P11" s="29">
        <f>+SUMIFS('Scritture 2013'!$F:$F,'Scritture 2013'!$G:$G,"38",'Scritture 2013'!$A:$A,'Sp 2013'!$M11)</f>
        <v>0</v>
      </c>
      <c r="Q11" s="29">
        <f>+SUMIFS('Scritture 2013'!$F:$F,'Scritture 2013'!$G:$G,"16",'Scritture 2013'!$A:$A,'Sp 2013'!$M11)</f>
        <v>0</v>
      </c>
      <c r="R11" s="29">
        <f>+SUMIFS('Scritture 2013'!$F:$F,'Scritture 2013'!$G:$G,"39CA",'Scritture 2013'!$A:$A,'Sp 2013'!$M11)</f>
        <v>0</v>
      </c>
      <c r="S11" s="29">
        <f>+SUMIFS('Scritture 2013'!$F:$F,'Scritture 2013'!$G:$G,"17",'Scritture 2013'!$A:$A,'Sp 2013'!$M11)</f>
        <v>0</v>
      </c>
      <c r="T11" s="29">
        <f>+SUMIFS('Scritture 2013'!$F:$F,'Scritture 2013'!$G:$G,"39AF",'Scritture 2013'!$A:$A,'Sp 2013'!$M11)</f>
        <v>0</v>
      </c>
      <c r="U11" s="29">
        <f>+SUMIFS('Scritture 2013'!$F:$F,'Scritture 2013'!$G:$G,"39SD",'Scritture 2013'!$A:$A,'Sp 2013'!$M11)</f>
        <v>0</v>
      </c>
      <c r="V11" s="29">
        <f>+SUMIFS('Scritture 2013'!$F:$F,'Scritture 2013'!$G:$G,"37",'Scritture 2013'!$A:$A,'Sp 2013'!$M11)</f>
        <v>0</v>
      </c>
      <c r="W11" s="29">
        <f>+SUMIFS('Scritture 2013'!$F:$F,'Scritture 2013'!$G:$G,"19",'Scritture 2013'!$A:$A,'Sp 2013'!$M11)</f>
        <v>0</v>
      </c>
      <c r="X11" s="29">
        <f t="shared" si="1"/>
        <v>0</v>
      </c>
      <c r="Y11" s="29">
        <f t="shared" si="0"/>
        <v>0</v>
      </c>
      <c r="Z11" s="13"/>
    </row>
    <row r="12" spans="1:26" hidden="1" x14ac:dyDescent="0.3">
      <c r="A12" s="12" t="s">
        <v>22</v>
      </c>
      <c r="B12" s="12" t="s">
        <v>23</v>
      </c>
      <c r="C12" s="13" t="s">
        <v>24</v>
      </c>
      <c r="D12" s="13" t="s">
        <v>33</v>
      </c>
      <c r="E12" s="14" t="s">
        <v>34</v>
      </c>
      <c r="F12" s="13"/>
      <c r="G12" s="13"/>
      <c r="H12" s="10" t="s">
        <v>22</v>
      </c>
      <c r="I12" s="10" t="s">
        <v>23</v>
      </c>
      <c r="J12" s="17" t="s">
        <v>27</v>
      </c>
      <c r="K12" s="17" t="s">
        <v>46</v>
      </c>
      <c r="L12" s="17" t="s">
        <v>47</v>
      </c>
      <c r="M12" s="15">
        <v>11203000010</v>
      </c>
      <c r="N12" s="15" t="s">
        <v>49</v>
      </c>
      <c r="O12" s="12"/>
      <c r="P12" s="29">
        <f>+SUMIFS('Scritture 2013'!$F:$F,'Scritture 2013'!$G:$G,"38",'Scritture 2013'!$A:$A,'Sp 2013'!$M12)</f>
        <v>0</v>
      </c>
      <c r="Q12" s="29">
        <f>+SUMIFS('Scritture 2013'!$F:$F,'Scritture 2013'!$G:$G,"16",'Scritture 2013'!$A:$A,'Sp 2013'!$M12)</f>
        <v>0</v>
      </c>
      <c r="R12" s="29">
        <f>+SUMIFS('Scritture 2013'!$F:$F,'Scritture 2013'!$G:$G,"39CA",'Scritture 2013'!$A:$A,'Sp 2013'!$M12)</f>
        <v>0</v>
      </c>
      <c r="S12" s="29">
        <f>+SUMIFS('Scritture 2013'!$F:$F,'Scritture 2013'!$G:$G,"17",'Scritture 2013'!$A:$A,'Sp 2013'!$M12)</f>
        <v>0</v>
      </c>
      <c r="T12" s="29">
        <f>+SUMIFS('Scritture 2013'!$F:$F,'Scritture 2013'!$G:$G,"39AF",'Scritture 2013'!$A:$A,'Sp 2013'!$M12)</f>
        <v>0</v>
      </c>
      <c r="U12" s="29">
        <f>+SUMIFS('Scritture 2013'!$F:$F,'Scritture 2013'!$G:$G,"39SD",'Scritture 2013'!$A:$A,'Sp 2013'!$M12)</f>
        <v>0</v>
      </c>
      <c r="V12" s="29">
        <f>+SUMIFS('Scritture 2013'!$F:$F,'Scritture 2013'!$G:$G,"37",'Scritture 2013'!$A:$A,'Sp 2013'!$M12)</f>
        <v>0</v>
      </c>
      <c r="W12" s="29">
        <f>+SUMIFS('Scritture 2013'!$F:$F,'Scritture 2013'!$G:$G,"19",'Scritture 2013'!$A:$A,'Sp 2013'!$M12)</f>
        <v>0</v>
      </c>
      <c r="X12" s="29">
        <f t="shared" si="1"/>
        <v>0</v>
      </c>
      <c r="Y12" s="29">
        <f t="shared" si="0"/>
        <v>0</v>
      </c>
      <c r="Z12" s="13"/>
    </row>
    <row r="13" spans="1:26" hidden="1" x14ac:dyDescent="0.3">
      <c r="A13" s="12" t="s">
        <v>22</v>
      </c>
      <c r="B13" s="12" t="s">
        <v>23</v>
      </c>
      <c r="C13" s="13" t="s">
        <v>50</v>
      </c>
      <c r="D13" s="13" t="s">
        <v>51</v>
      </c>
      <c r="E13" s="14" t="s">
        <v>52</v>
      </c>
      <c r="F13" s="13"/>
      <c r="G13" s="13"/>
      <c r="H13" s="10" t="s">
        <v>22</v>
      </c>
      <c r="I13" s="10" t="s">
        <v>23</v>
      </c>
      <c r="J13" t="s">
        <v>27</v>
      </c>
      <c r="K13" t="s">
        <v>46</v>
      </c>
      <c r="L13" t="str">
        <f>+D13</f>
        <v>Terreni</v>
      </c>
      <c r="M13" s="15">
        <v>11201000001</v>
      </c>
      <c r="N13" s="15" t="s">
        <v>53</v>
      </c>
      <c r="O13" s="12">
        <f>+VLOOKUP(M13,[1]Foglio1!$A:$C,3,0)</f>
        <v>115416.7</v>
      </c>
      <c r="P13" s="29">
        <f>+SUMIFS('Scritture 2013'!$F:$F,'Scritture 2013'!$G:$G,"38",'Scritture 2013'!$A:$A,'Sp 2013'!$M13)</f>
        <v>0</v>
      </c>
      <c r="Q13" s="29">
        <f>+SUMIFS('Scritture 2013'!$F:$F,'Scritture 2013'!$G:$G,"16",'Scritture 2013'!$A:$A,'Sp 2013'!$M13)</f>
        <v>830345.65423057834</v>
      </c>
      <c r="R13" s="29">
        <f>+SUMIFS('Scritture 2013'!$F:$F,'Scritture 2013'!$G:$G,"39CA",'Scritture 2013'!$A:$A,'Sp 2013'!$M13)</f>
        <v>0</v>
      </c>
      <c r="S13" s="29">
        <f>+SUMIFS('Scritture 2013'!$F:$F,'Scritture 2013'!$G:$G,"17",'Scritture 2013'!$A:$A,'Sp 2013'!$M13)</f>
        <v>0</v>
      </c>
      <c r="T13" s="29">
        <f>+SUMIFS('Scritture 2013'!$F:$F,'Scritture 2013'!$G:$G,"39AF",'Scritture 2013'!$A:$A,'Sp 2013'!$M13)</f>
        <v>0</v>
      </c>
      <c r="U13" s="29">
        <f>+SUMIFS('Scritture 2013'!$F:$F,'Scritture 2013'!$G:$G,"39SD",'Scritture 2013'!$A:$A,'Sp 2013'!$M13)</f>
        <v>0</v>
      </c>
      <c r="V13" s="29">
        <f>+SUMIFS('Scritture 2013'!$F:$F,'Scritture 2013'!$G:$G,"37",'Scritture 2013'!$A:$A,'Sp 2013'!$M13)</f>
        <v>0</v>
      </c>
      <c r="W13" s="29">
        <f>+SUMIFS('Scritture 2013'!$F:$F,'Scritture 2013'!$G:$G,"19",'Scritture 2013'!$A:$A,'Sp 2013'!$M13)</f>
        <v>0</v>
      </c>
      <c r="X13" s="29">
        <f t="shared" si="1"/>
        <v>830345.65423057834</v>
      </c>
      <c r="Y13" s="29">
        <f t="shared" si="0"/>
        <v>945762.35423057829</v>
      </c>
      <c r="Z13" s="13"/>
    </row>
    <row r="14" spans="1:26" hidden="1" x14ac:dyDescent="0.3">
      <c r="A14" s="12" t="s">
        <v>22</v>
      </c>
      <c r="B14" s="12" t="s">
        <v>23</v>
      </c>
      <c r="C14" s="13" t="s">
        <v>50</v>
      </c>
      <c r="D14" s="13" t="s">
        <v>51</v>
      </c>
      <c r="E14" s="14" t="s">
        <v>52</v>
      </c>
      <c r="F14" s="13"/>
      <c r="G14" s="13"/>
      <c r="H14" s="10" t="s">
        <v>22</v>
      </c>
      <c r="I14" s="10" t="s">
        <v>23</v>
      </c>
      <c r="J14" t="s">
        <v>27</v>
      </c>
      <c r="K14" t="s">
        <v>46</v>
      </c>
      <c r="L14" t="str">
        <f t="shared" ref="L14:L39" si="2">+D14</f>
        <v>Terreni</v>
      </c>
      <c r="M14" s="15">
        <v>11201000002</v>
      </c>
      <c r="N14" s="15" t="s">
        <v>54</v>
      </c>
      <c r="O14" s="12">
        <f>+VLOOKUP(M14,[1]Foglio1!$A:$C,3,0)</f>
        <v>-19740.77</v>
      </c>
      <c r="P14" s="29">
        <f>+SUMIFS('Scritture 2013'!$F:$F,'Scritture 2013'!$G:$G,"38",'Scritture 2013'!$A:$A,'Sp 2013'!$M14)</f>
        <v>0</v>
      </c>
      <c r="Q14" s="29">
        <f>+SUMIFS('Scritture 2013'!$F:$F,'Scritture 2013'!$G:$G,"16",'Scritture 2013'!$A:$A,'Sp 2013'!$M14)</f>
        <v>-142021.58423057821</v>
      </c>
      <c r="R14" s="29">
        <f>+SUMIFS('Scritture 2013'!$F:$F,'Scritture 2013'!$G:$G,"39CA",'Scritture 2013'!$A:$A,'Sp 2013'!$M14)</f>
        <v>0</v>
      </c>
      <c r="S14" s="29">
        <f>+SUMIFS('Scritture 2013'!$F:$F,'Scritture 2013'!$G:$G,"17",'Scritture 2013'!$A:$A,'Sp 2013'!$M14)</f>
        <v>0</v>
      </c>
      <c r="T14" s="29">
        <f>+SUMIFS('Scritture 2013'!$F:$F,'Scritture 2013'!$G:$G,"39AF",'Scritture 2013'!$A:$A,'Sp 2013'!$M14)</f>
        <v>0</v>
      </c>
      <c r="U14" s="29">
        <f>+SUMIFS('Scritture 2013'!$F:$F,'Scritture 2013'!$G:$G,"39SD",'Scritture 2013'!$A:$A,'Sp 2013'!$M14)</f>
        <v>0</v>
      </c>
      <c r="V14" s="29">
        <f>+SUMIFS('Scritture 2013'!$F:$F,'Scritture 2013'!$G:$G,"37",'Scritture 2013'!$A:$A,'Sp 2013'!$M14)</f>
        <v>0</v>
      </c>
      <c r="W14" s="29">
        <f>+SUMIFS('Scritture 2013'!$F:$F,'Scritture 2013'!$G:$G,"19",'Scritture 2013'!$A:$A,'Sp 2013'!$M14)</f>
        <v>0</v>
      </c>
      <c r="X14" s="29">
        <f t="shared" si="1"/>
        <v>-142021.58423057821</v>
      </c>
      <c r="Y14" s="29">
        <f t="shared" si="0"/>
        <v>-161762.3542305782</v>
      </c>
      <c r="Z14" s="13"/>
    </row>
    <row r="15" spans="1:26" hidden="1" x14ac:dyDescent="0.3">
      <c r="A15" s="12" t="s">
        <v>22</v>
      </c>
      <c r="B15" s="12" t="s">
        <v>23</v>
      </c>
      <c r="C15" s="13" t="s">
        <v>50</v>
      </c>
      <c r="D15" s="13" t="s">
        <v>51</v>
      </c>
      <c r="E15" s="14" t="s">
        <v>52</v>
      </c>
      <c r="F15" s="13"/>
      <c r="G15" s="13"/>
      <c r="H15" s="10" t="s">
        <v>22</v>
      </c>
      <c r="I15" s="10" t="s">
        <v>23</v>
      </c>
      <c r="J15" t="s">
        <v>27</v>
      </c>
      <c r="K15" t="s">
        <v>46</v>
      </c>
      <c r="L15" t="str">
        <f t="shared" si="2"/>
        <v>Terreni</v>
      </c>
      <c r="M15" s="15">
        <v>11201000013</v>
      </c>
      <c r="N15" s="15" t="s">
        <v>55</v>
      </c>
      <c r="O15" s="12">
        <f>+VLOOKUP(M15,[1]Foglio1!$A:$C,3,0)</f>
        <v>288244.67</v>
      </c>
      <c r="P15" s="29">
        <f>+SUMIFS('Scritture 2013'!$F:$F,'Scritture 2013'!$G:$G,"38",'Scritture 2013'!$A:$A,'Sp 2013'!$M15)</f>
        <v>0</v>
      </c>
      <c r="Q15" s="29">
        <f>+SUMIFS('Scritture 2013'!$F:$F,'Scritture 2013'!$G:$G,"16",'Scritture 2013'!$A:$A,'Sp 2013'!$M15)</f>
        <v>217906.11423002335</v>
      </c>
      <c r="R15" s="29">
        <f>+SUMIFS('Scritture 2013'!$F:$F,'Scritture 2013'!$G:$G,"39CA",'Scritture 2013'!$A:$A,'Sp 2013'!$M15)</f>
        <v>0</v>
      </c>
      <c r="S15" s="29">
        <f>+SUMIFS('Scritture 2013'!$F:$F,'Scritture 2013'!$G:$G,"17",'Scritture 2013'!$A:$A,'Sp 2013'!$M15)</f>
        <v>0</v>
      </c>
      <c r="T15" s="29">
        <f>+SUMIFS('Scritture 2013'!$F:$F,'Scritture 2013'!$G:$G,"39AF",'Scritture 2013'!$A:$A,'Sp 2013'!$M15)</f>
        <v>0</v>
      </c>
      <c r="U15" s="29">
        <f>+SUMIFS('Scritture 2013'!$F:$F,'Scritture 2013'!$G:$G,"39SD",'Scritture 2013'!$A:$A,'Sp 2013'!$M15)</f>
        <v>0</v>
      </c>
      <c r="V15" s="29">
        <f>+SUMIFS('Scritture 2013'!$F:$F,'Scritture 2013'!$G:$G,"37",'Scritture 2013'!$A:$A,'Sp 2013'!$M15)</f>
        <v>0</v>
      </c>
      <c r="W15" s="29">
        <f>+SUMIFS('Scritture 2013'!$F:$F,'Scritture 2013'!$G:$G,"19",'Scritture 2013'!$A:$A,'Sp 2013'!$M15)</f>
        <v>0</v>
      </c>
      <c r="X15" s="29">
        <f t="shared" si="1"/>
        <v>217906.11423002335</v>
      </c>
      <c r="Y15" s="29">
        <f t="shared" si="0"/>
        <v>506150.78423002333</v>
      </c>
      <c r="Z15" s="13"/>
    </row>
    <row r="16" spans="1:26" hidden="1" x14ac:dyDescent="0.3">
      <c r="A16" s="12" t="s">
        <v>22</v>
      </c>
      <c r="B16" s="12" t="s">
        <v>23</v>
      </c>
      <c r="C16" s="13" t="s">
        <v>50</v>
      </c>
      <c r="D16" s="13" t="s">
        <v>51</v>
      </c>
      <c r="E16" s="14" t="s">
        <v>52</v>
      </c>
      <c r="F16" s="13"/>
      <c r="G16" s="13"/>
      <c r="H16" s="10" t="s">
        <v>22</v>
      </c>
      <c r="I16" s="10" t="s">
        <v>23</v>
      </c>
      <c r="J16" t="s">
        <v>27</v>
      </c>
      <c r="K16" t="s">
        <v>46</v>
      </c>
      <c r="L16" t="str">
        <f t="shared" si="2"/>
        <v>Terreni</v>
      </c>
      <c r="M16" s="15">
        <v>11201000014</v>
      </c>
      <c r="N16" s="15" t="s">
        <v>56</v>
      </c>
      <c r="O16" s="12">
        <f>+VLOOKUP(M16,[1]Foglio1!$A:$C,3,0)</f>
        <v>-25712.639999999999</v>
      </c>
      <c r="P16" s="29">
        <f>+SUMIFS('Scritture 2013'!$F:$F,'Scritture 2013'!$G:$G,"38",'Scritture 2013'!$A:$A,'Sp 2013'!$M16)</f>
        <v>0</v>
      </c>
      <c r="Q16" s="29">
        <f>+SUMIFS('Scritture 2013'!$F:$F,'Scritture 2013'!$G:$G,"16",'Scritture 2013'!$A:$A,'Sp 2013'!$M16)</f>
        <v>-19438.144230023288</v>
      </c>
      <c r="R16" s="29">
        <f>+SUMIFS('Scritture 2013'!$F:$F,'Scritture 2013'!$G:$G,"39CA",'Scritture 2013'!$A:$A,'Sp 2013'!$M16)</f>
        <v>0</v>
      </c>
      <c r="S16" s="29">
        <f>+SUMIFS('Scritture 2013'!$F:$F,'Scritture 2013'!$G:$G,"17",'Scritture 2013'!$A:$A,'Sp 2013'!$M16)</f>
        <v>0</v>
      </c>
      <c r="T16" s="29">
        <f>+SUMIFS('Scritture 2013'!$F:$F,'Scritture 2013'!$G:$G,"39AF",'Scritture 2013'!$A:$A,'Sp 2013'!$M16)</f>
        <v>0</v>
      </c>
      <c r="U16" s="29">
        <f>+SUMIFS('Scritture 2013'!$F:$F,'Scritture 2013'!$G:$G,"39SD",'Scritture 2013'!$A:$A,'Sp 2013'!$M16)</f>
        <v>0</v>
      </c>
      <c r="V16" s="29">
        <f>+SUMIFS('Scritture 2013'!$F:$F,'Scritture 2013'!$G:$G,"37",'Scritture 2013'!$A:$A,'Sp 2013'!$M16)</f>
        <v>0</v>
      </c>
      <c r="W16" s="29">
        <f>+SUMIFS('Scritture 2013'!$F:$F,'Scritture 2013'!$G:$G,"19",'Scritture 2013'!$A:$A,'Sp 2013'!$M16)</f>
        <v>0</v>
      </c>
      <c r="X16" s="29">
        <f t="shared" si="1"/>
        <v>-19438.144230023288</v>
      </c>
      <c r="Y16" s="29">
        <f t="shared" si="0"/>
        <v>-45150.784230023288</v>
      </c>
      <c r="Z16" s="13"/>
    </row>
    <row r="17" spans="1:26" hidden="1" x14ac:dyDescent="0.3">
      <c r="A17" s="12" t="s">
        <v>22</v>
      </c>
      <c r="B17" s="12" t="s">
        <v>23</v>
      </c>
      <c r="C17" s="13" t="s">
        <v>50</v>
      </c>
      <c r="D17" s="13" t="s">
        <v>51</v>
      </c>
      <c r="E17" s="14" t="s">
        <v>52</v>
      </c>
      <c r="F17" s="13"/>
      <c r="G17" s="13"/>
      <c r="H17" s="10" t="s">
        <v>22</v>
      </c>
      <c r="I17" s="10" t="s">
        <v>23</v>
      </c>
      <c r="J17" t="s">
        <v>27</v>
      </c>
      <c r="K17" t="s">
        <v>46</v>
      </c>
      <c r="L17" t="str">
        <f t="shared" si="2"/>
        <v>Terreni</v>
      </c>
      <c r="M17" s="15">
        <v>11201000015</v>
      </c>
      <c r="N17" s="15" t="s">
        <v>57</v>
      </c>
      <c r="O17" s="12">
        <f>+VLOOKUP(M17,[1]Foglio1!$A:$C,3,0)</f>
        <v>44462.92</v>
      </c>
      <c r="P17" s="29">
        <f>+SUMIFS('Scritture 2013'!$F:$F,'Scritture 2013'!$G:$G,"38",'Scritture 2013'!$A:$A,'Sp 2013'!$M17)</f>
        <v>0</v>
      </c>
      <c r="Q17" s="29">
        <f>+SUMIFS('Scritture 2013'!$F:$F,'Scritture 2013'!$G:$G,"16",'Scritture 2013'!$A:$A,'Sp 2013'!$M17)</f>
        <v>242680.06630350888</v>
      </c>
      <c r="R17" s="29">
        <f>+SUMIFS('Scritture 2013'!$F:$F,'Scritture 2013'!$G:$G,"39CA",'Scritture 2013'!$A:$A,'Sp 2013'!$M17)</f>
        <v>0</v>
      </c>
      <c r="S17" s="29">
        <f>+SUMIFS('Scritture 2013'!$F:$F,'Scritture 2013'!$G:$G,"17",'Scritture 2013'!$A:$A,'Sp 2013'!$M17)</f>
        <v>0</v>
      </c>
      <c r="T17" s="29">
        <f>+SUMIFS('Scritture 2013'!$F:$F,'Scritture 2013'!$G:$G,"39AF",'Scritture 2013'!$A:$A,'Sp 2013'!$M17)</f>
        <v>0</v>
      </c>
      <c r="U17" s="29">
        <f>+SUMIFS('Scritture 2013'!$F:$F,'Scritture 2013'!$G:$G,"39SD",'Scritture 2013'!$A:$A,'Sp 2013'!$M17)</f>
        <v>0</v>
      </c>
      <c r="V17" s="29">
        <f>+SUMIFS('Scritture 2013'!$F:$F,'Scritture 2013'!$G:$G,"37",'Scritture 2013'!$A:$A,'Sp 2013'!$M17)</f>
        <v>0</v>
      </c>
      <c r="W17" s="29">
        <f>+SUMIFS('Scritture 2013'!$F:$F,'Scritture 2013'!$G:$G,"19",'Scritture 2013'!$A:$A,'Sp 2013'!$M17)</f>
        <v>0</v>
      </c>
      <c r="X17" s="29">
        <f t="shared" si="1"/>
        <v>242680.06630350888</v>
      </c>
      <c r="Y17" s="29">
        <f t="shared" si="0"/>
        <v>287142.98630350886</v>
      </c>
      <c r="Z17" s="13"/>
    </row>
    <row r="18" spans="1:26" hidden="1" x14ac:dyDescent="0.3">
      <c r="A18" s="12" t="s">
        <v>22</v>
      </c>
      <c r="B18" s="12" t="s">
        <v>23</v>
      </c>
      <c r="C18" s="13" t="s">
        <v>50</v>
      </c>
      <c r="D18" s="13" t="s">
        <v>51</v>
      </c>
      <c r="E18" s="14" t="s">
        <v>52</v>
      </c>
      <c r="F18" s="13"/>
      <c r="G18" s="13"/>
      <c r="H18" s="10" t="s">
        <v>22</v>
      </c>
      <c r="I18" s="10" t="s">
        <v>23</v>
      </c>
      <c r="J18" t="s">
        <v>27</v>
      </c>
      <c r="K18" t="s">
        <v>46</v>
      </c>
      <c r="L18" t="str">
        <f t="shared" si="2"/>
        <v>Terreni</v>
      </c>
      <c r="M18" s="15">
        <v>11201000016</v>
      </c>
      <c r="N18" s="15" t="s">
        <v>58</v>
      </c>
      <c r="O18" s="12">
        <f>+VLOOKUP(M18,[1]Foglio1!$A:$C,3,0)</f>
        <v>-13338.89</v>
      </c>
      <c r="P18" s="29">
        <f>+SUMIFS('Scritture 2013'!$F:$F,'Scritture 2013'!$G:$G,"38",'Scritture 2013'!$A:$A,'Sp 2013'!$M18)</f>
        <v>0</v>
      </c>
      <c r="Q18" s="29">
        <f>+SUMIFS('Scritture 2013'!$F:$F,'Scritture 2013'!$G:$G,"16",'Scritture 2013'!$A:$A,'Sp 2013'!$M18)</f>
        <v>-72804.096303508893</v>
      </c>
      <c r="R18" s="29">
        <f>+SUMIFS('Scritture 2013'!$F:$F,'Scritture 2013'!$G:$G,"39CA",'Scritture 2013'!$A:$A,'Sp 2013'!$M18)</f>
        <v>0</v>
      </c>
      <c r="S18" s="29">
        <f>+SUMIFS('Scritture 2013'!$F:$F,'Scritture 2013'!$G:$G,"17",'Scritture 2013'!$A:$A,'Sp 2013'!$M18)</f>
        <v>0</v>
      </c>
      <c r="T18" s="29">
        <f>+SUMIFS('Scritture 2013'!$F:$F,'Scritture 2013'!$G:$G,"39AF",'Scritture 2013'!$A:$A,'Sp 2013'!$M18)</f>
        <v>0</v>
      </c>
      <c r="U18" s="29">
        <f>+SUMIFS('Scritture 2013'!$F:$F,'Scritture 2013'!$G:$G,"39SD",'Scritture 2013'!$A:$A,'Sp 2013'!$M18)</f>
        <v>0</v>
      </c>
      <c r="V18" s="29">
        <f>+SUMIFS('Scritture 2013'!$F:$F,'Scritture 2013'!$G:$G,"37",'Scritture 2013'!$A:$A,'Sp 2013'!$M18)</f>
        <v>0</v>
      </c>
      <c r="W18" s="29">
        <f>+SUMIFS('Scritture 2013'!$F:$F,'Scritture 2013'!$G:$G,"19",'Scritture 2013'!$A:$A,'Sp 2013'!$M18)</f>
        <v>0</v>
      </c>
      <c r="X18" s="29">
        <f t="shared" si="1"/>
        <v>-72804.096303508893</v>
      </c>
      <c r="Y18" s="29">
        <f t="shared" si="0"/>
        <v>-86142.986303508893</v>
      </c>
      <c r="Z18" s="13"/>
    </row>
    <row r="19" spans="1:26" hidden="1" x14ac:dyDescent="0.3">
      <c r="A19" s="12" t="s">
        <v>22</v>
      </c>
      <c r="B19" s="12" t="s">
        <v>23</v>
      </c>
      <c r="C19" s="13" t="s">
        <v>50</v>
      </c>
      <c r="D19" s="13" t="s">
        <v>51</v>
      </c>
      <c r="E19" s="14" t="s">
        <v>52</v>
      </c>
      <c r="F19" s="13"/>
      <c r="G19" s="13"/>
      <c r="H19" s="10" t="s">
        <v>22</v>
      </c>
      <c r="I19" s="10" t="s">
        <v>23</v>
      </c>
      <c r="J19" t="s">
        <v>27</v>
      </c>
      <c r="K19" t="s">
        <v>46</v>
      </c>
      <c r="L19" t="str">
        <f t="shared" si="2"/>
        <v>Terreni</v>
      </c>
      <c r="M19" s="15">
        <v>11201000017</v>
      </c>
      <c r="N19" s="15" t="s">
        <v>59</v>
      </c>
      <c r="O19" s="12">
        <f>+VLOOKUP(M19,[1]Foglio1!$A:$C,3,0)</f>
        <v>2091.65</v>
      </c>
      <c r="P19" s="29">
        <f>+SUMIFS('Scritture 2013'!$F:$F,'Scritture 2013'!$G:$G,"38",'Scritture 2013'!$A:$A,'Sp 2013'!$M19)</f>
        <v>0</v>
      </c>
      <c r="Q19" s="29">
        <f>+SUMIFS('Scritture 2013'!$F:$F,'Scritture 2013'!$G:$G,"16",'Scritture 2013'!$A:$A,'Sp 2013'!$M19)</f>
        <v>186908.35</v>
      </c>
      <c r="R19" s="29">
        <f>+SUMIFS('Scritture 2013'!$F:$F,'Scritture 2013'!$G:$G,"39CA",'Scritture 2013'!$A:$A,'Sp 2013'!$M19)</f>
        <v>0</v>
      </c>
      <c r="S19" s="29">
        <f>+SUMIFS('Scritture 2013'!$F:$F,'Scritture 2013'!$G:$G,"17",'Scritture 2013'!$A:$A,'Sp 2013'!$M19)</f>
        <v>0</v>
      </c>
      <c r="T19" s="29">
        <f>+SUMIFS('Scritture 2013'!$F:$F,'Scritture 2013'!$G:$G,"39AF",'Scritture 2013'!$A:$A,'Sp 2013'!$M19)</f>
        <v>0</v>
      </c>
      <c r="U19" s="29">
        <f>+SUMIFS('Scritture 2013'!$F:$F,'Scritture 2013'!$G:$G,"39SD",'Scritture 2013'!$A:$A,'Sp 2013'!$M19)</f>
        <v>0</v>
      </c>
      <c r="V19" s="29">
        <f>+SUMIFS('Scritture 2013'!$F:$F,'Scritture 2013'!$G:$G,"37",'Scritture 2013'!$A:$A,'Sp 2013'!$M19)</f>
        <v>0</v>
      </c>
      <c r="W19" s="29">
        <f>+SUMIFS('Scritture 2013'!$F:$F,'Scritture 2013'!$G:$G,"19",'Scritture 2013'!$A:$A,'Sp 2013'!$M19)</f>
        <v>0</v>
      </c>
      <c r="X19" s="29">
        <f t="shared" si="1"/>
        <v>186908.35</v>
      </c>
      <c r="Y19" s="29">
        <f t="shared" si="0"/>
        <v>189000</v>
      </c>
      <c r="Z19" s="13"/>
    </row>
    <row r="20" spans="1:26" hidden="1" x14ac:dyDescent="0.3">
      <c r="A20" s="12" t="s">
        <v>22</v>
      </c>
      <c r="B20" s="12" t="s">
        <v>23</v>
      </c>
      <c r="C20" s="13" t="s">
        <v>50</v>
      </c>
      <c r="D20" s="13" t="s">
        <v>51</v>
      </c>
      <c r="E20" s="14" t="s">
        <v>52</v>
      </c>
      <c r="F20" s="13"/>
      <c r="G20" s="13"/>
      <c r="H20" s="10" t="s">
        <v>22</v>
      </c>
      <c r="I20" s="10" t="s">
        <v>23</v>
      </c>
      <c r="J20" t="s">
        <v>27</v>
      </c>
      <c r="K20" t="s">
        <v>46</v>
      </c>
      <c r="L20" t="str">
        <f t="shared" si="2"/>
        <v>Terreni</v>
      </c>
      <c r="M20" s="15">
        <v>11201000018</v>
      </c>
      <c r="N20" s="15" t="s">
        <v>60</v>
      </c>
      <c r="O20" s="12"/>
      <c r="P20" s="29">
        <f>+SUMIFS('Scritture 2013'!$F:$F,'Scritture 2013'!$G:$G,"38",'Scritture 2013'!$A:$A,'Sp 2013'!$M20)</f>
        <v>0</v>
      </c>
      <c r="Q20" s="29">
        <f>+SUMIFS('Scritture 2013'!$F:$F,'Scritture 2013'!$G:$G,"16",'Scritture 2013'!$A:$A,'Sp 2013'!$M20)</f>
        <v>0</v>
      </c>
      <c r="R20" s="29">
        <f>+SUMIFS('Scritture 2013'!$F:$F,'Scritture 2013'!$G:$G,"39CA",'Scritture 2013'!$A:$A,'Sp 2013'!$M20)</f>
        <v>0</v>
      </c>
      <c r="S20" s="29">
        <f>+SUMIFS('Scritture 2013'!$F:$F,'Scritture 2013'!$G:$G,"17",'Scritture 2013'!$A:$A,'Sp 2013'!$M20)</f>
        <v>0</v>
      </c>
      <c r="T20" s="29">
        <f>+SUMIFS('Scritture 2013'!$F:$F,'Scritture 2013'!$G:$G,"39AF",'Scritture 2013'!$A:$A,'Sp 2013'!$M20)</f>
        <v>0</v>
      </c>
      <c r="U20" s="29">
        <f>+SUMIFS('Scritture 2013'!$F:$F,'Scritture 2013'!$G:$G,"39SD",'Scritture 2013'!$A:$A,'Sp 2013'!$M20)</f>
        <v>0</v>
      </c>
      <c r="V20" s="29">
        <f>+SUMIFS('Scritture 2013'!$F:$F,'Scritture 2013'!$G:$G,"37",'Scritture 2013'!$A:$A,'Sp 2013'!$M20)</f>
        <v>0</v>
      </c>
      <c r="W20" s="29">
        <f>+SUMIFS('Scritture 2013'!$F:$F,'Scritture 2013'!$G:$G,"19",'Scritture 2013'!$A:$A,'Sp 2013'!$M20)</f>
        <v>0</v>
      </c>
      <c r="X20" s="29">
        <f t="shared" si="1"/>
        <v>0</v>
      </c>
      <c r="Y20" s="29">
        <f t="shared" si="0"/>
        <v>0</v>
      </c>
      <c r="Z20" s="13"/>
    </row>
    <row r="21" spans="1:26" hidden="1" x14ac:dyDescent="0.3">
      <c r="A21" s="12" t="s">
        <v>22</v>
      </c>
      <c r="B21" s="12" t="s">
        <v>23</v>
      </c>
      <c r="C21" s="13" t="s">
        <v>50</v>
      </c>
      <c r="D21" s="13" t="s">
        <v>51</v>
      </c>
      <c r="E21" s="14" t="s">
        <v>52</v>
      </c>
      <c r="F21" s="13"/>
      <c r="G21" s="13"/>
      <c r="H21" s="10" t="s">
        <v>22</v>
      </c>
      <c r="I21" s="10" t="s">
        <v>23</v>
      </c>
      <c r="J21" t="s">
        <v>27</v>
      </c>
      <c r="K21" t="s">
        <v>46</v>
      </c>
      <c r="L21" t="str">
        <f t="shared" si="2"/>
        <v>Terreni</v>
      </c>
      <c r="M21" s="15">
        <v>11201000025</v>
      </c>
      <c r="N21" s="15" t="s">
        <v>61</v>
      </c>
      <c r="O21" s="12">
        <f>+VLOOKUP(M21,[1]Foglio1!$A:$C,3,0)</f>
        <v>53711.519999999997</v>
      </c>
      <c r="P21" s="29">
        <f>+SUMIFS('Scritture 2013'!$F:$F,'Scritture 2013'!$G:$G,"38",'Scritture 2013'!$A:$A,'Sp 2013'!$M21)</f>
        <v>0</v>
      </c>
      <c r="Q21" s="29">
        <f>+SUMIFS('Scritture 2013'!$F:$F,'Scritture 2013'!$G:$G,"16",'Scritture 2013'!$A:$A,'Sp 2013'!$M21)</f>
        <v>232288.48</v>
      </c>
      <c r="R21" s="29">
        <f>+SUMIFS('Scritture 2013'!$F:$F,'Scritture 2013'!$G:$G,"39CA",'Scritture 2013'!$A:$A,'Sp 2013'!$M21)</f>
        <v>0</v>
      </c>
      <c r="S21" s="29">
        <f>+SUMIFS('Scritture 2013'!$F:$F,'Scritture 2013'!$G:$G,"17",'Scritture 2013'!$A:$A,'Sp 2013'!$M21)</f>
        <v>0</v>
      </c>
      <c r="T21" s="29">
        <f>+SUMIFS('Scritture 2013'!$F:$F,'Scritture 2013'!$G:$G,"39AF",'Scritture 2013'!$A:$A,'Sp 2013'!$M21)</f>
        <v>0</v>
      </c>
      <c r="U21" s="29">
        <f>+SUMIFS('Scritture 2013'!$F:$F,'Scritture 2013'!$G:$G,"39SD",'Scritture 2013'!$A:$A,'Sp 2013'!$M21)</f>
        <v>0</v>
      </c>
      <c r="V21" s="29">
        <f>+SUMIFS('Scritture 2013'!$F:$F,'Scritture 2013'!$G:$G,"37",'Scritture 2013'!$A:$A,'Sp 2013'!$M21)</f>
        <v>0</v>
      </c>
      <c r="W21" s="29">
        <f>+SUMIFS('Scritture 2013'!$F:$F,'Scritture 2013'!$G:$G,"19",'Scritture 2013'!$A:$A,'Sp 2013'!$M21)</f>
        <v>0</v>
      </c>
      <c r="X21" s="29">
        <f t="shared" si="1"/>
        <v>232288.48</v>
      </c>
      <c r="Y21" s="29">
        <f t="shared" si="0"/>
        <v>286000</v>
      </c>
      <c r="Z21" s="13"/>
    </row>
    <row r="22" spans="1:26" hidden="1" x14ac:dyDescent="0.3">
      <c r="A22" s="12" t="s">
        <v>22</v>
      </c>
      <c r="B22" s="12" t="s">
        <v>23</v>
      </c>
      <c r="C22" s="13" t="s">
        <v>50</v>
      </c>
      <c r="D22" s="13" t="s">
        <v>51</v>
      </c>
      <c r="E22" s="14" t="s">
        <v>52</v>
      </c>
      <c r="F22" s="13"/>
      <c r="G22" s="13"/>
      <c r="H22" s="10" t="s">
        <v>22</v>
      </c>
      <c r="I22" s="10" t="s">
        <v>23</v>
      </c>
      <c r="J22" t="s">
        <v>27</v>
      </c>
      <c r="K22" t="s">
        <v>46</v>
      </c>
      <c r="L22" t="str">
        <f t="shared" si="2"/>
        <v>Terreni</v>
      </c>
      <c r="M22" s="15">
        <v>11201000026</v>
      </c>
      <c r="N22" s="15" t="s">
        <v>62</v>
      </c>
      <c r="O22" s="12"/>
      <c r="P22" s="29">
        <f>+SUMIFS('Scritture 2013'!$F:$F,'Scritture 2013'!$G:$G,"38",'Scritture 2013'!$A:$A,'Sp 2013'!$M22)</f>
        <v>0</v>
      </c>
      <c r="Q22" s="29">
        <f>+SUMIFS('Scritture 2013'!$F:$F,'Scritture 2013'!$G:$G,"16",'Scritture 2013'!$A:$A,'Sp 2013'!$M22)</f>
        <v>0</v>
      </c>
      <c r="R22" s="29">
        <f>+SUMIFS('Scritture 2013'!$F:$F,'Scritture 2013'!$G:$G,"39CA",'Scritture 2013'!$A:$A,'Sp 2013'!$M22)</f>
        <v>0</v>
      </c>
      <c r="S22" s="29">
        <f>+SUMIFS('Scritture 2013'!$F:$F,'Scritture 2013'!$G:$G,"17",'Scritture 2013'!$A:$A,'Sp 2013'!$M22)</f>
        <v>0</v>
      </c>
      <c r="T22" s="29">
        <f>+SUMIFS('Scritture 2013'!$F:$F,'Scritture 2013'!$G:$G,"39AF",'Scritture 2013'!$A:$A,'Sp 2013'!$M22)</f>
        <v>0</v>
      </c>
      <c r="U22" s="29">
        <f>+SUMIFS('Scritture 2013'!$F:$F,'Scritture 2013'!$G:$G,"39SD",'Scritture 2013'!$A:$A,'Sp 2013'!$M22)</f>
        <v>0</v>
      </c>
      <c r="V22" s="29">
        <f>+SUMIFS('Scritture 2013'!$F:$F,'Scritture 2013'!$G:$G,"37",'Scritture 2013'!$A:$A,'Sp 2013'!$M22)</f>
        <v>0</v>
      </c>
      <c r="W22" s="29">
        <f>+SUMIFS('Scritture 2013'!$F:$F,'Scritture 2013'!$G:$G,"19",'Scritture 2013'!$A:$A,'Sp 2013'!$M22)</f>
        <v>0</v>
      </c>
      <c r="X22" s="29">
        <f t="shared" si="1"/>
        <v>0</v>
      </c>
      <c r="Y22" s="29">
        <f t="shared" si="0"/>
        <v>0</v>
      </c>
      <c r="Z22" s="13"/>
    </row>
    <row r="23" spans="1:26" hidden="1" x14ac:dyDescent="0.3">
      <c r="A23" s="12" t="s">
        <v>22</v>
      </c>
      <c r="B23" s="12" t="s">
        <v>23</v>
      </c>
      <c r="C23" s="13" t="s">
        <v>50</v>
      </c>
      <c r="D23" s="13" t="s">
        <v>51</v>
      </c>
      <c r="E23" s="14" t="s">
        <v>52</v>
      </c>
      <c r="F23" s="13"/>
      <c r="G23" s="13"/>
      <c r="H23" s="10" t="s">
        <v>22</v>
      </c>
      <c r="I23" s="10" t="s">
        <v>23</v>
      </c>
      <c r="J23" t="s">
        <v>27</v>
      </c>
      <c r="K23" t="s">
        <v>46</v>
      </c>
      <c r="L23" t="str">
        <f t="shared" si="2"/>
        <v>Terreni</v>
      </c>
      <c r="M23" s="15">
        <v>11201000027</v>
      </c>
      <c r="N23" s="15" t="s">
        <v>63</v>
      </c>
      <c r="O23" s="12"/>
      <c r="P23" s="29">
        <f>+SUMIFS('Scritture 2013'!$F:$F,'Scritture 2013'!$G:$G,"38",'Scritture 2013'!$A:$A,'Sp 2013'!$M23)</f>
        <v>0</v>
      </c>
      <c r="Q23" s="29">
        <f>+SUMIFS('Scritture 2013'!$F:$F,'Scritture 2013'!$G:$G,"16",'Scritture 2013'!$A:$A,'Sp 2013'!$M23)</f>
        <v>155000</v>
      </c>
      <c r="R23" s="29">
        <f>+SUMIFS('Scritture 2013'!$F:$F,'Scritture 2013'!$G:$G,"39CA",'Scritture 2013'!$A:$A,'Sp 2013'!$M23)</f>
        <v>0</v>
      </c>
      <c r="S23" s="29">
        <f>+SUMIFS('Scritture 2013'!$F:$F,'Scritture 2013'!$G:$G,"17",'Scritture 2013'!$A:$A,'Sp 2013'!$M23)</f>
        <v>0</v>
      </c>
      <c r="T23" s="29">
        <f>+SUMIFS('Scritture 2013'!$F:$F,'Scritture 2013'!$G:$G,"39AF",'Scritture 2013'!$A:$A,'Sp 2013'!$M23)</f>
        <v>0</v>
      </c>
      <c r="U23" s="29">
        <f>+SUMIFS('Scritture 2013'!$F:$F,'Scritture 2013'!$G:$G,"39SD",'Scritture 2013'!$A:$A,'Sp 2013'!$M23)</f>
        <v>0</v>
      </c>
      <c r="V23" s="29">
        <f>+SUMIFS('Scritture 2013'!$F:$F,'Scritture 2013'!$G:$G,"37",'Scritture 2013'!$A:$A,'Sp 2013'!$M23)</f>
        <v>0</v>
      </c>
      <c r="W23" s="29">
        <f>+SUMIFS('Scritture 2013'!$F:$F,'Scritture 2013'!$G:$G,"19",'Scritture 2013'!$A:$A,'Sp 2013'!$M23)</f>
        <v>0</v>
      </c>
      <c r="X23" s="29">
        <f t="shared" si="1"/>
        <v>155000</v>
      </c>
      <c r="Y23" s="29">
        <f t="shared" si="0"/>
        <v>155000</v>
      </c>
      <c r="Z23" s="13"/>
    </row>
    <row r="24" spans="1:26" hidden="1" x14ac:dyDescent="0.3">
      <c r="A24" s="12" t="s">
        <v>22</v>
      </c>
      <c r="B24" s="12" t="s">
        <v>23</v>
      </c>
      <c r="C24" s="13" t="s">
        <v>50</v>
      </c>
      <c r="D24" s="13" t="s">
        <v>64</v>
      </c>
      <c r="E24" s="14" t="s">
        <v>52</v>
      </c>
      <c r="F24" s="13"/>
      <c r="G24" s="13"/>
      <c r="H24" s="10" t="s">
        <v>22</v>
      </c>
      <c r="I24" s="10" t="s">
        <v>23</v>
      </c>
      <c r="J24" t="s">
        <v>27</v>
      </c>
      <c r="K24" t="s">
        <v>46</v>
      </c>
      <c r="L24" t="str">
        <f t="shared" si="2"/>
        <v>Fabbricati</v>
      </c>
      <c r="M24" s="15">
        <v>11201000003</v>
      </c>
      <c r="N24" s="15" t="s">
        <v>65</v>
      </c>
      <c r="O24" s="12">
        <f>+VLOOKUP(M24,[1]Foglio1!$A:$C,3,0)</f>
        <v>3082666.37</v>
      </c>
      <c r="P24" s="29">
        <f>+SUMIFS('Scritture 2013'!$F:$F,'Scritture 2013'!$G:$G,"38",'Scritture 2013'!$A:$A,'Sp 2013'!$M24)</f>
        <v>0</v>
      </c>
      <c r="Q24" s="29">
        <f>+SUMIFS('Scritture 2013'!$F:$F,'Scritture 2013'!$G:$G,"16",'Scritture 2013'!$A:$A,'Sp 2013'!$M24)</f>
        <v>179480.34956148919</v>
      </c>
      <c r="R24" s="29">
        <f>+SUMIFS('Scritture 2013'!$F:$F,'Scritture 2013'!$G:$G,"39CA",'Scritture 2013'!$A:$A,'Sp 2013'!$M24)</f>
        <v>0</v>
      </c>
      <c r="S24" s="29">
        <f>+SUMIFS('Scritture 2013'!$F:$F,'Scritture 2013'!$G:$G,"17",'Scritture 2013'!$A:$A,'Sp 2013'!$M24)</f>
        <v>0</v>
      </c>
      <c r="T24" s="29">
        <f>+SUMIFS('Scritture 2013'!$F:$F,'Scritture 2013'!$G:$G,"39AF",'Scritture 2013'!$A:$A,'Sp 2013'!$M24)</f>
        <v>0</v>
      </c>
      <c r="U24" s="29">
        <f>+SUMIFS('Scritture 2013'!$F:$F,'Scritture 2013'!$G:$G,"39SD",'Scritture 2013'!$A:$A,'Sp 2013'!$M24)</f>
        <v>0</v>
      </c>
      <c r="V24" s="29">
        <f>+SUMIFS('Scritture 2013'!$F:$F,'Scritture 2013'!$G:$G,"37",'Scritture 2013'!$A:$A,'Sp 2013'!$M24)</f>
        <v>0</v>
      </c>
      <c r="W24" s="29">
        <f>+SUMIFS('Scritture 2013'!$F:$F,'Scritture 2013'!$G:$G,"19",'Scritture 2013'!$A:$A,'Sp 2013'!$M24)</f>
        <v>0</v>
      </c>
      <c r="X24" s="29">
        <f t="shared" si="1"/>
        <v>179480.34956148919</v>
      </c>
      <c r="Y24" s="29">
        <f t="shared" si="0"/>
        <v>3262146.7195614893</v>
      </c>
      <c r="Z24" s="13"/>
    </row>
    <row r="25" spans="1:26" hidden="1" x14ac:dyDescent="0.3">
      <c r="A25" s="12" t="s">
        <v>22</v>
      </c>
      <c r="B25" s="12" t="s">
        <v>23</v>
      </c>
      <c r="C25" s="13" t="s">
        <v>50</v>
      </c>
      <c r="D25" s="13" t="s">
        <v>64</v>
      </c>
      <c r="E25" s="14" t="s">
        <v>52</v>
      </c>
      <c r="F25" s="13"/>
      <c r="G25" s="13"/>
      <c r="H25" s="10" t="s">
        <v>22</v>
      </c>
      <c r="I25" s="10" t="s">
        <v>23</v>
      </c>
      <c r="J25" t="s">
        <v>27</v>
      </c>
      <c r="K25" t="s">
        <v>46</v>
      </c>
      <c r="L25" t="str">
        <f t="shared" si="2"/>
        <v>Fabbricati</v>
      </c>
      <c r="M25" s="15">
        <v>11201000004</v>
      </c>
      <c r="N25" s="15" t="s">
        <v>66</v>
      </c>
      <c r="O25" s="12">
        <f>+VLOOKUP(M25,[1]Foglio1!$A:$C,3,0)</f>
        <v>-471804.67</v>
      </c>
      <c r="P25" s="29">
        <f>+SUMIFS('Scritture 2013'!$F:$F,'Scritture 2013'!$G:$G,"38",'Scritture 2013'!$A:$A,'Sp 2013'!$M25)</f>
        <v>0</v>
      </c>
      <c r="Q25" s="29">
        <f>+SUMIFS('Scritture 2013'!$F:$F,'Scritture 2013'!$G:$G,"16",'Scritture 2013'!$A:$A,'Sp 2013'!$M25)</f>
        <v>-21342.049561489901</v>
      </c>
      <c r="R25" s="29">
        <f>+SUMIFS('Scritture 2013'!$F:$F,'Scritture 2013'!$G:$G,"39CA",'Scritture 2013'!$A:$A,'Sp 2013'!$M25)</f>
        <v>0</v>
      </c>
      <c r="S25" s="29">
        <f>+SUMIFS('Scritture 2013'!$F:$F,'Scritture 2013'!$G:$G,"17",'Scritture 2013'!$A:$A,'Sp 2013'!$M25)</f>
        <v>0</v>
      </c>
      <c r="T25" s="29">
        <f>+SUMIFS('Scritture 2013'!$F:$F,'Scritture 2013'!$G:$G,"39AF",'Scritture 2013'!$A:$A,'Sp 2013'!$M25)</f>
        <v>0</v>
      </c>
      <c r="U25" s="29">
        <f>+SUMIFS('Scritture 2013'!$F:$F,'Scritture 2013'!$G:$G,"39SD",'Scritture 2013'!$A:$A,'Sp 2013'!$M25)</f>
        <v>0</v>
      </c>
      <c r="V25" s="29">
        <f>+SUMIFS('Scritture 2013'!$F:$F,'Scritture 2013'!$G:$G,"37",'Scritture 2013'!$A:$A,'Sp 2013'!$M25)</f>
        <v>0</v>
      </c>
      <c r="W25" s="29">
        <f>+SUMIFS('Scritture 2013'!$F:$F,'Scritture 2013'!$G:$G,"19",'Scritture 2013'!$A:$A,'Sp 2013'!$M25)</f>
        <v>0</v>
      </c>
      <c r="X25" s="29">
        <f t="shared" si="1"/>
        <v>-21342.049561489901</v>
      </c>
      <c r="Y25" s="29">
        <f t="shared" si="0"/>
        <v>-493146.71956148988</v>
      </c>
      <c r="Z25" s="13"/>
    </row>
    <row r="26" spans="1:26" hidden="1" x14ac:dyDescent="0.3">
      <c r="A26" s="12" t="s">
        <v>22</v>
      </c>
      <c r="B26" s="12" t="s">
        <v>23</v>
      </c>
      <c r="C26" s="13" t="s">
        <v>50</v>
      </c>
      <c r="D26" s="13" t="s">
        <v>64</v>
      </c>
      <c r="E26" s="14" t="s">
        <v>52</v>
      </c>
      <c r="F26" s="13"/>
      <c r="G26" s="13"/>
      <c r="H26" s="10" t="s">
        <v>22</v>
      </c>
      <c r="I26" s="10" t="s">
        <v>23</v>
      </c>
      <c r="J26" t="s">
        <v>27</v>
      </c>
      <c r="K26" t="s">
        <v>46</v>
      </c>
      <c r="L26" t="str">
        <f t="shared" si="2"/>
        <v>Fabbricati</v>
      </c>
      <c r="M26" s="15">
        <v>11201000007</v>
      </c>
      <c r="N26" s="15" t="s">
        <v>67</v>
      </c>
      <c r="O26" s="12">
        <f>+VLOOKUP(M26,[1]Foglio1!$A:$C,3,0)</f>
        <v>4994452.37</v>
      </c>
      <c r="P26" s="29">
        <f>+SUMIFS('Scritture 2013'!$F:$F,'Scritture 2013'!$G:$G,"38",'Scritture 2013'!$A:$A,'Sp 2013'!$M26)</f>
        <v>0</v>
      </c>
      <c r="Q26" s="29">
        <f>+SUMIFS('Scritture 2013'!$F:$F,'Scritture 2013'!$G:$G,"16",'Scritture 2013'!$A:$A,'Sp 2013'!$M26)</f>
        <v>-1247352.8058666834</v>
      </c>
      <c r="R26" s="29">
        <f>+SUMIFS('Scritture 2013'!$F:$F,'Scritture 2013'!$G:$G,"39CA",'Scritture 2013'!$A:$A,'Sp 2013'!$M26)</f>
        <v>0</v>
      </c>
      <c r="S26" s="29">
        <f>+SUMIFS('Scritture 2013'!$F:$F,'Scritture 2013'!$G:$G,"17",'Scritture 2013'!$A:$A,'Sp 2013'!$M26)</f>
        <v>0</v>
      </c>
      <c r="T26" s="29">
        <f>+SUMIFS('Scritture 2013'!$F:$F,'Scritture 2013'!$G:$G,"39AF",'Scritture 2013'!$A:$A,'Sp 2013'!$M26)</f>
        <v>0</v>
      </c>
      <c r="U26" s="29">
        <f>+SUMIFS('Scritture 2013'!$F:$F,'Scritture 2013'!$G:$G,"39SD",'Scritture 2013'!$A:$A,'Sp 2013'!$M26)</f>
        <v>0</v>
      </c>
      <c r="V26" s="29">
        <f>+SUMIFS('Scritture 2013'!$F:$F,'Scritture 2013'!$G:$G,"37",'Scritture 2013'!$A:$A,'Sp 2013'!$M26)</f>
        <v>0</v>
      </c>
      <c r="W26" s="29">
        <f>+SUMIFS('Scritture 2013'!$F:$F,'Scritture 2013'!$G:$G,"19",'Scritture 2013'!$A:$A,'Sp 2013'!$M26)</f>
        <v>0</v>
      </c>
      <c r="X26" s="29">
        <f t="shared" si="1"/>
        <v>-1247352.8058666834</v>
      </c>
      <c r="Y26" s="29">
        <f t="shared" si="0"/>
        <v>3747099.5641333167</v>
      </c>
      <c r="Z26" s="13"/>
    </row>
    <row r="27" spans="1:26" hidden="1" x14ac:dyDescent="0.3">
      <c r="A27" s="12" t="s">
        <v>22</v>
      </c>
      <c r="B27" s="12" t="s">
        <v>23</v>
      </c>
      <c r="C27" s="13" t="s">
        <v>50</v>
      </c>
      <c r="D27" s="13" t="s">
        <v>64</v>
      </c>
      <c r="E27" s="14" t="s">
        <v>52</v>
      </c>
      <c r="F27" s="13"/>
      <c r="G27" s="13"/>
      <c r="H27" s="10" t="s">
        <v>22</v>
      </c>
      <c r="I27" s="10" t="s">
        <v>23</v>
      </c>
      <c r="J27" t="s">
        <v>27</v>
      </c>
      <c r="K27" t="s">
        <v>46</v>
      </c>
      <c r="L27" t="str">
        <f t="shared" si="2"/>
        <v>Fabbricati</v>
      </c>
      <c r="M27" s="15">
        <v>11201000008</v>
      </c>
      <c r="N27" s="15" t="s">
        <v>68</v>
      </c>
      <c r="O27" s="12">
        <f>+VLOOKUP(M27,[1]Foglio1!$A:$C,3,0)</f>
        <v>-530361.56999999995</v>
      </c>
      <c r="P27" s="29">
        <f>+SUMIFS('Scritture 2013'!$F:$F,'Scritture 2013'!$G:$G,"38",'Scritture 2013'!$A:$A,'Sp 2013'!$M27)</f>
        <v>0</v>
      </c>
      <c r="Q27" s="29">
        <f>+SUMIFS('Scritture 2013'!$F:$F,'Scritture 2013'!$G:$G,"16",'Scritture 2013'!$A:$A,'Sp 2013'!$M27)</f>
        <v>152262.00586668367</v>
      </c>
      <c r="R27" s="29">
        <f>+SUMIFS('Scritture 2013'!$F:$F,'Scritture 2013'!$G:$G,"39CA",'Scritture 2013'!$A:$A,'Sp 2013'!$M27)</f>
        <v>0</v>
      </c>
      <c r="S27" s="29">
        <f>+SUMIFS('Scritture 2013'!$F:$F,'Scritture 2013'!$G:$G,"17",'Scritture 2013'!$A:$A,'Sp 2013'!$M27)</f>
        <v>0</v>
      </c>
      <c r="T27" s="29">
        <f>+SUMIFS('Scritture 2013'!$F:$F,'Scritture 2013'!$G:$G,"39AF",'Scritture 2013'!$A:$A,'Sp 2013'!$M27)</f>
        <v>0</v>
      </c>
      <c r="U27" s="29">
        <f>+SUMIFS('Scritture 2013'!$F:$F,'Scritture 2013'!$G:$G,"39SD",'Scritture 2013'!$A:$A,'Sp 2013'!$M27)</f>
        <v>0</v>
      </c>
      <c r="V27" s="29">
        <f>+SUMIFS('Scritture 2013'!$F:$F,'Scritture 2013'!$G:$G,"37",'Scritture 2013'!$A:$A,'Sp 2013'!$M27)</f>
        <v>0</v>
      </c>
      <c r="W27" s="29">
        <f>+SUMIFS('Scritture 2013'!$F:$F,'Scritture 2013'!$G:$G,"19",'Scritture 2013'!$A:$A,'Sp 2013'!$M27)</f>
        <v>0</v>
      </c>
      <c r="X27" s="29">
        <f t="shared" si="1"/>
        <v>152262.00586668367</v>
      </c>
      <c r="Y27" s="29">
        <f t="shared" si="0"/>
        <v>-378099.56413331628</v>
      </c>
      <c r="Z27" s="13"/>
    </row>
    <row r="28" spans="1:26" hidden="1" x14ac:dyDescent="0.3">
      <c r="A28" s="12" t="s">
        <v>22</v>
      </c>
      <c r="B28" s="12" t="s">
        <v>23</v>
      </c>
      <c r="C28" s="13" t="s">
        <v>50</v>
      </c>
      <c r="D28" s="13" t="s">
        <v>64</v>
      </c>
      <c r="E28" s="14" t="s">
        <v>52</v>
      </c>
      <c r="F28" s="13"/>
      <c r="G28" s="13"/>
      <c r="H28" s="10" t="s">
        <v>22</v>
      </c>
      <c r="I28" s="10" t="s">
        <v>23</v>
      </c>
      <c r="J28" t="s">
        <v>27</v>
      </c>
      <c r="K28" t="s">
        <v>46</v>
      </c>
      <c r="L28" t="str">
        <f t="shared" si="2"/>
        <v>Fabbricati</v>
      </c>
      <c r="M28" s="15">
        <v>11201000009</v>
      </c>
      <c r="N28" s="15" t="s">
        <v>69</v>
      </c>
      <c r="O28" s="12">
        <f>+VLOOKUP(M28,[1]Foglio1!$A:$C,3,0)</f>
        <v>405168.59</v>
      </c>
      <c r="P28" s="29">
        <f>+SUMIFS('Scritture 2013'!$F:$F,'Scritture 2013'!$G:$G,"38",'Scritture 2013'!$A:$A,'Sp 2013'!$M28)</f>
        <v>0</v>
      </c>
      <c r="Q28" s="29">
        <f>+SUMIFS('Scritture 2013'!$F:$F,'Scritture 2013'!$G:$G,"16",'Scritture 2013'!$A:$A,'Sp 2013'!$M28)</f>
        <v>-310168.59000000003</v>
      </c>
      <c r="R28" s="29">
        <f>+SUMIFS('Scritture 2013'!$F:$F,'Scritture 2013'!$G:$G,"39CA",'Scritture 2013'!$A:$A,'Sp 2013'!$M28)</f>
        <v>0</v>
      </c>
      <c r="S28" s="29">
        <f>+SUMIFS('Scritture 2013'!$F:$F,'Scritture 2013'!$G:$G,"17",'Scritture 2013'!$A:$A,'Sp 2013'!$M28)</f>
        <v>0</v>
      </c>
      <c r="T28" s="29">
        <f>+SUMIFS('Scritture 2013'!$F:$F,'Scritture 2013'!$G:$G,"39AF",'Scritture 2013'!$A:$A,'Sp 2013'!$M28)</f>
        <v>0</v>
      </c>
      <c r="U28" s="29">
        <f>+SUMIFS('Scritture 2013'!$F:$F,'Scritture 2013'!$G:$G,"39SD",'Scritture 2013'!$A:$A,'Sp 2013'!$M28)</f>
        <v>0</v>
      </c>
      <c r="V28" s="29">
        <f>+SUMIFS('Scritture 2013'!$F:$F,'Scritture 2013'!$G:$G,"37",'Scritture 2013'!$A:$A,'Sp 2013'!$M28)</f>
        <v>0</v>
      </c>
      <c r="W28" s="29">
        <f>+SUMIFS('Scritture 2013'!$F:$F,'Scritture 2013'!$G:$G,"19",'Scritture 2013'!$A:$A,'Sp 2013'!$M28)</f>
        <v>0</v>
      </c>
      <c r="X28" s="29">
        <f t="shared" si="1"/>
        <v>-310168.59000000003</v>
      </c>
      <c r="Y28" s="29">
        <f t="shared" si="0"/>
        <v>95000</v>
      </c>
      <c r="Z28" s="13"/>
    </row>
    <row r="29" spans="1:26" hidden="1" x14ac:dyDescent="0.3">
      <c r="A29" s="12" t="s">
        <v>22</v>
      </c>
      <c r="B29" s="12" t="s">
        <v>23</v>
      </c>
      <c r="C29" s="13" t="s">
        <v>50</v>
      </c>
      <c r="D29" s="13" t="s">
        <v>64</v>
      </c>
      <c r="E29" s="14" t="s">
        <v>52</v>
      </c>
      <c r="F29" s="13"/>
      <c r="G29" s="13"/>
      <c r="H29" s="10" t="s">
        <v>22</v>
      </c>
      <c r="I29" s="10" t="s">
        <v>23</v>
      </c>
      <c r="J29" t="s">
        <v>27</v>
      </c>
      <c r="K29" t="s">
        <v>46</v>
      </c>
      <c r="L29" t="str">
        <f t="shared" si="2"/>
        <v>Fabbricati</v>
      </c>
      <c r="M29" s="15">
        <v>11201000010</v>
      </c>
      <c r="N29" s="15" t="s">
        <v>70</v>
      </c>
      <c r="O29" s="12"/>
      <c r="P29" s="29">
        <f>+SUMIFS('Scritture 2013'!$F:$F,'Scritture 2013'!$G:$G,"38",'Scritture 2013'!$A:$A,'Sp 2013'!$M29)</f>
        <v>0</v>
      </c>
      <c r="Q29" s="29">
        <f>+SUMIFS('Scritture 2013'!$F:$F,'Scritture 2013'!$G:$G,"16",'Scritture 2013'!$A:$A,'Sp 2013'!$M29)</f>
        <v>0</v>
      </c>
      <c r="R29" s="29">
        <f>+SUMIFS('Scritture 2013'!$F:$F,'Scritture 2013'!$G:$G,"39CA",'Scritture 2013'!$A:$A,'Sp 2013'!$M29)</f>
        <v>0</v>
      </c>
      <c r="S29" s="29">
        <f>+SUMIFS('Scritture 2013'!$F:$F,'Scritture 2013'!$G:$G,"17",'Scritture 2013'!$A:$A,'Sp 2013'!$M29)</f>
        <v>0</v>
      </c>
      <c r="T29" s="29">
        <f>+SUMIFS('Scritture 2013'!$F:$F,'Scritture 2013'!$G:$G,"39AF",'Scritture 2013'!$A:$A,'Sp 2013'!$M29)</f>
        <v>0</v>
      </c>
      <c r="U29" s="29">
        <f>+SUMIFS('Scritture 2013'!$F:$F,'Scritture 2013'!$G:$G,"39SD",'Scritture 2013'!$A:$A,'Sp 2013'!$M29)</f>
        <v>0</v>
      </c>
      <c r="V29" s="29">
        <f>+SUMIFS('Scritture 2013'!$F:$F,'Scritture 2013'!$G:$G,"37",'Scritture 2013'!$A:$A,'Sp 2013'!$M29)</f>
        <v>0</v>
      </c>
      <c r="W29" s="29">
        <f>+SUMIFS('Scritture 2013'!$F:$F,'Scritture 2013'!$G:$G,"19",'Scritture 2013'!$A:$A,'Sp 2013'!$M29)</f>
        <v>0</v>
      </c>
      <c r="X29" s="29">
        <f t="shared" si="1"/>
        <v>0</v>
      </c>
      <c r="Y29" s="29">
        <f t="shared" si="0"/>
        <v>0</v>
      </c>
      <c r="Z29" s="13"/>
    </row>
    <row r="30" spans="1:26" hidden="1" x14ac:dyDescent="0.3">
      <c r="A30" s="12" t="s">
        <v>22</v>
      </c>
      <c r="B30" s="12" t="s">
        <v>23</v>
      </c>
      <c r="C30" s="13" t="s">
        <v>50</v>
      </c>
      <c r="D30" s="13" t="s">
        <v>64</v>
      </c>
      <c r="E30" s="14" t="s">
        <v>52</v>
      </c>
      <c r="F30" s="13"/>
      <c r="G30" s="13"/>
      <c r="H30" s="10" t="s">
        <v>22</v>
      </c>
      <c r="I30" s="10" t="s">
        <v>23</v>
      </c>
      <c r="J30" t="s">
        <v>27</v>
      </c>
      <c r="K30" t="s">
        <v>46</v>
      </c>
      <c r="L30" t="str">
        <f t="shared" si="2"/>
        <v>Fabbricati</v>
      </c>
      <c r="M30" s="15">
        <v>11201000011</v>
      </c>
      <c r="N30" s="15" t="s">
        <v>71</v>
      </c>
      <c r="O30" s="12">
        <f>+VLOOKUP(M30,[1]Foglio1!$A:$C,3,0)</f>
        <v>623849.72</v>
      </c>
      <c r="P30" s="29">
        <f>+SUMIFS('Scritture 2013'!$F:$F,'Scritture 2013'!$G:$G,"38",'Scritture 2013'!$A:$A,'Sp 2013'!$M30)</f>
        <v>0</v>
      </c>
      <c r="Q30" s="29">
        <f>+SUMIFS('Scritture 2013'!$F:$F,'Scritture 2013'!$G:$G,"16",'Scritture 2013'!$A:$A,'Sp 2013'!$M30)</f>
        <v>-69844.043871224974</v>
      </c>
      <c r="R30" s="29">
        <f>+SUMIFS('Scritture 2013'!$F:$F,'Scritture 2013'!$G:$G,"39CA",'Scritture 2013'!$A:$A,'Sp 2013'!$M30)</f>
        <v>0</v>
      </c>
      <c r="S30" s="29">
        <f>+SUMIFS('Scritture 2013'!$F:$F,'Scritture 2013'!$G:$G,"17",'Scritture 2013'!$A:$A,'Sp 2013'!$M30)</f>
        <v>0</v>
      </c>
      <c r="T30" s="29">
        <f>+SUMIFS('Scritture 2013'!$F:$F,'Scritture 2013'!$G:$G,"39AF",'Scritture 2013'!$A:$A,'Sp 2013'!$M30)</f>
        <v>0</v>
      </c>
      <c r="U30" s="29">
        <f>+SUMIFS('Scritture 2013'!$F:$F,'Scritture 2013'!$G:$G,"39SD",'Scritture 2013'!$A:$A,'Sp 2013'!$M30)</f>
        <v>0</v>
      </c>
      <c r="V30" s="29">
        <f>+SUMIFS('Scritture 2013'!$F:$F,'Scritture 2013'!$G:$G,"37",'Scritture 2013'!$A:$A,'Sp 2013'!$M30)</f>
        <v>0</v>
      </c>
      <c r="W30" s="29">
        <f>+SUMIFS('Scritture 2013'!$F:$F,'Scritture 2013'!$G:$G,"19",'Scritture 2013'!$A:$A,'Sp 2013'!$M30)</f>
        <v>0</v>
      </c>
      <c r="X30" s="29">
        <f t="shared" si="1"/>
        <v>-69844.043871224974</v>
      </c>
      <c r="Y30" s="29">
        <f t="shared" si="0"/>
        <v>554005.676128775</v>
      </c>
      <c r="Z30" s="13"/>
    </row>
    <row r="31" spans="1:26" hidden="1" x14ac:dyDescent="0.3">
      <c r="A31" s="12" t="s">
        <v>22</v>
      </c>
      <c r="B31" s="12" t="s">
        <v>23</v>
      </c>
      <c r="C31" s="13" t="s">
        <v>50</v>
      </c>
      <c r="D31" s="13" t="s">
        <v>64</v>
      </c>
      <c r="E31" s="14" t="s">
        <v>52</v>
      </c>
      <c r="F31" s="13"/>
      <c r="G31" s="13"/>
      <c r="H31" s="10" t="s">
        <v>22</v>
      </c>
      <c r="I31" s="10" t="s">
        <v>23</v>
      </c>
      <c r="J31" t="s">
        <v>27</v>
      </c>
      <c r="K31" t="s">
        <v>46</v>
      </c>
      <c r="L31" t="str">
        <f t="shared" si="2"/>
        <v>Fabbricati</v>
      </c>
      <c r="M31" s="15">
        <v>11201000012</v>
      </c>
      <c r="N31" s="15" t="s">
        <v>72</v>
      </c>
      <c r="O31" s="12">
        <f>+VLOOKUP(M31,[1]Foglio1!$A:$C,3,0)</f>
        <v>-58487.519999999997</v>
      </c>
      <c r="P31" s="29">
        <f>+SUMIFS('Scritture 2013'!$F:$F,'Scritture 2013'!$G:$G,"38",'Scritture 2013'!$A:$A,'Sp 2013'!$M31)</f>
        <v>0</v>
      </c>
      <c r="Q31" s="29">
        <f>+SUMIFS('Scritture 2013'!$F:$F,'Scritture 2013'!$G:$G,"16",'Scritture 2013'!$A:$A,'Sp 2013'!$M31)</f>
        <v>18481.843871225079</v>
      </c>
      <c r="R31" s="29">
        <f>+SUMIFS('Scritture 2013'!$F:$F,'Scritture 2013'!$G:$G,"39CA",'Scritture 2013'!$A:$A,'Sp 2013'!$M31)</f>
        <v>0</v>
      </c>
      <c r="S31" s="29">
        <f>+SUMIFS('Scritture 2013'!$F:$F,'Scritture 2013'!$G:$G,"17",'Scritture 2013'!$A:$A,'Sp 2013'!$M31)</f>
        <v>0</v>
      </c>
      <c r="T31" s="29">
        <f>+SUMIFS('Scritture 2013'!$F:$F,'Scritture 2013'!$G:$G,"39AF",'Scritture 2013'!$A:$A,'Sp 2013'!$M31)</f>
        <v>0</v>
      </c>
      <c r="U31" s="29">
        <f>+SUMIFS('Scritture 2013'!$F:$F,'Scritture 2013'!$G:$G,"39SD",'Scritture 2013'!$A:$A,'Sp 2013'!$M31)</f>
        <v>0</v>
      </c>
      <c r="V31" s="29">
        <f>+SUMIFS('Scritture 2013'!$F:$F,'Scritture 2013'!$G:$G,"37",'Scritture 2013'!$A:$A,'Sp 2013'!$M31)</f>
        <v>0</v>
      </c>
      <c r="W31" s="29">
        <f>+SUMIFS('Scritture 2013'!$F:$F,'Scritture 2013'!$G:$G,"19",'Scritture 2013'!$A:$A,'Sp 2013'!$M31)</f>
        <v>0</v>
      </c>
      <c r="X31" s="29">
        <f t="shared" si="1"/>
        <v>18481.843871225079</v>
      </c>
      <c r="Y31" s="29">
        <f t="shared" si="0"/>
        <v>-40005.676128774918</v>
      </c>
      <c r="Z31" s="13"/>
    </row>
    <row r="32" spans="1:26" hidden="1" x14ac:dyDescent="0.3">
      <c r="A32" s="12" t="s">
        <v>22</v>
      </c>
      <c r="B32" s="12" t="s">
        <v>23</v>
      </c>
      <c r="C32" s="13" t="s">
        <v>50</v>
      </c>
      <c r="D32" s="13" t="s">
        <v>64</v>
      </c>
      <c r="E32" s="14" t="s">
        <v>52</v>
      </c>
      <c r="F32" s="13"/>
      <c r="G32" s="13"/>
      <c r="H32" s="10" t="s">
        <v>22</v>
      </c>
      <c r="I32" s="10" t="s">
        <v>23</v>
      </c>
      <c r="J32" t="s">
        <v>27</v>
      </c>
      <c r="K32" t="s">
        <v>46</v>
      </c>
      <c r="L32" t="str">
        <f t="shared" si="2"/>
        <v>Fabbricati</v>
      </c>
      <c r="M32" s="15">
        <v>11201000019</v>
      </c>
      <c r="N32" s="15" t="s">
        <v>73</v>
      </c>
      <c r="O32" s="12">
        <f>+VLOOKUP(M32,[1]Foglio1!$A:$C,3,0)</f>
        <v>524494.30000000005</v>
      </c>
      <c r="P32" s="29">
        <f>+SUMIFS('Scritture 2013'!$F:$F,'Scritture 2013'!$G:$G,"38",'Scritture 2013'!$A:$A,'Sp 2013'!$M32)</f>
        <v>0</v>
      </c>
      <c r="Q32" s="29">
        <f>+SUMIFS('Scritture 2013'!$F:$F,'Scritture 2013'!$G:$G,"16",'Scritture 2013'!$A:$A,'Sp 2013'!$M32)</f>
        <v>-116200.99813711684</v>
      </c>
      <c r="R32" s="29">
        <f>+SUMIFS('Scritture 2013'!$F:$F,'Scritture 2013'!$G:$G,"39CA",'Scritture 2013'!$A:$A,'Sp 2013'!$M32)</f>
        <v>0</v>
      </c>
      <c r="S32" s="29">
        <f>+SUMIFS('Scritture 2013'!$F:$F,'Scritture 2013'!$G:$G,"17",'Scritture 2013'!$A:$A,'Sp 2013'!$M32)</f>
        <v>0</v>
      </c>
      <c r="T32" s="29">
        <f>+SUMIFS('Scritture 2013'!$F:$F,'Scritture 2013'!$G:$G,"39AF",'Scritture 2013'!$A:$A,'Sp 2013'!$M32)</f>
        <v>0</v>
      </c>
      <c r="U32" s="29">
        <f>+SUMIFS('Scritture 2013'!$F:$F,'Scritture 2013'!$G:$G,"39SD",'Scritture 2013'!$A:$A,'Sp 2013'!$M32)</f>
        <v>0</v>
      </c>
      <c r="V32" s="29">
        <f>+SUMIFS('Scritture 2013'!$F:$F,'Scritture 2013'!$G:$G,"37",'Scritture 2013'!$A:$A,'Sp 2013'!$M32)</f>
        <v>0</v>
      </c>
      <c r="W32" s="29">
        <f>+SUMIFS('Scritture 2013'!$F:$F,'Scritture 2013'!$G:$G,"19",'Scritture 2013'!$A:$A,'Sp 2013'!$M32)</f>
        <v>0</v>
      </c>
      <c r="X32" s="29">
        <f t="shared" si="1"/>
        <v>-116200.99813711684</v>
      </c>
      <c r="Y32" s="29">
        <f t="shared" si="0"/>
        <v>408293.30186288321</v>
      </c>
      <c r="Z32" s="13"/>
    </row>
    <row r="33" spans="1:26" hidden="1" x14ac:dyDescent="0.3">
      <c r="A33" s="12" t="s">
        <v>22</v>
      </c>
      <c r="B33" s="12" t="s">
        <v>23</v>
      </c>
      <c r="C33" s="13" t="s">
        <v>50</v>
      </c>
      <c r="D33" s="13" t="s">
        <v>64</v>
      </c>
      <c r="E33" s="14" t="s">
        <v>52</v>
      </c>
      <c r="F33" s="13"/>
      <c r="G33" s="13"/>
      <c r="H33" s="10" t="s">
        <v>22</v>
      </c>
      <c r="I33" s="10" t="s">
        <v>23</v>
      </c>
      <c r="J33" t="s">
        <v>27</v>
      </c>
      <c r="K33" t="s">
        <v>46</v>
      </c>
      <c r="L33" t="str">
        <f t="shared" si="2"/>
        <v>Fabbricati</v>
      </c>
      <c r="M33" s="15">
        <v>11201000020</v>
      </c>
      <c r="N33" s="15" t="s">
        <v>74</v>
      </c>
      <c r="O33" s="12">
        <f>+VLOOKUP(M33,[1]Foglio1!$A:$C,3,0)</f>
        <v>-46125.89</v>
      </c>
      <c r="P33" s="29">
        <f>+SUMIFS('Scritture 2013'!$F:$F,'Scritture 2013'!$G:$G,"38",'Scritture 2013'!$A:$A,'Sp 2013'!$M33)</f>
        <v>0</v>
      </c>
      <c r="Q33" s="29">
        <f>+SUMIFS('Scritture 2013'!$F:$F,'Scritture 2013'!$G:$G,"16",'Scritture 2013'!$A:$A,'Sp 2013'!$M33)</f>
        <v>10832.588137116814</v>
      </c>
      <c r="R33" s="29">
        <f>+SUMIFS('Scritture 2013'!$F:$F,'Scritture 2013'!$G:$G,"39CA",'Scritture 2013'!$A:$A,'Sp 2013'!$M33)</f>
        <v>0</v>
      </c>
      <c r="S33" s="29">
        <f>+SUMIFS('Scritture 2013'!$F:$F,'Scritture 2013'!$G:$G,"17",'Scritture 2013'!$A:$A,'Sp 2013'!$M33)</f>
        <v>0</v>
      </c>
      <c r="T33" s="29">
        <f>+SUMIFS('Scritture 2013'!$F:$F,'Scritture 2013'!$G:$G,"39AF",'Scritture 2013'!$A:$A,'Sp 2013'!$M33)</f>
        <v>0</v>
      </c>
      <c r="U33" s="29">
        <f>+SUMIFS('Scritture 2013'!$F:$F,'Scritture 2013'!$G:$G,"39SD",'Scritture 2013'!$A:$A,'Sp 2013'!$M33)</f>
        <v>0</v>
      </c>
      <c r="V33" s="29">
        <f>+SUMIFS('Scritture 2013'!$F:$F,'Scritture 2013'!$G:$G,"37",'Scritture 2013'!$A:$A,'Sp 2013'!$M33)</f>
        <v>0</v>
      </c>
      <c r="W33" s="29">
        <f>+SUMIFS('Scritture 2013'!$F:$F,'Scritture 2013'!$G:$G,"19",'Scritture 2013'!$A:$A,'Sp 2013'!$M33)</f>
        <v>0</v>
      </c>
      <c r="X33" s="29">
        <f t="shared" si="1"/>
        <v>10832.588137116814</v>
      </c>
      <c r="Y33" s="29">
        <f t="shared" si="0"/>
        <v>-35293.301862883185</v>
      </c>
      <c r="Z33" s="13"/>
    </row>
    <row r="34" spans="1:26" hidden="1" x14ac:dyDescent="0.3">
      <c r="A34" s="12" t="s">
        <v>22</v>
      </c>
      <c r="B34" s="12" t="s">
        <v>23</v>
      </c>
      <c r="C34" s="13" t="s">
        <v>50</v>
      </c>
      <c r="D34" s="13" t="s">
        <v>64</v>
      </c>
      <c r="E34" s="14" t="s">
        <v>52</v>
      </c>
      <c r="F34" s="13"/>
      <c r="G34" s="13"/>
      <c r="H34" s="10" t="s">
        <v>22</v>
      </c>
      <c r="I34" s="10" t="s">
        <v>23</v>
      </c>
      <c r="J34" t="s">
        <v>27</v>
      </c>
      <c r="K34" t="s">
        <v>46</v>
      </c>
      <c r="L34" t="str">
        <f t="shared" si="2"/>
        <v>Fabbricati</v>
      </c>
      <c r="M34" s="15">
        <v>11201000023</v>
      </c>
      <c r="N34" s="15" t="s">
        <v>75</v>
      </c>
      <c r="O34" s="12">
        <f>+VLOOKUP(M34,[1]Foglio1!$A:$C,3,0)</f>
        <v>1718654.78</v>
      </c>
      <c r="P34" s="29">
        <f>+SUMIFS('Scritture 2013'!$F:$F,'Scritture 2013'!$G:$G,"38",'Scritture 2013'!$A:$A,'Sp 2013'!$M34)</f>
        <v>0</v>
      </c>
      <c r="Q34" s="29">
        <f>+SUMIFS('Scritture 2013'!$F:$F,'Scritture 2013'!$G:$G,"16",'Scritture 2013'!$A:$A,'Sp 2013'!$M34)</f>
        <v>59636.585588313174</v>
      </c>
      <c r="R34" s="29">
        <f>+SUMIFS('Scritture 2013'!$F:$F,'Scritture 2013'!$G:$G,"39CA",'Scritture 2013'!$A:$A,'Sp 2013'!$M34)</f>
        <v>0</v>
      </c>
      <c r="S34" s="29">
        <f>+SUMIFS('Scritture 2013'!$F:$F,'Scritture 2013'!$G:$G,"17",'Scritture 2013'!$A:$A,'Sp 2013'!$M34)</f>
        <v>0</v>
      </c>
      <c r="T34" s="29">
        <f>+SUMIFS('Scritture 2013'!$F:$F,'Scritture 2013'!$G:$G,"39AF",'Scritture 2013'!$A:$A,'Sp 2013'!$M34)</f>
        <v>0</v>
      </c>
      <c r="U34" s="29">
        <f>+SUMIFS('Scritture 2013'!$F:$F,'Scritture 2013'!$G:$G,"39SD",'Scritture 2013'!$A:$A,'Sp 2013'!$M34)</f>
        <v>0</v>
      </c>
      <c r="V34" s="29">
        <f>+SUMIFS('Scritture 2013'!$F:$F,'Scritture 2013'!$G:$G,"37",'Scritture 2013'!$A:$A,'Sp 2013'!$M34)</f>
        <v>0</v>
      </c>
      <c r="W34" s="29">
        <f>+SUMIFS('Scritture 2013'!$F:$F,'Scritture 2013'!$G:$G,"19",'Scritture 2013'!$A:$A,'Sp 2013'!$M34)</f>
        <v>0</v>
      </c>
      <c r="X34" s="29">
        <f t="shared" si="1"/>
        <v>59636.585588313174</v>
      </c>
      <c r="Y34" s="29">
        <f t="shared" si="0"/>
        <v>1778291.3655883132</v>
      </c>
      <c r="Z34" s="13"/>
    </row>
    <row r="35" spans="1:26" hidden="1" x14ac:dyDescent="0.3">
      <c r="A35" s="12" t="s">
        <v>22</v>
      </c>
      <c r="B35" s="12" t="s">
        <v>23</v>
      </c>
      <c r="C35" s="13" t="s">
        <v>50</v>
      </c>
      <c r="D35" s="13" t="s">
        <v>64</v>
      </c>
      <c r="E35" s="14" t="s">
        <v>52</v>
      </c>
      <c r="F35" s="13"/>
      <c r="G35" s="13"/>
      <c r="H35" s="10" t="s">
        <v>22</v>
      </c>
      <c r="I35" s="10" t="s">
        <v>23</v>
      </c>
      <c r="J35" t="s">
        <v>27</v>
      </c>
      <c r="K35" t="s">
        <v>46</v>
      </c>
      <c r="L35" t="str">
        <f t="shared" si="2"/>
        <v>Fabbricati</v>
      </c>
      <c r="M35" s="15">
        <v>11201000024</v>
      </c>
      <c r="N35" s="15" t="s">
        <v>76</v>
      </c>
      <c r="O35" s="12">
        <f>+VLOOKUP(M35,[1]Foglio1!$A:$C,3,0)</f>
        <v>-125426.1</v>
      </c>
      <c r="P35" s="29">
        <f>+SUMIFS('Scritture 2013'!$F:$F,'Scritture 2013'!$G:$G,"38",'Scritture 2013'!$A:$A,'Sp 2013'!$M35)</f>
        <v>0</v>
      </c>
      <c r="Q35" s="29">
        <f>+SUMIFS('Scritture 2013'!$F:$F,'Scritture 2013'!$G:$G,"16",'Scritture 2013'!$A:$A,'Sp 2013'!$M35)</f>
        <v>4134.7344116870663</v>
      </c>
      <c r="R35" s="29">
        <f>+SUMIFS('Scritture 2013'!$F:$F,'Scritture 2013'!$G:$G,"39CA",'Scritture 2013'!$A:$A,'Sp 2013'!$M35)</f>
        <v>0</v>
      </c>
      <c r="S35" s="29">
        <f>+SUMIFS('Scritture 2013'!$F:$F,'Scritture 2013'!$G:$G,"17",'Scritture 2013'!$A:$A,'Sp 2013'!$M35)</f>
        <v>0</v>
      </c>
      <c r="T35" s="29">
        <f>+SUMIFS('Scritture 2013'!$F:$F,'Scritture 2013'!$G:$G,"39AF",'Scritture 2013'!$A:$A,'Sp 2013'!$M35)</f>
        <v>0</v>
      </c>
      <c r="U35" s="29">
        <f>+SUMIFS('Scritture 2013'!$F:$F,'Scritture 2013'!$G:$G,"39SD",'Scritture 2013'!$A:$A,'Sp 2013'!$M35)</f>
        <v>0</v>
      </c>
      <c r="V35" s="29">
        <f>+SUMIFS('Scritture 2013'!$F:$F,'Scritture 2013'!$G:$G,"37",'Scritture 2013'!$A:$A,'Sp 2013'!$M35)</f>
        <v>0</v>
      </c>
      <c r="W35" s="29">
        <f>+SUMIFS('Scritture 2013'!$F:$F,'Scritture 2013'!$G:$G,"19",'Scritture 2013'!$A:$A,'Sp 2013'!$M35)</f>
        <v>0</v>
      </c>
      <c r="X35" s="29">
        <f t="shared" si="1"/>
        <v>4134.7344116870663</v>
      </c>
      <c r="Y35" s="29">
        <f t="shared" si="0"/>
        <v>-121291.36558831294</v>
      </c>
      <c r="Z35" s="13"/>
    </row>
    <row r="36" spans="1:26" hidden="1" x14ac:dyDescent="0.3">
      <c r="A36" s="12" t="s">
        <v>22</v>
      </c>
      <c r="B36" s="12" t="s">
        <v>23</v>
      </c>
      <c r="C36" s="13" t="s">
        <v>50</v>
      </c>
      <c r="D36" s="13" t="s">
        <v>64</v>
      </c>
      <c r="E36" s="14" t="s">
        <v>52</v>
      </c>
      <c r="F36" s="13"/>
      <c r="G36" s="13"/>
      <c r="H36" s="10" t="s">
        <v>22</v>
      </c>
      <c r="I36" s="10" t="s">
        <v>23</v>
      </c>
      <c r="J36" t="s">
        <v>27</v>
      </c>
      <c r="K36" t="s">
        <v>46</v>
      </c>
      <c r="L36" t="str">
        <f t="shared" si="2"/>
        <v>Fabbricati</v>
      </c>
      <c r="M36" s="15">
        <v>11201000005</v>
      </c>
      <c r="N36" s="15" t="s">
        <v>77</v>
      </c>
      <c r="O36" s="12">
        <f>+VLOOKUP(M36,[1]Foglio1!$A:$C,3,0)</f>
        <v>27997.13</v>
      </c>
      <c r="P36" s="29">
        <f>+SUMIFS('Scritture 2013'!$F:$F,'Scritture 2013'!$G:$G,"38",'Scritture 2013'!$A:$A,'Sp 2013'!$M36)</f>
        <v>0</v>
      </c>
      <c r="Q36" s="29">
        <f>+SUMIFS('Scritture 2013'!$F:$F,'Scritture 2013'!$G:$G,"16",'Scritture 2013'!$A:$A,'Sp 2013'!$M36)</f>
        <v>0</v>
      </c>
      <c r="R36" s="29">
        <f>+SUMIFS('Scritture 2013'!$F:$F,'Scritture 2013'!$G:$G,"39CA",'Scritture 2013'!$A:$A,'Sp 2013'!$M36)</f>
        <v>0</v>
      </c>
      <c r="S36" s="29">
        <f>+SUMIFS('Scritture 2013'!$F:$F,'Scritture 2013'!$G:$G,"17",'Scritture 2013'!$A:$A,'Sp 2013'!$M36)</f>
        <v>0</v>
      </c>
      <c r="T36" s="29">
        <f>+SUMIFS('Scritture 2013'!$F:$F,'Scritture 2013'!$G:$G,"39AF",'Scritture 2013'!$A:$A,'Sp 2013'!$M36)</f>
        <v>0</v>
      </c>
      <c r="U36" s="29">
        <f>+SUMIFS('Scritture 2013'!$F:$F,'Scritture 2013'!$G:$G,"39SD",'Scritture 2013'!$A:$A,'Sp 2013'!$M36)</f>
        <v>0</v>
      </c>
      <c r="V36" s="29">
        <f>+SUMIFS('Scritture 2013'!$F:$F,'Scritture 2013'!$G:$G,"37",'Scritture 2013'!$A:$A,'Sp 2013'!$M36)</f>
        <v>0</v>
      </c>
      <c r="W36" s="29">
        <f>+SUMIFS('Scritture 2013'!$F:$F,'Scritture 2013'!$G:$G,"19",'Scritture 2013'!$A:$A,'Sp 2013'!$M36)</f>
        <v>0</v>
      </c>
      <c r="X36" s="29">
        <f t="shared" si="1"/>
        <v>0</v>
      </c>
      <c r="Y36" s="29">
        <f t="shared" si="0"/>
        <v>27997.13</v>
      </c>
      <c r="Z36" s="13"/>
    </row>
    <row r="37" spans="1:26" hidden="1" x14ac:dyDescent="0.3">
      <c r="A37" s="12" t="s">
        <v>22</v>
      </c>
      <c r="B37" s="12" t="s">
        <v>23</v>
      </c>
      <c r="C37" s="13" t="s">
        <v>50</v>
      </c>
      <c r="D37" s="13" t="s">
        <v>64</v>
      </c>
      <c r="E37" s="14" t="s">
        <v>52</v>
      </c>
      <c r="F37" s="13"/>
      <c r="G37" s="13"/>
      <c r="H37" s="10" t="s">
        <v>22</v>
      </c>
      <c r="I37" s="10" t="s">
        <v>23</v>
      </c>
      <c r="J37" t="s">
        <v>27</v>
      </c>
      <c r="K37" t="s">
        <v>46</v>
      </c>
      <c r="L37" t="str">
        <f t="shared" si="2"/>
        <v>Fabbricati</v>
      </c>
      <c r="M37" s="15">
        <v>11201000006</v>
      </c>
      <c r="N37" s="15" t="s">
        <v>78</v>
      </c>
      <c r="O37" s="12">
        <f>+VLOOKUP(M37,[1]Foglio1!$A:$C,3,0)</f>
        <v>-27997.13</v>
      </c>
      <c r="P37" s="29">
        <f>+SUMIFS('Scritture 2013'!$F:$F,'Scritture 2013'!$G:$G,"38",'Scritture 2013'!$A:$A,'Sp 2013'!$M37)</f>
        <v>0</v>
      </c>
      <c r="Q37" s="29">
        <f>+SUMIFS('Scritture 2013'!$F:$F,'Scritture 2013'!$G:$G,"16",'Scritture 2013'!$A:$A,'Sp 2013'!$M37)</f>
        <v>0</v>
      </c>
      <c r="R37" s="29">
        <f>+SUMIFS('Scritture 2013'!$F:$F,'Scritture 2013'!$G:$G,"39CA",'Scritture 2013'!$A:$A,'Sp 2013'!$M37)</f>
        <v>0</v>
      </c>
      <c r="S37" s="29">
        <f>+SUMIFS('Scritture 2013'!$F:$F,'Scritture 2013'!$G:$G,"17",'Scritture 2013'!$A:$A,'Sp 2013'!$M37)</f>
        <v>0</v>
      </c>
      <c r="T37" s="29">
        <f>+SUMIFS('Scritture 2013'!$F:$F,'Scritture 2013'!$G:$G,"39AF",'Scritture 2013'!$A:$A,'Sp 2013'!$M37)</f>
        <v>0</v>
      </c>
      <c r="U37" s="29">
        <f>+SUMIFS('Scritture 2013'!$F:$F,'Scritture 2013'!$G:$G,"39SD",'Scritture 2013'!$A:$A,'Sp 2013'!$M37)</f>
        <v>0</v>
      </c>
      <c r="V37" s="29">
        <f>+SUMIFS('Scritture 2013'!$F:$F,'Scritture 2013'!$G:$G,"37",'Scritture 2013'!$A:$A,'Sp 2013'!$M37)</f>
        <v>0</v>
      </c>
      <c r="W37" s="29">
        <f>+SUMIFS('Scritture 2013'!$F:$F,'Scritture 2013'!$G:$G,"19",'Scritture 2013'!$A:$A,'Sp 2013'!$M37)</f>
        <v>0</v>
      </c>
      <c r="X37" s="29">
        <f t="shared" si="1"/>
        <v>0</v>
      </c>
      <c r="Y37" s="29">
        <f t="shared" si="0"/>
        <v>-27997.13</v>
      </c>
      <c r="Z37" s="13"/>
    </row>
    <row r="38" spans="1:26" hidden="1" x14ac:dyDescent="0.3">
      <c r="A38" s="12" t="s">
        <v>22</v>
      </c>
      <c r="B38" s="12" t="s">
        <v>23</v>
      </c>
      <c r="C38" s="13" t="s">
        <v>50</v>
      </c>
      <c r="D38" s="13" t="s">
        <v>64</v>
      </c>
      <c r="E38" s="14" t="s">
        <v>52</v>
      </c>
      <c r="F38" s="13"/>
      <c r="G38" s="13"/>
      <c r="H38" s="10" t="s">
        <v>22</v>
      </c>
      <c r="I38" s="10" t="s">
        <v>23</v>
      </c>
      <c r="J38" t="s">
        <v>27</v>
      </c>
      <c r="K38" t="s">
        <v>46</v>
      </c>
      <c r="L38" t="str">
        <f t="shared" si="2"/>
        <v>Fabbricati</v>
      </c>
      <c r="M38" s="15">
        <v>11201000021</v>
      </c>
      <c r="N38" s="15" t="s">
        <v>79</v>
      </c>
      <c r="O38" s="12">
        <f>+VLOOKUP(M38,[1]Foglio1!$A:$C,3,0)</f>
        <v>998.19</v>
      </c>
      <c r="P38" s="29">
        <f>+SUMIFS('Scritture 2013'!$F:$F,'Scritture 2013'!$G:$G,"38",'Scritture 2013'!$A:$A,'Sp 2013'!$M38)</f>
        <v>0</v>
      </c>
      <c r="Q38" s="29">
        <f>+SUMIFS('Scritture 2013'!$F:$F,'Scritture 2013'!$G:$G,"16",'Scritture 2013'!$A:$A,'Sp 2013'!$M38)</f>
        <v>0</v>
      </c>
      <c r="R38" s="29">
        <f>+SUMIFS('Scritture 2013'!$F:$F,'Scritture 2013'!$G:$G,"39CA",'Scritture 2013'!$A:$A,'Sp 2013'!$M38)</f>
        <v>0</v>
      </c>
      <c r="S38" s="29">
        <f>+SUMIFS('Scritture 2013'!$F:$F,'Scritture 2013'!$G:$G,"17",'Scritture 2013'!$A:$A,'Sp 2013'!$M38)</f>
        <v>0</v>
      </c>
      <c r="T38" s="29">
        <f>+SUMIFS('Scritture 2013'!$F:$F,'Scritture 2013'!$G:$G,"39AF",'Scritture 2013'!$A:$A,'Sp 2013'!$M38)</f>
        <v>0</v>
      </c>
      <c r="U38" s="29">
        <f>+SUMIFS('Scritture 2013'!$F:$F,'Scritture 2013'!$G:$G,"39SD",'Scritture 2013'!$A:$A,'Sp 2013'!$M38)</f>
        <v>0</v>
      </c>
      <c r="V38" s="29">
        <f>+SUMIFS('Scritture 2013'!$F:$F,'Scritture 2013'!$G:$G,"37",'Scritture 2013'!$A:$A,'Sp 2013'!$M38)</f>
        <v>0</v>
      </c>
      <c r="W38" s="29">
        <f>+SUMIFS('Scritture 2013'!$F:$F,'Scritture 2013'!$G:$G,"19",'Scritture 2013'!$A:$A,'Sp 2013'!$M38)</f>
        <v>0</v>
      </c>
      <c r="X38" s="29">
        <f t="shared" si="1"/>
        <v>0</v>
      </c>
      <c r="Y38" s="29">
        <f t="shared" si="0"/>
        <v>998.19</v>
      </c>
      <c r="Z38" s="13"/>
    </row>
    <row r="39" spans="1:26" hidden="1" x14ac:dyDescent="0.3">
      <c r="A39" s="12" t="s">
        <v>22</v>
      </c>
      <c r="B39" s="12" t="s">
        <v>23</v>
      </c>
      <c r="C39" s="13" t="s">
        <v>50</v>
      </c>
      <c r="D39" s="13" t="s">
        <v>64</v>
      </c>
      <c r="E39" s="14" t="s">
        <v>52</v>
      </c>
      <c r="F39" s="13"/>
      <c r="G39" s="13"/>
      <c r="H39" s="10" t="s">
        <v>22</v>
      </c>
      <c r="I39" s="10" t="s">
        <v>23</v>
      </c>
      <c r="J39" t="s">
        <v>27</v>
      </c>
      <c r="K39" t="s">
        <v>46</v>
      </c>
      <c r="L39" t="str">
        <f t="shared" si="2"/>
        <v>Fabbricati</v>
      </c>
      <c r="M39" s="15">
        <v>11201000022</v>
      </c>
      <c r="N39" s="15" t="s">
        <v>80</v>
      </c>
      <c r="O39" s="12">
        <f>+VLOOKUP(M39,[1]Foglio1!$A:$C,3,0)</f>
        <v>-998.19</v>
      </c>
      <c r="P39" s="29">
        <f>+SUMIFS('Scritture 2013'!$F:$F,'Scritture 2013'!$G:$G,"38",'Scritture 2013'!$A:$A,'Sp 2013'!$M39)</f>
        <v>0</v>
      </c>
      <c r="Q39" s="29">
        <f>+SUMIFS('Scritture 2013'!$F:$F,'Scritture 2013'!$G:$G,"16",'Scritture 2013'!$A:$A,'Sp 2013'!$M39)</f>
        <v>0</v>
      </c>
      <c r="R39" s="29">
        <f>+SUMIFS('Scritture 2013'!$F:$F,'Scritture 2013'!$G:$G,"39CA",'Scritture 2013'!$A:$A,'Sp 2013'!$M39)</f>
        <v>0</v>
      </c>
      <c r="S39" s="29">
        <f>+SUMIFS('Scritture 2013'!$F:$F,'Scritture 2013'!$G:$G,"17",'Scritture 2013'!$A:$A,'Sp 2013'!$M39)</f>
        <v>0</v>
      </c>
      <c r="T39" s="29">
        <f>+SUMIFS('Scritture 2013'!$F:$F,'Scritture 2013'!$G:$G,"39AF",'Scritture 2013'!$A:$A,'Sp 2013'!$M39)</f>
        <v>0</v>
      </c>
      <c r="U39" s="29">
        <f>+SUMIFS('Scritture 2013'!$F:$F,'Scritture 2013'!$G:$G,"39SD",'Scritture 2013'!$A:$A,'Sp 2013'!$M39)</f>
        <v>0</v>
      </c>
      <c r="V39" s="29">
        <f>+SUMIFS('Scritture 2013'!$F:$F,'Scritture 2013'!$G:$G,"37",'Scritture 2013'!$A:$A,'Sp 2013'!$M39)</f>
        <v>0</v>
      </c>
      <c r="W39" s="29">
        <f>+SUMIFS('Scritture 2013'!$F:$F,'Scritture 2013'!$G:$G,"19",'Scritture 2013'!$A:$A,'Sp 2013'!$M39)</f>
        <v>0</v>
      </c>
      <c r="X39" s="29">
        <f t="shared" si="1"/>
        <v>0</v>
      </c>
      <c r="Y39" s="29">
        <f t="shared" si="0"/>
        <v>-998.19</v>
      </c>
      <c r="Z39" s="13"/>
    </row>
    <row r="40" spans="1:26" hidden="1" x14ac:dyDescent="0.3">
      <c r="A40" s="12"/>
      <c r="B40" s="12"/>
      <c r="C40" s="13"/>
      <c r="D40" s="13"/>
      <c r="E40" s="14"/>
      <c r="F40" s="13"/>
      <c r="G40" s="13"/>
      <c r="H40" s="10" t="s">
        <v>22</v>
      </c>
      <c r="I40" s="10" t="s">
        <v>23</v>
      </c>
      <c r="J40" t="s">
        <v>27</v>
      </c>
      <c r="K40" t="s">
        <v>46</v>
      </c>
      <c r="L40" t="s">
        <v>64</v>
      </c>
      <c r="M40" s="23" t="s">
        <v>864</v>
      </c>
      <c r="N40" s="23" t="s">
        <v>865</v>
      </c>
      <c r="O40" s="12"/>
      <c r="P40" s="29">
        <f>+SUMIFS('Scritture 2013'!$F:$F,'Scritture 2013'!$G:$G,"38",'Scritture 2013'!$A:$A,'Sp 2013'!$M40)</f>
        <v>0</v>
      </c>
      <c r="Q40" s="29">
        <f>+SUMIFS('Scritture 2013'!$F:$F,'Scritture 2013'!$G:$G,"16",'Scritture 2013'!$A:$A,'Sp 2013'!$M40)</f>
        <v>30855.323227039411</v>
      </c>
      <c r="R40" s="29">
        <f>+SUMIFS('Scritture 2013'!$F:$F,'Scritture 2013'!$G:$G,"39CA",'Scritture 2013'!$A:$A,'Sp 2013'!$M40)</f>
        <v>0</v>
      </c>
      <c r="S40" s="29">
        <f>+SUMIFS('Scritture 2013'!$F:$F,'Scritture 2013'!$G:$G,"17",'Scritture 2013'!$A:$A,'Sp 2013'!$M40)</f>
        <v>0</v>
      </c>
      <c r="T40" s="29">
        <f>+SUMIFS('Scritture 2013'!$F:$F,'Scritture 2013'!$G:$G,"39AF",'Scritture 2013'!$A:$A,'Sp 2013'!$M40)</f>
        <v>0</v>
      </c>
      <c r="U40" s="29">
        <f>+SUMIFS('Scritture 2013'!$F:$F,'Scritture 2013'!$G:$G,"39SD",'Scritture 2013'!$A:$A,'Sp 2013'!$M40)</f>
        <v>0</v>
      </c>
      <c r="V40" s="29">
        <f>+SUMIFS('Scritture 2013'!$F:$F,'Scritture 2013'!$G:$G,"37",'Scritture 2013'!$A:$A,'Sp 2013'!$M40)</f>
        <v>0</v>
      </c>
      <c r="W40" s="29">
        <f>+SUMIFS('Scritture 2013'!$F:$F,'Scritture 2013'!$G:$G,"19",'Scritture 2013'!$A:$A,'Sp 2013'!$M40)</f>
        <v>0</v>
      </c>
      <c r="X40" s="29">
        <f t="shared" ref="X40:X47" si="3">+SUM(P40:W40)</f>
        <v>30855.323227039411</v>
      </c>
      <c r="Y40" s="29">
        <f t="shared" ref="Y40:Y47" si="4">+SUM(O40:W40)</f>
        <v>30855.323227039411</v>
      </c>
      <c r="Z40" s="13"/>
    </row>
    <row r="41" spans="1:26" hidden="1" x14ac:dyDescent="0.3">
      <c r="A41" s="12"/>
      <c r="B41" s="12"/>
      <c r="C41" s="13"/>
      <c r="D41" s="13"/>
      <c r="E41" s="14"/>
      <c r="F41" s="13"/>
      <c r="G41" s="13"/>
      <c r="H41" s="10" t="s">
        <v>22</v>
      </c>
      <c r="I41" s="10" t="s">
        <v>23</v>
      </c>
      <c r="J41" t="s">
        <v>27</v>
      </c>
      <c r="K41" t="s">
        <v>46</v>
      </c>
      <c r="L41" t="s">
        <v>64</v>
      </c>
      <c r="M41" s="23" t="s">
        <v>867</v>
      </c>
      <c r="N41" s="23" t="s">
        <v>868</v>
      </c>
      <c r="O41" s="12"/>
      <c r="P41" s="29">
        <f>+SUMIFS('Scritture 2013'!$F:$F,'Scritture 2013'!$G:$G,"38",'Scritture 2013'!$A:$A,'Sp 2013'!$M41)</f>
        <v>0</v>
      </c>
      <c r="Q41" s="29">
        <f>+SUMIFS('Scritture 2013'!$F:$F,'Scritture 2013'!$G:$G,"16",'Scritture 2013'!$A:$A,'Sp 2013'!$M41)</f>
        <v>1023899.6939961808</v>
      </c>
      <c r="R41" s="29">
        <f>+SUMIFS('Scritture 2013'!$F:$F,'Scritture 2013'!$G:$G,"39CA",'Scritture 2013'!$A:$A,'Sp 2013'!$M41)</f>
        <v>0</v>
      </c>
      <c r="S41" s="29">
        <f>+SUMIFS('Scritture 2013'!$F:$F,'Scritture 2013'!$G:$G,"17",'Scritture 2013'!$A:$A,'Sp 2013'!$M41)</f>
        <v>0</v>
      </c>
      <c r="T41" s="29">
        <f>+SUMIFS('Scritture 2013'!$F:$F,'Scritture 2013'!$G:$G,"39AF",'Scritture 2013'!$A:$A,'Sp 2013'!$M41)</f>
        <v>0</v>
      </c>
      <c r="U41" s="29">
        <f>+SUMIFS('Scritture 2013'!$F:$F,'Scritture 2013'!$G:$G,"39SD",'Scritture 2013'!$A:$A,'Sp 2013'!$M41)</f>
        <v>0</v>
      </c>
      <c r="V41" s="29">
        <f>+SUMIFS('Scritture 2013'!$F:$F,'Scritture 2013'!$G:$G,"37",'Scritture 2013'!$A:$A,'Sp 2013'!$M41)</f>
        <v>0</v>
      </c>
      <c r="W41" s="29">
        <f>+SUMIFS('Scritture 2013'!$F:$F,'Scritture 2013'!$G:$G,"19",'Scritture 2013'!$A:$A,'Sp 2013'!$M41)</f>
        <v>0</v>
      </c>
      <c r="X41" s="29">
        <f t="shared" si="3"/>
        <v>1023899.6939961808</v>
      </c>
      <c r="Y41" s="29">
        <f t="shared" si="4"/>
        <v>1023899.6939961808</v>
      </c>
      <c r="Z41" s="13"/>
    </row>
    <row r="42" spans="1:26" hidden="1" x14ac:dyDescent="0.3">
      <c r="A42" s="12"/>
      <c r="B42" s="12"/>
      <c r="C42" s="13"/>
      <c r="D42" s="13"/>
      <c r="E42" s="14"/>
      <c r="F42" s="13"/>
      <c r="G42" s="13"/>
      <c r="H42" s="10" t="s">
        <v>22</v>
      </c>
      <c r="I42" s="10" t="s">
        <v>23</v>
      </c>
      <c r="J42" t="s">
        <v>27</v>
      </c>
      <c r="K42" t="s">
        <v>46</v>
      </c>
      <c r="L42" t="s">
        <v>64</v>
      </c>
      <c r="M42" s="23" t="s">
        <v>869</v>
      </c>
      <c r="N42" s="23" t="s">
        <v>870</v>
      </c>
      <c r="O42" s="12"/>
      <c r="P42" s="29">
        <f>+SUMIFS('Scritture 2013'!$F:$F,'Scritture 2013'!$G:$G,"38",'Scritture 2013'!$A:$A,'Sp 2013'!$M42)</f>
        <v>0</v>
      </c>
      <c r="Q42" s="29">
        <f>+SUMIFS('Scritture 2013'!$F:$F,'Scritture 2013'!$G:$G,"16",'Scritture 2013'!$A:$A,'Sp 2013'!$M42)</f>
        <v>946229.21526556276</v>
      </c>
      <c r="R42" s="29">
        <f>+SUMIFS('Scritture 2013'!$F:$F,'Scritture 2013'!$G:$G,"39CA",'Scritture 2013'!$A:$A,'Sp 2013'!$M42)</f>
        <v>0</v>
      </c>
      <c r="S42" s="29">
        <f>+SUMIFS('Scritture 2013'!$F:$F,'Scritture 2013'!$G:$G,"17",'Scritture 2013'!$A:$A,'Sp 2013'!$M42)</f>
        <v>0</v>
      </c>
      <c r="T42" s="29">
        <f>+SUMIFS('Scritture 2013'!$F:$F,'Scritture 2013'!$G:$G,"39AF",'Scritture 2013'!$A:$A,'Sp 2013'!$M42)</f>
        <v>0</v>
      </c>
      <c r="U42" s="29">
        <f>+SUMIFS('Scritture 2013'!$F:$F,'Scritture 2013'!$G:$G,"39SD",'Scritture 2013'!$A:$A,'Sp 2013'!$M42)</f>
        <v>0</v>
      </c>
      <c r="V42" s="29">
        <f>+SUMIFS('Scritture 2013'!$F:$F,'Scritture 2013'!$G:$G,"37",'Scritture 2013'!$A:$A,'Sp 2013'!$M42)</f>
        <v>0</v>
      </c>
      <c r="W42" s="29">
        <f>+SUMIFS('Scritture 2013'!$F:$F,'Scritture 2013'!$G:$G,"19",'Scritture 2013'!$A:$A,'Sp 2013'!$M42)</f>
        <v>0</v>
      </c>
      <c r="X42" s="29">
        <f t="shared" si="3"/>
        <v>946229.21526556276</v>
      </c>
      <c r="Y42" s="29">
        <f t="shared" si="4"/>
        <v>946229.21526556276</v>
      </c>
      <c r="Z42" s="13"/>
    </row>
    <row r="43" spans="1:26" hidden="1" x14ac:dyDescent="0.3">
      <c r="A43" s="12"/>
      <c r="B43" s="12"/>
      <c r="C43" s="13"/>
      <c r="D43" s="13"/>
      <c r="E43" s="14"/>
      <c r="F43" s="13"/>
      <c r="G43" s="13"/>
      <c r="H43" s="10" t="s">
        <v>22</v>
      </c>
      <c r="I43" s="10" t="s">
        <v>23</v>
      </c>
      <c r="J43" t="s">
        <v>27</v>
      </c>
      <c r="K43" t="s">
        <v>46</v>
      </c>
      <c r="L43" t="s">
        <v>64</v>
      </c>
      <c r="M43" s="23" t="s">
        <v>871</v>
      </c>
      <c r="N43" s="23" t="s">
        <v>872</v>
      </c>
      <c r="O43" s="12"/>
      <c r="P43" s="29">
        <f>+SUMIFS('Scritture 2013'!$F:$F,'Scritture 2013'!$G:$G,"38",'Scritture 2013'!$A:$A,'Sp 2013'!$M43)</f>
        <v>0</v>
      </c>
      <c r="Q43" s="29">
        <f>+SUMIFS('Scritture 2013'!$F:$F,'Scritture 2013'!$G:$G,"16",'Scritture 2013'!$A:$A,'Sp 2013'!$M43)</f>
        <v>413072.38935827638</v>
      </c>
      <c r="R43" s="29">
        <f>+SUMIFS('Scritture 2013'!$F:$F,'Scritture 2013'!$G:$G,"39CA",'Scritture 2013'!$A:$A,'Sp 2013'!$M43)</f>
        <v>0</v>
      </c>
      <c r="S43" s="29">
        <f>+SUMIFS('Scritture 2013'!$F:$F,'Scritture 2013'!$G:$G,"17",'Scritture 2013'!$A:$A,'Sp 2013'!$M43)</f>
        <v>0</v>
      </c>
      <c r="T43" s="29">
        <f>+SUMIFS('Scritture 2013'!$F:$F,'Scritture 2013'!$G:$G,"39AF",'Scritture 2013'!$A:$A,'Sp 2013'!$M43)</f>
        <v>0</v>
      </c>
      <c r="U43" s="29">
        <f>+SUMIFS('Scritture 2013'!$F:$F,'Scritture 2013'!$G:$G,"39SD",'Scritture 2013'!$A:$A,'Sp 2013'!$M43)</f>
        <v>0</v>
      </c>
      <c r="V43" s="29">
        <f>+SUMIFS('Scritture 2013'!$F:$F,'Scritture 2013'!$G:$G,"37",'Scritture 2013'!$A:$A,'Sp 2013'!$M43)</f>
        <v>0</v>
      </c>
      <c r="W43" s="29">
        <f>+SUMIFS('Scritture 2013'!$F:$F,'Scritture 2013'!$G:$G,"19",'Scritture 2013'!$A:$A,'Sp 2013'!$M43)</f>
        <v>0</v>
      </c>
      <c r="X43" s="29">
        <f t="shared" si="3"/>
        <v>413072.38935827638</v>
      </c>
      <c r="Y43" s="29">
        <f t="shared" si="4"/>
        <v>413072.38935827638</v>
      </c>
      <c r="Z43" s="13"/>
    </row>
    <row r="44" spans="1:26" hidden="1" x14ac:dyDescent="0.3">
      <c r="A44" s="12"/>
      <c r="B44" s="12"/>
      <c r="C44" s="13"/>
      <c r="D44" s="13"/>
      <c r="E44" s="14"/>
      <c r="F44" s="13"/>
      <c r="G44" s="13"/>
      <c r="H44" s="10" t="s">
        <v>22</v>
      </c>
      <c r="I44" s="10" t="s">
        <v>23</v>
      </c>
      <c r="J44" t="s">
        <v>27</v>
      </c>
      <c r="K44" t="s">
        <v>46</v>
      </c>
      <c r="L44" t="s">
        <v>64</v>
      </c>
      <c r="M44" s="23" t="s">
        <v>873</v>
      </c>
      <c r="N44" s="23" t="s">
        <v>874</v>
      </c>
      <c r="O44" s="12"/>
      <c r="P44" s="29">
        <f>+SUMIFS('Scritture 2013'!$F:$F,'Scritture 2013'!$G:$G,"38",'Scritture 2013'!$A:$A,'Sp 2013'!$M44)</f>
        <v>0</v>
      </c>
      <c r="Q44" s="29">
        <f>+SUMIFS('Scritture 2013'!$F:$F,'Scritture 2013'!$G:$G,"16",'Scritture 2013'!$A:$A,'Sp 2013'!$M44)</f>
        <v>9000</v>
      </c>
      <c r="R44" s="29">
        <f>+SUMIFS('Scritture 2013'!$F:$F,'Scritture 2013'!$G:$G,"39CA",'Scritture 2013'!$A:$A,'Sp 2013'!$M44)</f>
        <v>0</v>
      </c>
      <c r="S44" s="29">
        <f>+SUMIFS('Scritture 2013'!$F:$F,'Scritture 2013'!$G:$G,"17",'Scritture 2013'!$A:$A,'Sp 2013'!$M44)</f>
        <v>0</v>
      </c>
      <c r="T44" s="29">
        <f>+SUMIFS('Scritture 2013'!$F:$F,'Scritture 2013'!$G:$G,"39AF",'Scritture 2013'!$A:$A,'Sp 2013'!$M44)</f>
        <v>0</v>
      </c>
      <c r="U44" s="29">
        <f>+SUMIFS('Scritture 2013'!$F:$F,'Scritture 2013'!$G:$G,"39SD",'Scritture 2013'!$A:$A,'Sp 2013'!$M44)</f>
        <v>0</v>
      </c>
      <c r="V44" s="29">
        <f>+SUMIFS('Scritture 2013'!$F:$F,'Scritture 2013'!$G:$G,"37",'Scritture 2013'!$A:$A,'Sp 2013'!$M44)</f>
        <v>0</v>
      </c>
      <c r="W44" s="29">
        <f>+SUMIFS('Scritture 2013'!$F:$F,'Scritture 2013'!$G:$G,"19",'Scritture 2013'!$A:$A,'Sp 2013'!$M44)</f>
        <v>0</v>
      </c>
      <c r="X44" s="29">
        <f t="shared" si="3"/>
        <v>9000</v>
      </c>
      <c r="Y44" s="29">
        <f t="shared" si="4"/>
        <v>9000</v>
      </c>
      <c r="Z44" s="13"/>
    </row>
    <row r="45" spans="1:26" hidden="1" x14ac:dyDescent="0.3">
      <c r="A45" s="12"/>
      <c r="B45" s="12"/>
      <c r="C45" s="13"/>
      <c r="D45" s="13"/>
      <c r="E45" s="14"/>
      <c r="F45" s="13"/>
      <c r="G45" s="13"/>
      <c r="H45" s="10" t="s">
        <v>22</v>
      </c>
      <c r="I45" s="10" t="s">
        <v>23</v>
      </c>
      <c r="J45" t="s">
        <v>27</v>
      </c>
      <c r="K45" t="s">
        <v>46</v>
      </c>
      <c r="L45" t="s">
        <v>64</v>
      </c>
      <c r="M45" s="23" t="s">
        <v>875</v>
      </c>
      <c r="N45" s="23" t="s">
        <v>876</v>
      </c>
      <c r="O45" s="12"/>
      <c r="P45" s="29">
        <f>+SUMIFS('Scritture 2013'!$F:$F,'Scritture 2013'!$G:$G,"38",'Scritture 2013'!$A:$A,'Sp 2013'!$M45)</f>
        <v>0</v>
      </c>
      <c r="Q45" s="29">
        <f>+SUMIFS('Scritture 2013'!$F:$F,'Scritture 2013'!$G:$G,"16",'Scritture 2013'!$A:$A,'Sp 2013'!$M45)</f>
        <v>122796.35435799863</v>
      </c>
      <c r="R45" s="29">
        <f>+SUMIFS('Scritture 2013'!$F:$F,'Scritture 2013'!$G:$G,"39CA",'Scritture 2013'!$A:$A,'Sp 2013'!$M45)</f>
        <v>0</v>
      </c>
      <c r="S45" s="29">
        <f>+SUMIFS('Scritture 2013'!$F:$F,'Scritture 2013'!$G:$G,"17",'Scritture 2013'!$A:$A,'Sp 2013'!$M45)</f>
        <v>0</v>
      </c>
      <c r="T45" s="29">
        <f>+SUMIFS('Scritture 2013'!$F:$F,'Scritture 2013'!$G:$G,"39AF",'Scritture 2013'!$A:$A,'Sp 2013'!$M45)</f>
        <v>0</v>
      </c>
      <c r="U45" s="29">
        <f>+SUMIFS('Scritture 2013'!$F:$F,'Scritture 2013'!$G:$G,"39SD",'Scritture 2013'!$A:$A,'Sp 2013'!$M45)</f>
        <v>0</v>
      </c>
      <c r="V45" s="29">
        <f>+SUMIFS('Scritture 2013'!$F:$F,'Scritture 2013'!$G:$G,"37",'Scritture 2013'!$A:$A,'Sp 2013'!$M45)</f>
        <v>0</v>
      </c>
      <c r="W45" s="29">
        <f>+SUMIFS('Scritture 2013'!$F:$F,'Scritture 2013'!$G:$G,"19",'Scritture 2013'!$A:$A,'Sp 2013'!$M45)</f>
        <v>0</v>
      </c>
      <c r="X45" s="29">
        <f t="shared" si="3"/>
        <v>122796.35435799863</v>
      </c>
      <c r="Y45" s="29">
        <f t="shared" si="4"/>
        <v>122796.35435799863</v>
      </c>
      <c r="Z45" s="13"/>
    </row>
    <row r="46" spans="1:26" hidden="1" x14ac:dyDescent="0.3">
      <c r="A46" s="12"/>
      <c r="B46" s="12"/>
      <c r="C46" s="13"/>
      <c r="D46" s="13"/>
      <c r="E46" s="14"/>
      <c r="F46" s="13"/>
      <c r="G46" s="13"/>
      <c r="H46" s="10" t="s">
        <v>22</v>
      </c>
      <c r="I46" s="10" t="s">
        <v>23</v>
      </c>
      <c r="J46" t="s">
        <v>27</v>
      </c>
      <c r="K46" t="s">
        <v>46</v>
      </c>
      <c r="L46" t="s">
        <v>64</v>
      </c>
      <c r="M46" s="23" t="s">
        <v>877</v>
      </c>
      <c r="N46" s="23" t="s">
        <v>876</v>
      </c>
      <c r="O46" s="12"/>
      <c r="P46" s="29">
        <f>+SUMIFS('Scritture 2013'!$F:$F,'Scritture 2013'!$G:$G,"38",'Scritture 2013'!$A:$A,'Sp 2013'!$M46)</f>
        <v>0</v>
      </c>
      <c r="Q46" s="29">
        <f>+SUMIFS('Scritture 2013'!$F:$F,'Scritture 2013'!$G:$G,"16",'Scritture 2013'!$A:$A,'Sp 2013'!$M46)</f>
        <v>1468.4287812041116</v>
      </c>
      <c r="R46" s="29">
        <f>+SUMIFS('Scritture 2013'!$F:$F,'Scritture 2013'!$G:$G,"39CA",'Scritture 2013'!$A:$A,'Sp 2013'!$M46)</f>
        <v>0</v>
      </c>
      <c r="S46" s="29">
        <f>+SUMIFS('Scritture 2013'!$F:$F,'Scritture 2013'!$G:$G,"17",'Scritture 2013'!$A:$A,'Sp 2013'!$M46)</f>
        <v>0</v>
      </c>
      <c r="T46" s="29">
        <f>+SUMIFS('Scritture 2013'!$F:$F,'Scritture 2013'!$G:$G,"39AF",'Scritture 2013'!$A:$A,'Sp 2013'!$M46)</f>
        <v>0</v>
      </c>
      <c r="U46" s="29">
        <f>+SUMIFS('Scritture 2013'!$F:$F,'Scritture 2013'!$G:$G,"39SD",'Scritture 2013'!$A:$A,'Sp 2013'!$M46)</f>
        <v>0</v>
      </c>
      <c r="V46" s="29">
        <f>+SUMIFS('Scritture 2013'!$F:$F,'Scritture 2013'!$G:$G,"37",'Scritture 2013'!$A:$A,'Sp 2013'!$M46)</f>
        <v>0</v>
      </c>
      <c r="W46" s="29">
        <f>+SUMIFS('Scritture 2013'!$F:$F,'Scritture 2013'!$G:$G,"19",'Scritture 2013'!$A:$A,'Sp 2013'!$M46)</f>
        <v>0</v>
      </c>
      <c r="X46" s="29">
        <f t="shared" si="3"/>
        <v>1468.4287812041116</v>
      </c>
      <c r="Y46" s="29">
        <f t="shared" si="4"/>
        <v>1468.4287812041116</v>
      </c>
      <c r="Z46" s="13"/>
    </row>
    <row r="47" spans="1:26" hidden="1" x14ac:dyDescent="0.3">
      <c r="A47" s="12"/>
      <c r="B47" s="12"/>
      <c r="C47" s="13"/>
      <c r="D47" s="13"/>
      <c r="E47" s="14"/>
      <c r="F47" s="13"/>
      <c r="G47" s="13"/>
      <c r="H47" s="10" t="s">
        <v>22</v>
      </c>
      <c r="I47" s="10" t="s">
        <v>23</v>
      </c>
      <c r="J47" t="s">
        <v>27</v>
      </c>
      <c r="K47" t="s">
        <v>46</v>
      </c>
      <c r="L47" t="s">
        <v>64</v>
      </c>
      <c r="M47" s="23" t="s">
        <v>878</v>
      </c>
      <c r="N47" s="23" t="s">
        <v>879</v>
      </c>
      <c r="O47" s="12"/>
      <c r="P47" s="29">
        <f>+SUMIFS('Scritture 2013'!$F:$F,'Scritture 2013'!$G:$G,"38",'Scritture 2013'!$A:$A,'Sp 2013'!$M47)</f>
        <v>0</v>
      </c>
      <c r="Q47" s="29">
        <f>+SUMIFS('Scritture 2013'!$F:$F,'Scritture 2013'!$G:$G,"16",'Scritture 2013'!$A:$A,'Sp 2013'!$M47)</f>
        <v>64772.725767118289</v>
      </c>
      <c r="R47" s="29">
        <f>+SUMIFS('Scritture 2013'!$F:$F,'Scritture 2013'!$G:$G,"39CA",'Scritture 2013'!$A:$A,'Sp 2013'!$M47)</f>
        <v>0</v>
      </c>
      <c r="S47" s="29">
        <f>+SUMIFS('Scritture 2013'!$F:$F,'Scritture 2013'!$G:$G,"17",'Scritture 2013'!$A:$A,'Sp 2013'!$M47)</f>
        <v>0</v>
      </c>
      <c r="T47" s="29">
        <f>+SUMIFS('Scritture 2013'!$F:$F,'Scritture 2013'!$G:$G,"39AF",'Scritture 2013'!$A:$A,'Sp 2013'!$M47)</f>
        <v>0</v>
      </c>
      <c r="U47" s="29">
        <f>+SUMIFS('Scritture 2013'!$F:$F,'Scritture 2013'!$G:$G,"39SD",'Scritture 2013'!$A:$A,'Sp 2013'!$M47)</f>
        <v>0</v>
      </c>
      <c r="V47" s="29">
        <f>+SUMIFS('Scritture 2013'!$F:$F,'Scritture 2013'!$G:$G,"37",'Scritture 2013'!$A:$A,'Sp 2013'!$M47)</f>
        <v>0</v>
      </c>
      <c r="W47" s="29">
        <f>+SUMIFS('Scritture 2013'!$F:$F,'Scritture 2013'!$G:$G,"19",'Scritture 2013'!$A:$A,'Sp 2013'!$M47)</f>
        <v>0</v>
      </c>
      <c r="X47" s="29">
        <f t="shared" si="3"/>
        <v>64772.725767118289</v>
      </c>
      <c r="Y47" s="29">
        <f t="shared" si="4"/>
        <v>64772.725767118289</v>
      </c>
      <c r="Z47" s="13"/>
    </row>
    <row r="48" spans="1:26" hidden="1" x14ac:dyDescent="0.3">
      <c r="A48" s="12"/>
      <c r="B48" s="12"/>
      <c r="C48" s="13"/>
      <c r="D48" s="13"/>
      <c r="E48" s="14"/>
      <c r="F48" s="13"/>
      <c r="G48" s="13"/>
      <c r="H48" s="10" t="s">
        <v>22</v>
      </c>
      <c r="I48" s="10" t="s">
        <v>23</v>
      </c>
      <c r="J48" t="s">
        <v>27</v>
      </c>
      <c r="K48" t="s">
        <v>46</v>
      </c>
      <c r="L48" t="s">
        <v>64</v>
      </c>
      <c r="M48" s="23" t="s">
        <v>881</v>
      </c>
      <c r="N48" s="23" t="s">
        <v>882</v>
      </c>
      <c r="O48" s="12"/>
      <c r="P48" s="29">
        <f>+SUMIFS('Scritture 2013'!$F:$F,'Scritture 2013'!$G:$G,"38",'Scritture 2013'!$A:$A,'Sp 2013'!$M48)</f>
        <v>0</v>
      </c>
      <c r="Q48" s="29">
        <f>+SUMIFS('Scritture 2013'!$F:$F,'Scritture 2013'!$G:$G,"16",'Scritture 2013'!$A:$A,'Sp 2013'!$M48)</f>
        <v>-9855.3232270394128</v>
      </c>
      <c r="R48" s="29">
        <f>+SUMIFS('Scritture 2013'!$F:$F,'Scritture 2013'!$G:$G,"39CA",'Scritture 2013'!$A:$A,'Sp 2013'!$M48)</f>
        <v>0</v>
      </c>
      <c r="S48" s="29">
        <f>+SUMIFS('Scritture 2013'!$F:$F,'Scritture 2013'!$G:$G,"17",'Scritture 2013'!$A:$A,'Sp 2013'!$M48)</f>
        <v>0</v>
      </c>
      <c r="T48" s="29">
        <f>+SUMIFS('Scritture 2013'!$F:$F,'Scritture 2013'!$G:$G,"39AF",'Scritture 2013'!$A:$A,'Sp 2013'!$M48)</f>
        <v>0</v>
      </c>
      <c r="U48" s="29">
        <f>+SUMIFS('Scritture 2013'!$F:$F,'Scritture 2013'!$G:$G,"39SD",'Scritture 2013'!$A:$A,'Sp 2013'!$M48)</f>
        <v>0</v>
      </c>
      <c r="V48" s="29">
        <f>+SUMIFS('Scritture 2013'!$F:$F,'Scritture 2013'!$G:$G,"37",'Scritture 2013'!$A:$A,'Sp 2013'!$M48)</f>
        <v>0</v>
      </c>
      <c r="W48" s="29">
        <f>+SUMIFS('Scritture 2013'!$F:$F,'Scritture 2013'!$G:$G,"19",'Scritture 2013'!$A:$A,'Sp 2013'!$M48)</f>
        <v>0</v>
      </c>
      <c r="X48" s="29">
        <f t="shared" ref="X48:X55" si="5">+SUM(P48:W48)</f>
        <v>-9855.3232270394128</v>
      </c>
      <c r="Y48" s="29">
        <f t="shared" ref="Y48:Y55" si="6">+SUM(O48:W48)</f>
        <v>-9855.3232270394128</v>
      </c>
      <c r="Z48" s="13"/>
    </row>
    <row r="49" spans="1:26" hidden="1" x14ac:dyDescent="0.3">
      <c r="A49" s="12"/>
      <c r="B49" s="12"/>
      <c r="C49" s="13"/>
      <c r="D49" s="13"/>
      <c r="E49" s="14"/>
      <c r="F49" s="13"/>
      <c r="G49" s="13"/>
      <c r="H49" s="10" t="s">
        <v>22</v>
      </c>
      <c r="I49" s="10" t="s">
        <v>23</v>
      </c>
      <c r="J49" t="s">
        <v>27</v>
      </c>
      <c r="K49" t="s">
        <v>46</v>
      </c>
      <c r="L49" t="s">
        <v>64</v>
      </c>
      <c r="M49" s="23" t="s">
        <v>883</v>
      </c>
      <c r="N49" s="23" t="s">
        <v>884</v>
      </c>
      <c r="O49" s="12"/>
      <c r="P49" s="29">
        <f>+SUMIFS('Scritture 2013'!$F:$F,'Scritture 2013'!$G:$G,"38",'Scritture 2013'!$A:$A,'Sp 2013'!$M49)</f>
        <v>0</v>
      </c>
      <c r="Q49" s="29">
        <f>+SUMIFS('Scritture 2013'!$F:$F,'Scritture 2013'!$G:$G,"16",'Scritture 2013'!$A:$A,'Sp 2013'!$M49)</f>
        <v>-211899.69399618066</v>
      </c>
      <c r="R49" s="29">
        <f>+SUMIFS('Scritture 2013'!$F:$F,'Scritture 2013'!$G:$G,"39CA",'Scritture 2013'!$A:$A,'Sp 2013'!$M49)</f>
        <v>0</v>
      </c>
      <c r="S49" s="29">
        <f>+SUMIFS('Scritture 2013'!$F:$F,'Scritture 2013'!$G:$G,"17",'Scritture 2013'!$A:$A,'Sp 2013'!$M49)</f>
        <v>0</v>
      </c>
      <c r="T49" s="29">
        <f>+SUMIFS('Scritture 2013'!$F:$F,'Scritture 2013'!$G:$G,"39AF",'Scritture 2013'!$A:$A,'Sp 2013'!$M49)</f>
        <v>0</v>
      </c>
      <c r="U49" s="29">
        <f>+SUMIFS('Scritture 2013'!$F:$F,'Scritture 2013'!$G:$G,"39SD",'Scritture 2013'!$A:$A,'Sp 2013'!$M49)</f>
        <v>0</v>
      </c>
      <c r="V49" s="29">
        <f>+SUMIFS('Scritture 2013'!$F:$F,'Scritture 2013'!$G:$G,"37",'Scritture 2013'!$A:$A,'Sp 2013'!$M49)</f>
        <v>0</v>
      </c>
      <c r="W49" s="29">
        <f>+SUMIFS('Scritture 2013'!$F:$F,'Scritture 2013'!$G:$G,"19",'Scritture 2013'!$A:$A,'Sp 2013'!$M49)</f>
        <v>0</v>
      </c>
      <c r="X49" s="29">
        <f t="shared" si="5"/>
        <v>-211899.69399618066</v>
      </c>
      <c r="Y49" s="29">
        <f t="shared" si="6"/>
        <v>-211899.69399618066</v>
      </c>
      <c r="Z49" s="13"/>
    </row>
    <row r="50" spans="1:26" hidden="1" x14ac:dyDescent="0.3">
      <c r="A50" s="12"/>
      <c r="B50" s="12"/>
      <c r="C50" s="13"/>
      <c r="D50" s="13"/>
      <c r="E50" s="14"/>
      <c r="F50" s="13"/>
      <c r="G50" s="13"/>
      <c r="H50" s="10" t="s">
        <v>22</v>
      </c>
      <c r="I50" s="10" t="s">
        <v>23</v>
      </c>
      <c r="J50" t="s">
        <v>27</v>
      </c>
      <c r="K50" t="s">
        <v>46</v>
      </c>
      <c r="L50" t="s">
        <v>64</v>
      </c>
      <c r="M50" s="23" t="s">
        <v>885</v>
      </c>
      <c r="N50" s="23" t="s">
        <v>886</v>
      </c>
      <c r="O50" s="12"/>
      <c r="P50" s="29">
        <f>+SUMIFS('Scritture 2013'!$F:$F,'Scritture 2013'!$G:$G,"38",'Scritture 2013'!$A:$A,'Sp 2013'!$M50)</f>
        <v>0</v>
      </c>
      <c r="Q50" s="29">
        <f>+SUMIFS('Scritture 2013'!$F:$F,'Scritture 2013'!$G:$G,"16",'Scritture 2013'!$A:$A,'Sp 2013'!$M50)</f>
        <v>-240229.21526556282</v>
      </c>
      <c r="R50" s="29">
        <f>+SUMIFS('Scritture 2013'!$F:$F,'Scritture 2013'!$G:$G,"39CA",'Scritture 2013'!$A:$A,'Sp 2013'!$M50)</f>
        <v>0</v>
      </c>
      <c r="S50" s="29">
        <f>+SUMIFS('Scritture 2013'!$F:$F,'Scritture 2013'!$G:$G,"17",'Scritture 2013'!$A:$A,'Sp 2013'!$M50)</f>
        <v>0</v>
      </c>
      <c r="T50" s="29">
        <f>+SUMIFS('Scritture 2013'!$F:$F,'Scritture 2013'!$G:$G,"39AF",'Scritture 2013'!$A:$A,'Sp 2013'!$M50)</f>
        <v>0</v>
      </c>
      <c r="U50" s="29">
        <f>+SUMIFS('Scritture 2013'!$F:$F,'Scritture 2013'!$G:$G,"39SD",'Scritture 2013'!$A:$A,'Sp 2013'!$M50)</f>
        <v>0</v>
      </c>
      <c r="V50" s="29">
        <f>+SUMIFS('Scritture 2013'!$F:$F,'Scritture 2013'!$G:$G,"37",'Scritture 2013'!$A:$A,'Sp 2013'!$M50)</f>
        <v>0</v>
      </c>
      <c r="W50" s="29">
        <f>+SUMIFS('Scritture 2013'!$F:$F,'Scritture 2013'!$G:$G,"19",'Scritture 2013'!$A:$A,'Sp 2013'!$M50)</f>
        <v>0</v>
      </c>
      <c r="X50" s="29">
        <f t="shared" si="5"/>
        <v>-240229.21526556282</v>
      </c>
      <c r="Y50" s="29">
        <f t="shared" si="6"/>
        <v>-240229.21526556282</v>
      </c>
      <c r="Z50" s="13"/>
    </row>
    <row r="51" spans="1:26" hidden="1" x14ac:dyDescent="0.3">
      <c r="A51" s="12"/>
      <c r="B51" s="12"/>
      <c r="C51" s="13"/>
      <c r="D51" s="13"/>
      <c r="E51" s="14"/>
      <c r="F51" s="13"/>
      <c r="G51" s="13"/>
      <c r="H51" s="10" t="s">
        <v>22</v>
      </c>
      <c r="I51" s="10" t="s">
        <v>23</v>
      </c>
      <c r="J51" t="s">
        <v>27</v>
      </c>
      <c r="K51" t="s">
        <v>46</v>
      </c>
      <c r="L51" t="s">
        <v>64</v>
      </c>
      <c r="M51" s="23" t="s">
        <v>887</v>
      </c>
      <c r="N51" s="23" t="s">
        <v>888</v>
      </c>
      <c r="O51" s="12"/>
      <c r="P51" s="29">
        <f>+SUMIFS('Scritture 2013'!$F:$F,'Scritture 2013'!$G:$G,"38",'Scritture 2013'!$A:$A,'Sp 2013'!$M51)</f>
        <v>0</v>
      </c>
      <c r="Q51" s="29">
        <f>+SUMIFS('Scritture 2013'!$F:$F,'Scritture 2013'!$G:$G,"16",'Scritture 2013'!$A:$A,'Sp 2013'!$M51)</f>
        <v>-231072.38935827636</v>
      </c>
      <c r="R51" s="29">
        <f>+SUMIFS('Scritture 2013'!$F:$F,'Scritture 2013'!$G:$G,"39CA",'Scritture 2013'!$A:$A,'Sp 2013'!$M51)</f>
        <v>0</v>
      </c>
      <c r="S51" s="29">
        <f>+SUMIFS('Scritture 2013'!$F:$F,'Scritture 2013'!$G:$G,"17",'Scritture 2013'!$A:$A,'Sp 2013'!$M51)</f>
        <v>0</v>
      </c>
      <c r="T51" s="29">
        <f>+SUMIFS('Scritture 2013'!$F:$F,'Scritture 2013'!$G:$G,"39AF",'Scritture 2013'!$A:$A,'Sp 2013'!$M51)</f>
        <v>0</v>
      </c>
      <c r="U51" s="29">
        <f>+SUMIFS('Scritture 2013'!$F:$F,'Scritture 2013'!$G:$G,"39SD",'Scritture 2013'!$A:$A,'Sp 2013'!$M51)</f>
        <v>0</v>
      </c>
      <c r="V51" s="29">
        <f>+SUMIFS('Scritture 2013'!$F:$F,'Scritture 2013'!$G:$G,"37",'Scritture 2013'!$A:$A,'Sp 2013'!$M51)</f>
        <v>0</v>
      </c>
      <c r="W51" s="29">
        <f>+SUMIFS('Scritture 2013'!$F:$F,'Scritture 2013'!$G:$G,"19",'Scritture 2013'!$A:$A,'Sp 2013'!$M51)</f>
        <v>0</v>
      </c>
      <c r="X51" s="29">
        <f t="shared" si="5"/>
        <v>-231072.38935827636</v>
      </c>
      <c r="Y51" s="29">
        <f t="shared" si="6"/>
        <v>-231072.38935827636</v>
      </c>
      <c r="Z51" s="13"/>
    </row>
    <row r="52" spans="1:26" hidden="1" x14ac:dyDescent="0.3">
      <c r="A52" s="12"/>
      <c r="B52" s="12"/>
      <c r="C52" s="13"/>
      <c r="D52" s="13"/>
      <c r="E52" s="14"/>
      <c r="F52" s="13"/>
      <c r="G52" s="13"/>
      <c r="H52" s="10" t="s">
        <v>22</v>
      </c>
      <c r="I52" s="10" t="s">
        <v>23</v>
      </c>
      <c r="J52" t="s">
        <v>27</v>
      </c>
      <c r="K52" t="s">
        <v>46</v>
      </c>
      <c r="L52" t="s">
        <v>64</v>
      </c>
      <c r="M52" s="23" t="s">
        <v>889</v>
      </c>
      <c r="N52" s="23" t="s">
        <v>890</v>
      </c>
      <c r="O52" s="12"/>
      <c r="P52" s="29">
        <f>+SUMIFS('Scritture 2013'!$F:$F,'Scritture 2013'!$G:$G,"38",'Scritture 2013'!$A:$A,'Sp 2013'!$M52)</f>
        <v>0</v>
      </c>
      <c r="Q52" s="29">
        <f>+SUMIFS('Scritture 2013'!$F:$F,'Scritture 2013'!$G:$G,"16",'Scritture 2013'!$A:$A,'Sp 2013'!$M52)</f>
        <v>0</v>
      </c>
      <c r="R52" s="29">
        <f>+SUMIFS('Scritture 2013'!$F:$F,'Scritture 2013'!$G:$G,"39CA",'Scritture 2013'!$A:$A,'Sp 2013'!$M52)</f>
        <v>0</v>
      </c>
      <c r="S52" s="29">
        <f>+SUMIFS('Scritture 2013'!$F:$F,'Scritture 2013'!$G:$G,"17",'Scritture 2013'!$A:$A,'Sp 2013'!$M52)</f>
        <v>0</v>
      </c>
      <c r="T52" s="29">
        <f>+SUMIFS('Scritture 2013'!$F:$F,'Scritture 2013'!$G:$G,"39AF",'Scritture 2013'!$A:$A,'Sp 2013'!$M52)</f>
        <v>0</v>
      </c>
      <c r="U52" s="29">
        <f>+SUMIFS('Scritture 2013'!$F:$F,'Scritture 2013'!$G:$G,"39SD",'Scritture 2013'!$A:$A,'Sp 2013'!$M52)</f>
        <v>0</v>
      </c>
      <c r="V52" s="29">
        <f>+SUMIFS('Scritture 2013'!$F:$F,'Scritture 2013'!$G:$G,"37",'Scritture 2013'!$A:$A,'Sp 2013'!$M52)</f>
        <v>0</v>
      </c>
      <c r="W52" s="29">
        <f>+SUMIFS('Scritture 2013'!$F:$F,'Scritture 2013'!$G:$G,"19",'Scritture 2013'!$A:$A,'Sp 2013'!$M52)</f>
        <v>0</v>
      </c>
      <c r="X52" s="29">
        <f t="shared" si="5"/>
        <v>0</v>
      </c>
      <c r="Y52" s="29">
        <f t="shared" si="6"/>
        <v>0</v>
      </c>
      <c r="Z52" s="13"/>
    </row>
    <row r="53" spans="1:26" hidden="1" x14ac:dyDescent="0.3">
      <c r="A53" s="12"/>
      <c r="B53" s="12"/>
      <c r="C53" s="13"/>
      <c r="D53" s="13"/>
      <c r="E53" s="14"/>
      <c r="F53" s="13"/>
      <c r="G53" s="13"/>
      <c r="H53" s="10" t="s">
        <v>22</v>
      </c>
      <c r="I53" s="10" t="s">
        <v>23</v>
      </c>
      <c r="J53" t="s">
        <v>27</v>
      </c>
      <c r="K53" t="s">
        <v>46</v>
      </c>
      <c r="L53" t="s">
        <v>64</v>
      </c>
      <c r="M53" s="23" t="s">
        <v>891</v>
      </c>
      <c r="N53" s="23" t="s">
        <v>892</v>
      </c>
      <c r="O53" s="12"/>
      <c r="P53" s="29">
        <f>+SUMIFS('Scritture 2013'!$F:$F,'Scritture 2013'!$G:$G,"38",'Scritture 2013'!$A:$A,'Sp 2013'!$M53)</f>
        <v>0</v>
      </c>
      <c r="Q53" s="29">
        <f>+SUMIFS('Scritture 2013'!$F:$F,'Scritture 2013'!$G:$G,"16",'Scritture 2013'!$A:$A,'Sp 2013'!$M53)</f>
        <v>-21796.354357998629</v>
      </c>
      <c r="R53" s="29">
        <f>+SUMIFS('Scritture 2013'!$F:$F,'Scritture 2013'!$G:$G,"39CA",'Scritture 2013'!$A:$A,'Sp 2013'!$M53)</f>
        <v>0</v>
      </c>
      <c r="S53" s="29">
        <f>+SUMIFS('Scritture 2013'!$F:$F,'Scritture 2013'!$G:$G,"17",'Scritture 2013'!$A:$A,'Sp 2013'!$M53)</f>
        <v>0</v>
      </c>
      <c r="T53" s="29">
        <f>+SUMIFS('Scritture 2013'!$F:$F,'Scritture 2013'!$G:$G,"39AF",'Scritture 2013'!$A:$A,'Sp 2013'!$M53)</f>
        <v>0</v>
      </c>
      <c r="U53" s="29">
        <f>+SUMIFS('Scritture 2013'!$F:$F,'Scritture 2013'!$G:$G,"39SD",'Scritture 2013'!$A:$A,'Sp 2013'!$M53)</f>
        <v>0</v>
      </c>
      <c r="V53" s="29">
        <f>+SUMIFS('Scritture 2013'!$F:$F,'Scritture 2013'!$G:$G,"37",'Scritture 2013'!$A:$A,'Sp 2013'!$M53)</f>
        <v>0</v>
      </c>
      <c r="W53" s="29">
        <f>+SUMIFS('Scritture 2013'!$F:$F,'Scritture 2013'!$G:$G,"19",'Scritture 2013'!$A:$A,'Sp 2013'!$M53)</f>
        <v>0</v>
      </c>
      <c r="X53" s="29">
        <f t="shared" si="5"/>
        <v>-21796.354357998629</v>
      </c>
      <c r="Y53" s="29">
        <f t="shared" si="6"/>
        <v>-21796.354357998629</v>
      </c>
      <c r="Z53" s="13"/>
    </row>
    <row r="54" spans="1:26" hidden="1" x14ac:dyDescent="0.3">
      <c r="A54" s="12"/>
      <c r="B54" s="12"/>
      <c r="C54" s="13"/>
      <c r="D54" s="13"/>
      <c r="E54" s="14"/>
      <c r="F54" s="13"/>
      <c r="G54" s="13"/>
      <c r="H54" s="10" t="s">
        <v>22</v>
      </c>
      <c r="I54" s="10" t="s">
        <v>23</v>
      </c>
      <c r="J54" t="s">
        <v>27</v>
      </c>
      <c r="K54" t="s">
        <v>46</v>
      </c>
      <c r="L54" t="s">
        <v>64</v>
      </c>
      <c r="M54" s="23" t="s">
        <v>893</v>
      </c>
      <c r="N54" s="23" t="s">
        <v>892</v>
      </c>
      <c r="O54" s="12"/>
      <c r="P54" s="29">
        <f>+SUMIFS('Scritture 2013'!$F:$F,'Scritture 2013'!$G:$G,"38",'Scritture 2013'!$A:$A,'Sp 2013'!$M54)</f>
        <v>0</v>
      </c>
      <c r="Q54" s="29">
        <f>+SUMIFS('Scritture 2013'!$F:$F,'Scritture 2013'!$G:$G,"16",'Scritture 2013'!$A:$A,'Sp 2013'!$M54)</f>
        <v>-468.4287812041116</v>
      </c>
      <c r="R54" s="29">
        <f>+SUMIFS('Scritture 2013'!$F:$F,'Scritture 2013'!$G:$G,"39CA",'Scritture 2013'!$A:$A,'Sp 2013'!$M54)</f>
        <v>0</v>
      </c>
      <c r="S54" s="29">
        <f>+SUMIFS('Scritture 2013'!$F:$F,'Scritture 2013'!$G:$G,"17",'Scritture 2013'!$A:$A,'Sp 2013'!$M54)</f>
        <v>0</v>
      </c>
      <c r="T54" s="29">
        <f>+SUMIFS('Scritture 2013'!$F:$F,'Scritture 2013'!$G:$G,"39AF",'Scritture 2013'!$A:$A,'Sp 2013'!$M54)</f>
        <v>0</v>
      </c>
      <c r="U54" s="29">
        <f>+SUMIFS('Scritture 2013'!$F:$F,'Scritture 2013'!$G:$G,"39SD",'Scritture 2013'!$A:$A,'Sp 2013'!$M54)</f>
        <v>0</v>
      </c>
      <c r="V54" s="29">
        <f>+SUMIFS('Scritture 2013'!$F:$F,'Scritture 2013'!$G:$G,"37",'Scritture 2013'!$A:$A,'Sp 2013'!$M54)</f>
        <v>0</v>
      </c>
      <c r="W54" s="29">
        <f>+SUMIFS('Scritture 2013'!$F:$F,'Scritture 2013'!$G:$G,"19",'Scritture 2013'!$A:$A,'Sp 2013'!$M54)</f>
        <v>0</v>
      </c>
      <c r="X54" s="29">
        <f t="shared" si="5"/>
        <v>-468.4287812041116</v>
      </c>
      <c r="Y54" s="29">
        <f t="shared" si="6"/>
        <v>-468.4287812041116</v>
      </c>
      <c r="Z54" s="13"/>
    </row>
    <row r="55" spans="1:26" hidden="1" x14ac:dyDescent="0.3">
      <c r="A55" s="12"/>
      <c r="B55" s="12"/>
      <c r="C55" s="13"/>
      <c r="D55" s="13"/>
      <c r="E55" s="14"/>
      <c r="F55" s="13"/>
      <c r="G55" s="13"/>
      <c r="H55" s="10" t="s">
        <v>22</v>
      </c>
      <c r="I55" s="10" t="s">
        <v>23</v>
      </c>
      <c r="J55" t="s">
        <v>27</v>
      </c>
      <c r="K55" t="s">
        <v>46</v>
      </c>
      <c r="L55" t="s">
        <v>64</v>
      </c>
      <c r="M55" s="23" t="s">
        <v>894</v>
      </c>
      <c r="N55" s="23" t="s">
        <v>895</v>
      </c>
      <c r="O55" s="12"/>
      <c r="P55" s="29">
        <f>+SUMIFS('Scritture 2013'!$F:$F,'Scritture 2013'!$G:$G,"38",'Scritture 2013'!$A:$A,'Sp 2013'!$M55)</f>
        <v>0</v>
      </c>
      <c r="Q55" s="29">
        <f>+SUMIFS('Scritture 2013'!$F:$F,'Scritture 2013'!$G:$G,"16",'Scritture 2013'!$A:$A,'Sp 2013'!$M55)</f>
        <v>-7772.7257671182915</v>
      </c>
      <c r="R55" s="29">
        <f>+SUMIFS('Scritture 2013'!$F:$F,'Scritture 2013'!$G:$G,"39CA",'Scritture 2013'!$A:$A,'Sp 2013'!$M55)</f>
        <v>0</v>
      </c>
      <c r="S55" s="29">
        <f>+SUMIFS('Scritture 2013'!$F:$F,'Scritture 2013'!$G:$G,"17",'Scritture 2013'!$A:$A,'Sp 2013'!$M55)</f>
        <v>0</v>
      </c>
      <c r="T55" s="29">
        <f>+SUMIFS('Scritture 2013'!$F:$F,'Scritture 2013'!$G:$G,"39AF",'Scritture 2013'!$A:$A,'Sp 2013'!$M55)</f>
        <v>0</v>
      </c>
      <c r="U55" s="29">
        <f>+SUMIFS('Scritture 2013'!$F:$F,'Scritture 2013'!$G:$G,"39SD",'Scritture 2013'!$A:$A,'Sp 2013'!$M55)</f>
        <v>0</v>
      </c>
      <c r="V55" s="29">
        <f>+SUMIFS('Scritture 2013'!$F:$F,'Scritture 2013'!$G:$G,"37",'Scritture 2013'!$A:$A,'Sp 2013'!$M55)</f>
        <v>0</v>
      </c>
      <c r="W55" s="29">
        <f>+SUMIFS('Scritture 2013'!$F:$F,'Scritture 2013'!$G:$G,"19",'Scritture 2013'!$A:$A,'Sp 2013'!$M55)</f>
        <v>0</v>
      </c>
      <c r="X55" s="29">
        <f t="shared" si="5"/>
        <v>-7772.7257671182915</v>
      </c>
      <c r="Y55" s="29">
        <f t="shared" si="6"/>
        <v>-7772.7257671182915</v>
      </c>
      <c r="Z55" s="13"/>
    </row>
    <row r="56" spans="1:26" hidden="1" x14ac:dyDescent="0.3">
      <c r="A56" s="12" t="s">
        <v>22</v>
      </c>
      <c r="B56" s="12" t="s">
        <v>23</v>
      </c>
      <c r="C56" s="13" t="s">
        <v>50</v>
      </c>
      <c r="D56" s="13" t="s">
        <v>81</v>
      </c>
      <c r="E56" s="14" t="s">
        <v>82</v>
      </c>
      <c r="F56" s="13"/>
      <c r="G56" s="13"/>
      <c r="H56" s="10" t="s">
        <v>22</v>
      </c>
      <c r="I56" s="10" t="s">
        <v>23</v>
      </c>
      <c r="J56" t="s">
        <v>27</v>
      </c>
      <c r="K56" t="s">
        <v>46</v>
      </c>
      <c r="L56" t="s">
        <v>81</v>
      </c>
      <c r="M56" s="15">
        <v>11202000001</v>
      </c>
      <c r="N56" s="15" t="s">
        <v>83</v>
      </c>
      <c r="O56" s="12">
        <f>+VLOOKUP(M56,[1]Foglio1!$A:$C,3,0)</f>
        <v>854702.43</v>
      </c>
      <c r="P56" s="29">
        <f>+SUMIFS('Scritture 2013'!$F:$F,'Scritture 2013'!$G:$G,"38",'Scritture 2013'!$A:$A,'Sp 2013'!$M56)</f>
        <v>0</v>
      </c>
      <c r="Q56" s="29">
        <f>+SUMIFS('Scritture 2013'!$F:$F,'Scritture 2013'!$G:$G,"16",'Scritture 2013'!$A:$A,'Sp 2013'!$M56)</f>
        <v>0</v>
      </c>
      <c r="R56" s="29">
        <f>+SUMIFS('Scritture 2013'!$F:$F,'Scritture 2013'!$G:$G,"39CA",'Scritture 2013'!$A:$A,'Sp 2013'!$M56)</f>
        <v>0</v>
      </c>
      <c r="S56" s="29">
        <f>+SUMIFS('Scritture 2013'!$F:$F,'Scritture 2013'!$G:$G,"17",'Scritture 2013'!$A:$A,'Sp 2013'!$M56)</f>
        <v>0</v>
      </c>
      <c r="T56" s="29">
        <f>+SUMIFS('Scritture 2013'!$F:$F,'Scritture 2013'!$G:$G,"39AF",'Scritture 2013'!$A:$A,'Sp 2013'!$M56)</f>
        <v>0</v>
      </c>
      <c r="U56" s="29">
        <f>+SUMIFS('Scritture 2013'!$F:$F,'Scritture 2013'!$G:$G,"39SD",'Scritture 2013'!$A:$A,'Sp 2013'!$M56)</f>
        <v>0</v>
      </c>
      <c r="V56" s="29">
        <f>+SUMIFS('Scritture 2013'!$F:$F,'Scritture 2013'!$G:$G,"37",'Scritture 2013'!$A:$A,'Sp 2013'!$M56)</f>
        <v>0</v>
      </c>
      <c r="W56" s="29">
        <f>+SUMIFS('Scritture 2013'!$F:$F,'Scritture 2013'!$G:$G,"19",'Scritture 2013'!$A:$A,'Sp 2013'!$M56)</f>
        <v>0</v>
      </c>
      <c r="X56" s="29">
        <f t="shared" si="1"/>
        <v>0</v>
      </c>
      <c r="Y56" s="29">
        <f t="shared" si="0"/>
        <v>854702.43</v>
      </c>
      <c r="Z56" s="13"/>
    </row>
    <row r="57" spans="1:26" hidden="1" x14ac:dyDescent="0.3">
      <c r="A57" s="12" t="s">
        <v>22</v>
      </c>
      <c r="B57" s="12" t="s">
        <v>23</v>
      </c>
      <c r="C57" s="13" t="s">
        <v>50</v>
      </c>
      <c r="D57" s="13" t="s">
        <v>81</v>
      </c>
      <c r="E57" s="14" t="s">
        <v>82</v>
      </c>
      <c r="F57" s="13"/>
      <c r="G57" s="13"/>
      <c r="H57" s="10" t="s">
        <v>22</v>
      </c>
      <c r="I57" s="10" t="s">
        <v>23</v>
      </c>
      <c r="J57" t="s">
        <v>27</v>
      </c>
      <c r="K57" t="s">
        <v>46</v>
      </c>
      <c r="L57" t="s">
        <v>81</v>
      </c>
      <c r="M57" s="15">
        <v>11202000002</v>
      </c>
      <c r="N57" s="15" t="s">
        <v>84</v>
      </c>
      <c r="O57" s="12">
        <f>+VLOOKUP(M57,[1]Foglio1!$A:$C,3,0)</f>
        <v>-570158.1</v>
      </c>
      <c r="P57" s="29">
        <f>+SUMIFS('Scritture 2013'!$F:$F,'Scritture 2013'!$G:$G,"38",'Scritture 2013'!$A:$A,'Sp 2013'!$M57)</f>
        <v>0</v>
      </c>
      <c r="Q57" s="29">
        <f>+SUMIFS('Scritture 2013'!$F:$F,'Scritture 2013'!$G:$G,"16",'Scritture 2013'!$A:$A,'Sp 2013'!$M57)</f>
        <v>0</v>
      </c>
      <c r="R57" s="29">
        <f>+SUMIFS('Scritture 2013'!$F:$F,'Scritture 2013'!$G:$G,"39CA",'Scritture 2013'!$A:$A,'Sp 2013'!$M57)</f>
        <v>0</v>
      </c>
      <c r="S57" s="29">
        <f>+SUMIFS('Scritture 2013'!$F:$F,'Scritture 2013'!$G:$G,"17",'Scritture 2013'!$A:$A,'Sp 2013'!$M57)</f>
        <v>0</v>
      </c>
      <c r="T57" s="29">
        <f>+SUMIFS('Scritture 2013'!$F:$F,'Scritture 2013'!$G:$G,"39AF",'Scritture 2013'!$A:$A,'Sp 2013'!$M57)</f>
        <v>0</v>
      </c>
      <c r="U57" s="29">
        <f>+SUMIFS('Scritture 2013'!$F:$F,'Scritture 2013'!$G:$G,"39SD",'Scritture 2013'!$A:$A,'Sp 2013'!$M57)</f>
        <v>0</v>
      </c>
      <c r="V57" s="29">
        <f>+SUMIFS('Scritture 2013'!$F:$F,'Scritture 2013'!$G:$G,"37",'Scritture 2013'!$A:$A,'Sp 2013'!$M57)</f>
        <v>0</v>
      </c>
      <c r="W57" s="29">
        <f>+SUMIFS('Scritture 2013'!$F:$F,'Scritture 2013'!$G:$G,"19",'Scritture 2013'!$A:$A,'Sp 2013'!$M57)</f>
        <v>0</v>
      </c>
      <c r="X57" s="29">
        <f t="shared" si="1"/>
        <v>0</v>
      </c>
      <c r="Y57" s="29">
        <f t="shared" si="0"/>
        <v>-570158.1</v>
      </c>
      <c r="Z57" s="13"/>
    </row>
    <row r="58" spans="1:26" hidden="1" x14ac:dyDescent="0.3">
      <c r="A58" s="12" t="s">
        <v>22</v>
      </c>
      <c r="B58" s="12" t="s">
        <v>23</v>
      </c>
      <c r="C58" s="13" t="s">
        <v>50</v>
      </c>
      <c r="D58" s="13" t="s">
        <v>81</v>
      </c>
      <c r="E58" s="14" t="s">
        <v>82</v>
      </c>
      <c r="F58" s="13"/>
      <c r="G58" s="13"/>
      <c r="H58" s="10" t="s">
        <v>22</v>
      </c>
      <c r="I58" s="10" t="s">
        <v>23</v>
      </c>
      <c r="J58" t="s">
        <v>27</v>
      </c>
      <c r="K58" t="s">
        <v>46</v>
      </c>
      <c r="L58" t="s">
        <v>81</v>
      </c>
      <c r="M58" s="15">
        <v>11202000003</v>
      </c>
      <c r="N58" s="15" t="s">
        <v>85</v>
      </c>
      <c r="O58" s="12">
        <f>+VLOOKUP(M58,[1]Foglio1!$A:$C,3,0)</f>
        <v>343837.52</v>
      </c>
      <c r="P58" s="29">
        <f>+SUMIFS('Scritture 2013'!$F:$F,'Scritture 2013'!$G:$G,"38",'Scritture 2013'!$A:$A,'Sp 2013'!$M58)</f>
        <v>0</v>
      </c>
      <c r="Q58" s="29">
        <f>+SUMIFS('Scritture 2013'!$F:$F,'Scritture 2013'!$G:$G,"16",'Scritture 2013'!$A:$A,'Sp 2013'!$M58)</f>
        <v>0</v>
      </c>
      <c r="R58" s="29">
        <f>+SUMIFS('Scritture 2013'!$F:$F,'Scritture 2013'!$G:$G,"39CA",'Scritture 2013'!$A:$A,'Sp 2013'!$M58)</f>
        <v>0</v>
      </c>
      <c r="S58" s="29">
        <f>+SUMIFS('Scritture 2013'!$F:$F,'Scritture 2013'!$G:$G,"17",'Scritture 2013'!$A:$A,'Sp 2013'!$M58)</f>
        <v>0</v>
      </c>
      <c r="T58" s="29">
        <f>+SUMIFS('Scritture 2013'!$F:$F,'Scritture 2013'!$G:$G,"39AF",'Scritture 2013'!$A:$A,'Sp 2013'!$M58)</f>
        <v>0</v>
      </c>
      <c r="U58" s="29">
        <f>+SUMIFS('Scritture 2013'!$F:$F,'Scritture 2013'!$G:$G,"39SD",'Scritture 2013'!$A:$A,'Sp 2013'!$M58)</f>
        <v>0</v>
      </c>
      <c r="V58" s="29">
        <f>+SUMIFS('Scritture 2013'!$F:$F,'Scritture 2013'!$G:$G,"37",'Scritture 2013'!$A:$A,'Sp 2013'!$M58)</f>
        <v>0</v>
      </c>
      <c r="W58" s="29">
        <f>+SUMIFS('Scritture 2013'!$F:$F,'Scritture 2013'!$G:$G,"19",'Scritture 2013'!$A:$A,'Sp 2013'!$M58)</f>
        <v>0</v>
      </c>
      <c r="X58" s="29">
        <f t="shared" si="1"/>
        <v>0</v>
      </c>
      <c r="Y58" s="29">
        <f t="shared" si="0"/>
        <v>343837.52</v>
      </c>
      <c r="Z58" s="13"/>
    </row>
    <row r="59" spans="1:26" hidden="1" x14ac:dyDescent="0.3">
      <c r="A59" s="12" t="s">
        <v>22</v>
      </c>
      <c r="B59" s="12" t="s">
        <v>23</v>
      </c>
      <c r="C59" s="13" t="s">
        <v>50</v>
      </c>
      <c r="D59" s="13" t="s">
        <v>81</v>
      </c>
      <c r="E59" s="14" t="s">
        <v>82</v>
      </c>
      <c r="F59" s="13"/>
      <c r="G59" s="13"/>
      <c r="H59" s="10" t="s">
        <v>22</v>
      </c>
      <c r="I59" s="10" t="s">
        <v>23</v>
      </c>
      <c r="J59" t="s">
        <v>27</v>
      </c>
      <c r="K59" t="s">
        <v>46</v>
      </c>
      <c r="L59" t="s">
        <v>81</v>
      </c>
      <c r="M59" s="15">
        <v>11202000004</v>
      </c>
      <c r="N59" s="15" t="s">
        <v>86</v>
      </c>
      <c r="O59" s="12">
        <f>+VLOOKUP(M59,[1]Foglio1!$A:$C,3,0)</f>
        <v>-238288.74</v>
      </c>
      <c r="P59" s="29">
        <f>+SUMIFS('Scritture 2013'!$F:$F,'Scritture 2013'!$G:$G,"38",'Scritture 2013'!$A:$A,'Sp 2013'!$M59)</f>
        <v>0</v>
      </c>
      <c r="Q59" s="29">
        <f>+SUMIFS('Scritture 2013'!$F:$F,'Scritture 2013'!$G:$G,"16",'Scritture 2013'!$A:$A,'Sp 2013'!$M59)</f>
        <v>0</v>
      </c>
      <c r="R59" s="29">
        <f>+SUMIFS('Scritture 2013'!$F:$F,'Scritture 2013'!$G:$G,"39CA",'Scritture 2013'!$A:$A,'Sp 2013'!$M59)</f>
        <v>0</v>
      </c>
      <c r="S59" s="29">
        <f>+SUMIFS('Scritture 2013'!$F:$F,'Scritture 2013'!$G:$G,"17",'Scritture 2013'!$A:$A,'Sp 2013'!$M59)</f>
        <v>0</v>
      </c>
      <c r="T59" s="29">
        <f>+SUMIFS('Scritture 2013'!$F:$F,'Scritture 2013'!$G:$G,"39AF",'Scritture 2013'!$A:$A,'Sp 2013'!$M59)</f>
        <v>0</v>
      </c>
      <c r="U59" s="29">
        <f>+SUMIFS('Scritture 2013'!$F:$F,'Scritture 2013'!$G:$G,"39SD",'Scritture 2013'!$A:$A,'Sp 2013'!$M59)</f>
        <v>0</v>
      </c>
      <c r="V59" s="29">
        <f>+SUMIFS('Scritture 2013'!$F:$F,'Scritture 2013'!$G:$G,"37",'Scritture 2013'!$A:$A,'Sp 2013'!$M59)</f>
        <v>0</v>
      </c>
      <c r="W59" s="29">
        <f>+SUMIFS('Scritture 2013'!$F:$F,'Scritture 2013'!$G:$G,"19",'Scritture 2013'!$A:$A,'Sp 2013'!$M59)</f>
        <v>0</v>
      </c>
      <c r="X59" s="29">
        <f t="shared" si="1"/>
        <v>0</v>
      </c>
      <c r="Y59" s="29">
        <f t="shared" si="0"/>
        <v>-238288.74</v>
      </c>
      <c r="Z59" s="13"/>
    </row>
    <row r="60" spans="1:26" hidden="1" x14ac:dyDescent="0.3">
      <c r="A60" s="12" t="s">
        <v>22</v>
      </c>
      <c r="B60" s="12" t="s">
        <v>23</v>
      </c>
      <c r="C60" s="13" t="s">
        <v>50</v>
      </c>
      <c r="D60" s="13" t="s">
        <v>81</v>
      </c>
      <c r="E60" s="14" t="s">
        <v>82</v>
      </c>
      <c r="F60" s="13"/>
      <c r="G60" s="13"/>
      <c r="H60" s="10" t="s">
        <v>22</v>
      </c>
      <c r="I60" s="10" t="s">
        <v>23</v>
      </c>
      <c r="J60" t="s">
        <v>27</v>
      </c>
      <c r="K60" t="s">
        <v>46</v>
      </c>
      <c r="L60" t="s">
        <v>81</v>
      </c>
      <c r="M60" s="15">
        <v>11202000005</v>
      </c>
      <c r="N60" s="15" t="s">
        <v>87</v>
      </c>
      <c r="O60" s="12">
        <f>+VLOOKUP(M60,[1]Foglio1!$A:$C,3,0)</f>
        <v>35240.21</v>
      </c>
      <c r="P60" s="29">
        <f>+SUMIFS('Scritture 2013'!$F:$F,'Scritture 2013'!$G:$G,"38",'Scritture 2013'!$A:$A,'Sp 2013'!$M60)</f>
        <v>0</v>
      </c>
      <c r="Q60" s="29">
        <f>+SUMIFS('Scritture 2013'!$F:$F,'Scritture 2013'!$G:$G,"16",'Scritture 2013'!$A:$A,'Sp 2013'!$M60)</f>
        <v>0</v>
      </c>
      <c r="R60" s="29">
        <f>+SUMIFS('Scritture 2013'!$F:$F,'Scritture 2013'!$G:$G,"39CA",'Scritture 2013'!$A:$A,'Sp 2013'!$M60)</f>
        <v>0</v>
      </c>
      <c r="S60" s="29">
        <f>+SUMIFS('Scritture 2013'!$F:$F,'Scritture 2013'!$G:$G,"17",'Scritture 2013'!$A:$A,'Sp 2013'!$M60)</f>
        <v>0</v>
      </c>
      <c r="T60" s="29">
        <f>+SUMIFS('Scritture 2013'!$F:$F,'Scritture 2013'!$G:$G,"39AF",'Scritture 2013'!$A:$A,'Sp 2013'!$M60)</f>
        <v>0</v>
      </c>
      <c r="U60" s="29">
        <f>+SUMIFS('Scritture 2013'!$F:$F,'Scritture 2013'!$G:$G,"39SD",'Scritture 2013'!$A:$A,'Sp 2013'!$M60)</f>
        <v>0</v>
      </c>
      <c r="V60" s="29">
        <f>+SUMIFS('Scritture 2013'!$F:$F,'Scritture 2013'!$G:$G,"37",'Scritture 2013'!$A:$A,'Sp 2013'!$M60)</f>
        <v>0</v>
      </c>
      <c r="W60" s="29">
        <f>+SUMIFS('Scritture 2013'!$F:$F,'Scritture 2013'!$G:$G,"19",'Scritture 2013'!$A:$A,'Sp 2013'!$M60)</f>
        <v>0</v>
      </c>
      <c r="X60" s="29">
        <f t="shared" si="1"/>
        <v>0</v>
      </c>
      <c r="Y60" s="29">
        <f t="shared" si="0"/>
        <v>35240.21</v>
      </c>
      <c r="Z60" s="13"/>
    </row>
    <row r="61" spans="1:26" hidden="1" x14ac:dyDescent="0.3">
      <c r="A61" s="12" t="s">
        <v>22</v>
      </c>
      <c r="B61" s="12" t="s">
        <v>23</v>
      </c>
      <c r="C61" s="13" t="s">
        <v>50</v>
      </c>
      <c r="D61" s="13" t="s">
        <v>81</v>
      </c>
      <c r="E61" s="14" t="s">
        <v>82</v>
      </c>
      <c r="F61" s="13"/>
      <c r="G61" s="13"/>
      <c r="H61" s="10" t="s">
        <v>22</v>
      </c>
      <c r="I61" s="10" t="s">
        <v>23</v>
      </c>
      <c r="J61" t="s">
        <v>27</v>
      </c>
      <c r="K61" t="s">
        <v>46</v>
      </c>
      <c r="L61" t="s">
        <v>81</v>
      </c>
      <c r="M61" s="15">
        <v>11202000006</v>
      </c>
      <c r="N61" s="15" t="s">
        <v>88</v>
      </c>
      <c r="O61" s="12">
        <f>+VLOOKUP(M61,[1]Foglio1!$A:$C,3,0)</f>
        <v>-29162.43</v>
      </c>
      <c r="P61" s="29">
        <f>+SUMIFS('Scritture 2013'!$F:$F,'Scritture 2013'!$G:$G,"38",'Scritture 2013'!$A:$A,'Sp 2013'!$M61)</f>
        <v>0</v>
      </c>
      <c r="Q61" s="29">
        <f>+SUMIFS('Scritture 2013'!$F:$F,'Scritture 2013'!$G:$G,"16",'Scritture 2013'!$A:$A,'Sp 2013'!$M61)</f>
        <v>0</v>
      </c>
      <c r="R61" s="29">
        <f>+SUMIFS('Scritture 2013'!$F:$F,'Scritture 2013'!$G:$G,"39CA",'Scritture 2013'!$A:$A,'Sp 2013'!$M61)</f>
        <v>0</v>
      </c>
      <c r="S61" s="29">
        <f>+SUMIFS('Scritture 2013'!$F:$F,'Scritture 2013'!$G:$G,"17",'Scritture 2013'!$A:$A,'Sp 2013'!$M61)</f>
        <v>0</v>
      </c>
      <c r="T61" s="29">
        <f>+SUMIFS('Scritture 2013'!$F:$F,'Scritture 2013'!$G:$G,"39AF",'Scritture 2013'!$A:$A,'Sp 2013'!$M61)</f>
        <v>0</v>
      </c>
      <c r="U61" s="29">
        <f>+SUMIFS('Scritture 2013'!$F:$F,'Scritture 2013'!$G:$G,"39SD",'Scritture 2013'!$A:$A,'Sp 2013'!$M61)</f>
        <v>0</v>
      </c>
      <c r="V61" s="29">
        <f>+SUMIFS('Scritture 2013'!$F:$F,'Scritture 2013'!$G:$G,"37",'Scritture 2013'!$A:$A,'Sp 2013'!$M61)</f>
        <v>0</v>
      </c>
      <c r="W61" s="29">
        <f>+SUMIFS('Scritture 2013'!$F:$F,'Scritture 2013'!$G:$G,"19",'Scritture 2013'!$A:$A,'Sp 2013'!$M61)</f>
        <v>0</v>
      </c>
      <c r="X61" s="29">
        <f t="shared" si="1"/>
        <v>0</v>
      </c>
      <c r="Y61" s="29">
        <f t="shared" si="0"/>
        <v>-29162.43</v>
      </c>
      <c r="Z61" s="13"/>
    </row>
    <row r="62" spans="1:26" hidden="1" x14ac:dyDescent="0.3">
      <c r="A62" s="12" t="s">
        <v>22</v>
      </c>
      <c r="B62" s="12" t="s">
        <v>23</v>
      </c>
      <c r="C62" s="13" t="s">
        <v>50</v>
      </c>
      <c r="D62" s="13" t="s">
        <v>81</v>
      </c>
      <c r="E62" s="14" t="s">
        <v>82</v>
      </c>
      <c r="F62" s="13"/>
      <c r="G62" s="13"/>
      <c r="H62" s="10" t="s">
        <v>22</v>
      </c>
      <c r="I62" s="10" t="s">
        <v>23</v>
      </c>
      <c r="J62" t="s">
        <v>27</v>
      </c>
      <c r="K62" t="s">
        <v>46</v>
      </c>
      <c r="L62" t="s">
        <v>81</v>
      </c>
      <c r="M62" s="15">
        <v>11202000007</v>
      </c>
      <c r="N62" s="15" t="s">
        <v>89</v>
      </c>
      <c r="O62" s="12">
        <f>+VLOOKUP(M62,[1]Foglio1!$A:$C,3,0)</f>
        <v>3145148.45</v>
      </c>
      <c r="P62" s="29">
        <f>+SUMIFS('Scritture 2013'!$F:$F,'Scritture 2013'!$G:$G,"38",'Scritture 2013'!$A:$A,'Sp 2013'!$M62)</f>
        <v>0</v>
      </c>
      <c r="Q62" s="29">
        <f>+SUMIFS('Scritture 2013'!$F:$F,'Scritture 2013'!$G:$G,"16",'Scritture 2013'!$A:$A,'Sp 2013'!$M62)</f>
        <v>0</v>
      </c>
      <c r="R62" s="29">
        <f>+SUMIFS('Scritture 2013'!$F:$F,'Scritture 2013'!$G:$G,"39CA",'Scritture 2013'!$A:$A,'Sp 2013'!$M62)</f>
        <v>0</v>
      </c>
      <c r="S62" s="29">
        <f>+SUMIFS('Scritture 2013'!$F:$F,'Scritture 2013'!$G:$G,"17",'Scritture 2013'!$A:$A,'Sp 2013'!$M62)</f>
        <v>0</v>
      </c>
      <c r="T62" s="29">
        <f>+SUMIFS('Scritture 2013'!$F:$F,'Scritture 2013'!$G:$G,"39AF",'Scritture 2013'!$A:$A,'Sp 2013'!$M62)</f>
        <v>0</v>
      </c>
      <c r="U62" s="29">
        <f>+SUMIFS('Scritture 2013'!$F:$F,'Scritture 2013'!$G:$G,"39SD",'Scritture 2013'!$A:$A,'Sp 2013'!$M62)</f>
        <v>0</v>
      </c>
      <c r="V62" s="29">
        <f>+SUMIFS('Scritture 2013'!$F:$F,'Scritture 2013'!$G:$G,"37",'Scritture 2013'!$A:$A,'Sp 2013'!$M62)</f>
        <v>0</v>
      </c>
      <c r="W62" s="29">
        <f>+SUMIFS('Scritture 2013'!$F:$F,'Scritture 2013'!$G:$G,"19",'Scritture 2013'!$A:$A,'Sp 2013'!$M62)</f>
        <v>0</v>
      </c>
      <c r="X62" s="29">
        <f t="shared" si="1"/>
        <v>0</v>
      </c>
      <c r="Y62" s="29">
        <f t="shared" si="0"/>
        <v>3145148.45</v>
      </c>
      <c r="Z62" s="13"/>
    </row>
    <row r="63" spans="1:26" hidden="1" x14ac:dyDescent="0.3">
      <c r="A63" s="12" t="s">
        <v>22</v>
      </c>
      <c r="B63" s="12" t="s">
        <v>23</v>
      </c>
      <c r="C63" s="13" t="s">
        <v>50</v>
      </c>
      <c r="D63" s="13" t="s">
        <v>81</v>
      </c>
      <c r="E63" s="14" t="s">
        <v>82</v>
      </c>
      <c r="F63" s="13"/>
      <c r="G63" s="13"/>
      <c r="H63" s="10" t="s">
        <v>22</v>
      </c>
      <c r="I63" s="10" t="s">
        <v>23</v>
      </c>
      <c r="J63" t="s">
        <v>27</v>
      </c>
      <c r="K63" t="s">
        <v>46</v>
      </c>
      <c r="L63" t="s">
        <v>81</v>
      </c>
      <c r="M63" s="15">
        <v>11202000008</v>
      </c>
      <c r="N63" s="15" t="s">
        <v>90</v>
      </c>
      <c r="O63" s="12">
        <f>+VLOOKUP(M63,[1]Foglio1!$A:$C,3,0)</f>
        <v>-2405293.59</v>
      </c>
      <c r="P63" s="29">
        <f>+SUMIFS('Scritture 2013'!$F:$F,'Scritture 2013'!$G:$G,"38",'Scritture 2013'!$A:$A,'Sp 2013'!$M63)</f>
        <v>0</v>
      </c>
      <c r="Q63" s="29">
        <f>+SUMIFS('Scritture 2013'!$F:$F,'Scritture 2013'!$G:$G,"16",'Scritture 2013'!$A:$A,'Sp 2013'!$M63)</f>
        <v>0</v>
      </c>
      <c r="R63" s="29">
        <f>+SUMIFS('Scritture 2013'!$F:$F,'Scritture 2013'!$G:$G,"39CA",'Scritture 2013'!$A:$A,'Sp 2013'!$M63)</f>
        <v>0</v>
      </c>
      <c r="S63" s="29">
        <f>+SUMIFS('Scritture 2013'!$F:$F,'Scritture 2013'!$G:$G,"17",'Scritture 2013'!$A:$A,'Sp 2013'!$M63)</f>
        <v>0</v>
      </c>
      <c r="T63" s="29">
        <f>+SUMIFS('Scritture 2013'!$F:$F,'Scritture 2013'!$G:$G,"39AF",'Scritture 2013'!$A:$A,'Sp 2013'!$M63)</f>
        <v>0</v>
      </c>
      <c r="U63" s="29">
        <f>+SUMIFS('Scritture 2013'!$F:$F,'Scritture 2013'!$G:$G,"39SD",'Scritture 2013'!$A:$A,'Sp 2013'!$M63)</f>
        <v>0</v>
      </c>
      <c r="V63" s="29">
        <f>+SUMIFS('Scritture 2013'!$F:$F,'Scritture 2013'!$G:$G,"37",'Scritture 2013'!$A:$A,'Sp 2013'!$M63)</f>
        <v>0</v>
      </c>
      <c r="W63" s="29">
        <f>+SUMIFS('Scritture 2013'!$F:$F,'Scritture 2013'!$G:$G,"19",'Scritture 2013'!$A:$A,'Sp 2013'!$M63)</f>
        <v>0</v>
      </c>
      <c r="X63" s="29">
        <f t="shared" si="1"/>
        <v>0</v>
      </c>
      <c r="Y63" s="29">
        <f t="shared" si="0"/>
        <v>-2405293.59</v>
      </c>
      <c r="Z63" s="13"/>
    </row>
    <row r="64" spans="1:26" hidden="1" x14ac:dyDescent="0.3">
      <c r="A64" s="12" t="s">
        <v>22</v>
      </c>
      <c r="B64" s="12" t="s">
        <v>23</v>
      </c>
      <c r="C64" s="13" t="s">
        <v>50</v>
      </c>
      <c r="D64" s="13" t="s">
        <v>81</v>
      </c>
      <c r="E64" s="14" t="s">
        <v>82</v>
      </c>
      <c r="F64" s="13"/>
      <c r="G64" s="13"/>
      <c r="H64" s="10" t="s">
        <v>22</v>
      </c>
      <c r="I64" s="10" t="s">
        <v>23</v>
      </c>
      <c r="J64" t="s">
        <v>27</v>
      </c>
      <c r="K64" t="s">
        <v>46</v>
      </c>
      <c r="L64" t="s">
        <v>81</v>
      </c>
      <c r="M64" s="15">
        <v>11202000009</v>
      </c>
      <c r="N64" s="15" t="s">
        <v>91</v>
      </c>
      <c r="O64" s="12">
        <f>+VLOOKUP(M64,[1]Foglio1!$A:$C,3,0)</f>
        <v>1605795.73</v>
      </c>
      <c r="P64" s="29">
        <f>+SUMIFS('Scritture 2013'!$F:$F,'Scritture 2013'!$G:$G,"38",'Scritture 2013'!$A:$A,'Sp 2013'!$M64)</f>
        <v>0</v>
      </c>
      <c r="Q64" s="29">
        <f>+SUMIFS('Scritture 2013'!$F:$F,'Scritture 2013'!$G:$G,"16",'Scritture 2013'!$A:$A,'Sp 2013'!$M64)</f>
        <v>0</v>
      </c>
      <c r="R64" s="29">
        <f>+SUMIFS('Scritture 2013'!$F:$F,'Scritture 2013'!$G:$G,"39CA",'Scritture 2013'!$A:$A,'Sp 2013'!$M64)</f>
        <v>0</v>
      </c>
      <c r="S64" s="29">
        <f>+SUMIFS('Scritture 2013'!$F:$F,'Scritture 2013'!$G:$G,"17",'Scritture 2013'!$A:$A,'Sp 2013'!$M64)</f>
        <v>0</v>
      </c>
      <c r="T64" s="29">
        <f>+SUMIFS('Scritture 2013'!$F:$F,'Scritture 2013'!$G:$G,"39AF",'Scritture 2013'!$A:$A,'Sp 2013'!$M64)</f>
        <v>0</v>
      </c>
      <c r="U64" s="29">
        <f>+SUMIFS('Scritture 2013'!$F:$F,'Scritture 2013'!$G:$G,"39SD",'Scritture 2013'!$A:$A,'Sp 2013'!$M64)</f>
        <v>0</v>
      </c>
      <c r="V64" s="29">
        <f>+SUMIFS('Scritture 2013'!$F:$F,'Scritture 2013'!$G:$G,"37",'Scritture 2013'!$A:$A,'Sp 2013'!$M64)</f>
        <v>0</v>
      </c>
      <c r="W64" s="29">
        <f>+SUMIFS('Scritture 2013'!$F:$F,'Scritture 2013'!$G:$G,"19",'Scritture 2013'!$A:$A,'Sp 2013'!$M64)</f>
        <v>0</v>
      </c>
      <c r="X64" s="29">
        <f t="shared" si="1"/>
        <v>0</v>
      </c>
      <c r="Y64" s="29">
        <f t="shared" si="0"/>
        <v>1605795.73</v>
      </c>
      <c r="Z64" s="13"/>
    </row>
    <row r="65" spans="1:26" hidden="1" x14ac:dyDescent="0.3">
      <c r="A65" s="12" t="s">
        <v>22</v>
      </c>
      <c r="B65" s="12" t="s">
        <v>23</v>
      </c>
      <c r="C65" s="13" t="s">
        <v>50</v>
      </c>
      <c r="D65" s="13" t="s">
        <v>81</v>
      </c>
      <c r="E65" s="14" t="s">
        <v>82</v>
      </c>
      <c r="F65" s="13"/>
      <c r="G65" s="13"/>
      <c r="H65" s="10" t="s">
        <v>22</v>
      </c>
      <c r="I65" s="10" t="s">
        <v>23</v>
      </c>
      <c r="J65" t="s">
        <v>27</v>
      </c>
      <c r="K65" t="s">
        <v>46</v>
      </c>
      <c r="L65" t="s">
        <v>81</v>
      </c>
      <c r="M65" s="15">
        <v>11202000010</v>
      </c>
      <c r="N65" s="15" t="s">
        <v>92</v>
      </c>
      <c r="O65" s="12">
        <f>+VLOOKUP(M65,[1]Foglio1!$A:$C,3,0)</f>
        <v>-1595200.45</v>
      </c>
      <c r="P65" s="29">
        <f>+SUMIFS('Scritture 2013'!$F:$F,'Scritture 2013'!$G:$G,"38",'Scritture 2013'!$A:$A,'Sp 2013'!$M65)</f>
        <v>0</v>
      </c>
      <c r="Q65" s="29">
        <f>+SUMIFS('Scritture 2013'!$F:$F,'Scritture 2013'!$G:$G,"16",'Scritture 2013'!$A:$A,'Sp 2013'!$M65)</f>
        <v>0</v>
      </c>
      <c r="R65" s="29">
        <f>+SUMIFS('Scritture 2013'!$F:$F,'Scritture 2013'!$G:$G,"39CA",'Scritture 2013'!$A:$A,'Sp 2013'!$M65)</f>
        <v>0</v>
      </c>
      <c r="S65" s="29">
        <f>+SUMIFS('Scritture 2013'!$F:$F,'Scritture 2013'!$G:$G,"17",'Scritture 2013'!$A:$A,'Sp 2013'!$M65)</f>
        <v>0</v>
      </c>
      <c r="T65" s="29">
        <f>+SUMIFS('Scritture 2013'!$F:$F,'Scritture 2013'!$G:$G,"39AF",'Scritture 2013'!$A:$A,'Sp 2013'!$M65)</f>
        <v>0</v>
      </c>
      <c r="U65" s="29">
        <f>+SUMIFS('Scritture 2013'!$F:$F,'Scritture 2013'!$G:$G,"39SD",'Scritture 2013'!$A:$A,'Sp 2013'!$M65)</f>
        <v>0</v>
      </c>
      <c r="V65" s="29">
        <f>+SUMIFS('Scritture 2013'!$F:$F,'Scritture 2013'!$G:$G,"37",'Scritture 2013'!$A:$A,'Sp 2013'!$M65)</f>
        <v>0</v>
      </c>
      <c r="W65" s="29">
        <f>+SUMIFS('Scritture 2013'!$F:$F,'Scritture 2013'!$G:$G,"19",'Scritture 2013'!$A:$A,'Sp 2013'!$M65)</f>
        <v>0</v>
      </c>
      <c r="X65" s="29">
        <f t="shared" si="1"/>
        <v>0</v>
      </c>
      <c r="Y65" s="29">
        <f t="shared" si="0"/>
        <v>-1595200.45</v>
      </c>
      <c r="Z65" s="13"/>
    </row>
    <row r="66" spans="1:26" hidden="1" x14ac:dyDescent="0.3">
      <c r="A66" s="12" t="s">
        <v>22</v>
      </c>
      <c r="B66" s="12" t="s">
        <v>23</v>
      </c>
      <c r="C66" s="13" t="s">
        <v>50</v>
      </c>
      <c r="D66" s="13" t="s">
        <v>81</v>
      </c>
      <c r="E66" s="14" t="s">
        <v>82</v>
      </c>
      <c r="F66" s="13"/>
      <c r="G66" s="13"/>
      <c r="H66" s="10" t="s">
        <v>22</v>
      </c>
      <c r="I66" s="10" t="s">
        <v>23</v>
      </c>
      <c r="J66" t="s">
        <v>27</v>
      </c>
      <c r="K66" t="s">
        <v>46</v>
      </c>
      <c r="L66" t="s">
        <v>81</v>
      </c>
      <c r="M66" s="15">
        <v>11202000011</v>
      </c>
      <c r="N66" s="15" t="s">
        <v>93</v>
      </c>
      <c r="O66" s="12">
        <f>+VLOOKUP(M66,[1]Foglio1!$A:$C,3,0)</f>
        <v>93905.26</v>
      </c>
      <c r="P66" s="29">
        <f>+SUMIFS('Scritture 2013'!$F:$F,'Scritture 2013'!$G:$G,"38",'Scritture 2013'!$A:$A,'Sp 2013'!$M66)</f>
        <v>0</v>
      </c>
      <c r="Q66" s="29">
        <f>+SUMIFS('Scritture 2013'!$F:$F,'Scritture 2013'!$G:$G,"16",'Scritture 2013'!$A:$A,'Sp 2013'!$M66)</f>
        <v>0</v>
      </c>
      <c r="R66" s="29">
        <f>+SUMIFS('Scritture 2013'!$F:$F,'Scritture 2013'!$G:$G,"39CA",'Scritture 2013'!$A:$A,'Sp 2013'!$M66)</f>
        <v>0</v>
      </c>
      <c r="S66" s="29">
        <f>+SUMIFS('Scritture 2013'!$F:$F,'Scritture 2013'!$G:$G,"17",'Scritture 2013'!$A:$A,'Sp 2013'!$M66)</f>
        <v>0</v>
      </c>
      <c r="T66" s="29">
        <f>+SUMIFS('Scritture 2013'!$F:$F,'Scritture 2013'!$G:$G,"39AF",'Scritture 2013'!$A:$A,'Sp 2013'!$M66)</f>
        <v>0</v>
      </c>
      <c r="U66" s="29">
        <f>+SUMIFS('Scritture 2013'!$F:$F,'Scritture 2013'!$G:$G,"39SD",'Scritture 2013'!$A:$A,'Sp 2013'!$M66)</f>
        <v>0</v>
      </c>
      <c r="V66" s="29">
        <f>+SUMIFS('Scritture 2013'!$F:$F,'Scritture 2013'!$G:$G,"37",'Scritture 2013'!$A:$A,'Sp 2013'!$M66)</f>
        <v>0</v>
      </c>
      <c r="W66" s="29">
        <f>+SUMIFS('Scritture 2013'!$F:$F,'Scritture 2013'!$G:$G,"19",'Scritture 2013'!$A:$A,'Sp 2013'!$M66)</f>
        <v>0</v>
      </c>
      <c r="X66" s="29">
        <f t="shared" si="1"/>
        <v>0</v>
      </c>
      <c r="Y66" s="29">
        <f t="shared" si="0"/>
        <v>93905.26</v>
      </c>
      <c r="Z66" s="13"/>
    </row>
    <row r="67" spans="1:26" hidden="1" x14ac:dyDescent="0.3">
      <c r="A67" s="12" t="s">
        <v>22</v>
      </c>
      <c r="B67" s="12" t="s">
        <v>23</v>
      </c>
      <c r="C67" s="13" t="s">
        <v>50</v>
      </c>
      <c r="D67" s="13" t="s">
        <v>81</v>
      </c>
      <c r="E67" s="14" t="s">
        <v>82</v>
      </c>
      <c r="F67" s="13"/>
      <c r="G67" s="13"/>
      <c r="H67" s="10" t="s">
        <v>22</v>
      </c>
      <c r="I67" s="10" t="s">
        <v>23</v>
      </c>
      <c r="J67" t="s">
        <v>27</v>
      </c>
      <c r="K67" t="s">
        <v>46</v>
      </c>
      <c r="L67" t="s">
        <v>81</v>
      </c>
      <c r="M67" s="15">
        <v>11202000012</v>
      </c>
      <c r="N67" s="15" t="s">
        <v>94</v>
      </c>
      <c r="O67" s="12">
        <f>+VLOOKUP(M67,[1]Foglio1!$A:$C,3,0)</f>
        <v>-93905.26</v>
      </c>
      <c r="P67" s="29">
        <f>+SUMIFS('Scritture 2013'!$F:$F,'Scritture 2013'!$G:$G,"38",'Scritture 2013'!$A:$A,'Sp 2013'!$M67)</f>
        <v>0</v>
      </c>
      <c r="Q67" s="29">
        <f>+SUMIFS('Scritture 2013'!$F:$F,'Scritture 2013'!$G:$G,"16",'Scritture 2013'!$A:$A,'Sp 2013'!$M67)</f>
        <v>0</v>
      </c>
      <c r="R67" s="29">
        <f>+SUMIFS('Scritture 2013'!$F:$F,'Scritture 2013'!$G:$G,"39CA",'Scritture 2013'!$A:$A,'Sp 2013'!$M67)</f>
        <v>0</v>
      </c>
      <c r="S67" s="29">
        <f>+SUMIFS('Scritture 2013'!$F:$F,'Scritture 2013'!$G:$G,"17",'Scritture 2013'!$A:$A,'Sp 2013'!$M67)</f>
        <v>0</v>
      </c>
      <c r="T67" s="29">
        <f>+SUMIFS('Scritture 2013'!$F:$F,'Scritture 2013'!$G:$G,"39AF",'Scritture 2013'!$A:$A,'Sp 2013'!$M67)</f>
        <v>0</v>
      </c>
      <c r="U67" s="29">
        <f>+SUMIFS('Scritture 2013'!$F:$F,'Scritture 2013'!$G:$G,"39SD",'Scritture 2013'!$A:$A,'Sp 2013'!$M67)</f>
        <v>0</v>
      </c>
      <c r="V67" s="29">
        <f>+SUMIFS('Scritture 2013'!$F:$F,'Scritture 2013'!$G:$G,"37",'Scritture 2013'!$A:$A,'Sp 2013'!$M67)</f>
        <v>0</v>
      </c>
      <c r="W67" s="29">
        <f>+SUMIFS('Scritture 2013'!$F:$F,'Scritture 2013'!$G:$G,"19",'Scritture 2013'!$A:$A,'Sp 2013'!$M67)</f>
        <v>0</v>
      </c>
      <c r="X67" s="29">
        <f t="shared" si="1"/>
        <v>0</v>
      </c>
      <c r="Y67" s="29">
        <f t="shared" si="0"/>
        <v>-93905.26</v>
      </c>
      <c r="Z67" s="13"/>
    </row>
    <row r="68" spans="1:26" hidden="1" x14ac:dyDescent="0.3">
      <c r="A68" s="12" t="s">
        <v>22</v>
      </c>
      <c r="B68" s="12" t="s">
        <v>23</v>
      </c>
      <c r="C68" s="13" t="s">
        <v>50</v>
      </c>
      <c r="D68" s="13" t="s">
        <v>81</v>
      </c>
      <c r="E68" s="14" t="s">
        <v>82</v>
      </c>
      <c r="F68" s="13"/>
      <c r="G68" s="13"/>
      <c r="H68" s="10" t="s">
        <v>22</v>
      </c>
      <c r="I68" s="10" t="s">
        <v>23</v>
      </c>
      <c r="J68" t="s">
        <v>27</v>
      </c>
      <c r="K68" t="s">
        <v>46</v>
      </c>
      <c r="L68" t="s">
        <v>81</v>
      </c>
      <c r="M68" s="15">
        <v>11202000013</v>
      </c>
      <c r="N68" s="15" t="s">
        <v>95</v>
      </c>
      <c r="O68" s="12">
        <f>+VLOOKUP(M68,[1]Foglio1!$A:$C,3,0)</f>
        <v>15325.56</v>
      </c>
      <c r="P68" s="29">
        <f>+SUMIFS('Scritture 2013'!$F:$F,'Scritture 2013'!$G:$G,"38",'Scritture 2013'!$A:$A,'Sp 2013'!$M68)</f>
        <v>0</v>
      </c>
      <c r="Q68" s="29">
        <f>+SUMIFS('Scritture 2013'!$F:$F,'Scritture 2013'!$G:$G,"16",'Scritture 2013'!$A:$A,'Sp 2013'!$M68)</f>
        <v>0</v>
      </c>
      <c r="R68" s="29">
        <f>+SUMIFS('Scritture 2013'!$F:$F,'Scritture 2013'!$G:$G,"39CA",'Scritture 2013'!$A:$A,'Sp 2013'!$M68)</f>
        <v>0</v>
      </c>
      <c r="S68" s="29">
        <f>+SUMIFS('Scritture 2013'!$F:$F,'Scritture 2013'!$G:$G,"17",'Scritture 2013'!$A:$A,'Sp 2013'!$M68)</f>
        <v>0</v>
      </c>
      <c r="T68" s="29">
        <f>+SUMIFS('Scritture 2013'!$F:$F,'Scritture 2013'!$G:$G,"39AF",'Scritture 2013'!$A:$A,'Sp 2013'!$M68)</f>
        <v>0</v>
      </c>
      <c r="U68" s="29">
        <f>+SUMIFS('Scritture 2013'!$F:$F,'Scritture 2013'!$G:$G,"39SD",'Scritture 2013'!$A:$A,'Sp 2013'!$M68)</f>
        <v>0</v>
      </c>
      <c r="V68" s="29">
        <f>+SUMIFS('Scritture 2013'!$F:$F,'Scritture 2013'!$G:$G,"37",'Scritture 2013'!$A:$A,'Sp 2013'!$M68)</f>
        <v>0</v>
      </c>
      <c r="W68" s="29">
        <f>+SUMIFS('Scritture 2013'!$F:$F,'Scritture 2013'!$G:$G,"19",'Scritture 2013'!$A:$A,'Sp 2013'!$M68)</f>
        <v>0</v>
      </c>
      <c r="X68" s="29">
        <f t="shared" si="1"/>
        <v>0</v>
      </c>
      <c r="Y68" s="29">
        <f t="shared" si="0"/>
        <v>15325.56</v>
      </c>
      <c r="Z68" s="13"/>
    </row>
    <row r="69" spans="1:26" hidden="1" x14ac:dyDescent="0.3">
      <c r="A69" s="12" t="s">
        <v>22</v>
      </c>
      <c r="B69" s="12" t="s">
        <v>23</v>
      </c>
      <c r="C69" s="13" t="s">
        <v>50</v>
      </c>
      <c r="D69" s="13" t="s">
        <v>81</v>
      </c>
      <c r="E69" s="14" t="s">
        <v>82</v>
      </c>
      <c r="F69" s="13"/>
      <c r="G69" s="13"/>
      <c r="H69" s="10" t="s">
        <v>22</v>
      </c>
      <c r="I69" s="10" t="s">
        <v>23</v>
      </c>
      <c r="J69" t="s">
        <v>27</v>
      </c>
      <c r="K69" t="s">
        <v>46</v>
      </c>
      <c r="L69" t="s">
        <v>81</v>
      </c>
      <c r="M69" s="15">
        <v>11202000014</v>
      </c>
      <c r="N69" s="15" t="s">
        <v>96</v>
      </c>
      <c r="O69" s="12">
        <f>+VLOOKUP(M69,[1]Foglio1!$A:$C,3,0)</f>
        <v>-5937.94</v>
      </c>
      <c r="P69" s="29">
        <f>+SUMIFS('Scritture 2013'!$F:$F,'Scritture 2013'!$G:$G,"38",'Scritture 2013'!$A:$A,'Sp 2013'!$M69)</f>
        <v>0</v>
      </c>
      <c r="Q69" s="29">
        <f>+SUMIFS('Scritture 2013'!$F:$F,'Scritture 2013'!$G:$G,"16",'Scritture 2013'!$A:$A,'Sp 2013'!$M69)</f>
        <v>0</v>
      </c>
      <c r="R69" s="29">
        <f>+SUMIFS('Scritture 2013'!$F:$F,'Scritture 2013'!$G:$G,"39CA",'Scritture 2013'!$A:$A,'Sp 2013'!$M69)</f>
        <v>0</v>
      </c>
      <c r="S69" s="29">
        <f>+SUMIFS('Scritture 2013'!$F:$F,'Scritture 2013'!$G:$G,"17",'Scritture 2013'!$A:$A,'Sp 2013'!$M69)</f>
        <v>0</v>
      </c>
      <c r="T69" s="29">
        <f>+SUMIFS('Scritture 2013'!$F:$F,'Scritture 2013'!$G:$G,"39AF",'Scritture 2013'!$A:$A,'Sp 2013'!$M69)</f>
        <v>0</v>
      </c>
      <c r="U69" s="29">
        <f>+SUMIFS('Scritture 2013'!$F:$F,'Scritture 2013'!$G:$G,"39SD",'Scritture 2013'!$A:$A,'Sp 2013'!$M69)</f>
        <v>0</v>
      </c>
      <c r="V69" s="29">
        <f>+SUMIFS('Scritture 2013'!$F:$F,'Scritture 2013'!$G:$G,"37",'Scritture 2013'!$A:$A,'Sp 2013'!$M69)</f>
        <v>0</v>
      </c>
      <c r="W69" s="29">
        <f>+SUMIFS('Scritture 2013'!$F:$F,'Scritture 2013'!$G:$G,"19",'Scritture 2013'!$A:$A,'Sp 2013'!$M69)</f>
        <v>0</v>
      </c>
      <c r="X69" s="29">
        <f t="shared" si="1"/>
        <v>0</v>
      </c>
      <c r="Y69" s="29">
        <f t="shared" si="0"/>
        <v>-5937.94</v>
      </c>
      <c r="Z69" s="13"/>
    </row>
    <row r="70" spans="1:26" hidden="1" x14ac:dyDescent="0.3">
      <c r="A70" s="12" t="s">
        <v>22</v>
      </c>
      <c r="B70" s="12" t="s">
        <v>23</v>
      </c>
      <c r="C70" s="13" t="s">
        <v>50</v>
      </c>
      <c r="D70" s="13" t="s">
        <v>81</v>
      </c>
      <c r="E70" s="14" t="s">
        <v>82</v>
      </c>
      <c r="F70" s="13"/>
      <c r="G70" s="13"/>
      <c r="H70" s="10" t="s">
        <v>22</v>
      </c>
      <c r="I70" s="10" t="s">
        <v>23</v>
      </c>
      <c r="J70" t="s">
        <v>27</v>
      </c>
      <c r="K70" t="s">
        <v>46</v>
      </c>
      <c r="L70" t="s">
        <v>81</v>
      </c>
      <c r="M70" s="15">
        <v>11202000015</v>
      </c>
      <c r="N70" s="15" t="s">
        <v>97</v>
      </c>
      <c r="O70" s="12">
        <f>+VLOOKUP(M70,[1]Foglio1!$A:$C,3,0)</f>
        <v>20760.28</v>
      </c>
      <c r="P70" s="29">
        <f>+SUMIFS('Scritture 2013'!$F:$F,'Scritture 2013'!$G:$G,"38",'Scritture 2013'!$A:$A,'Sp 2013'!$M70)</f>
        <v>0</v>
      </c>
      <c r="Q70" s="29">
        <f>+SUMIFS('Scritture 2013'!$F:$F,'Scritture 2013'!$G:$G,"16",'Scritture 2013'!$A:$A,'Sp 2013'!$M70)</f>
        <v>0</v>
      </c>
      <c r="R70" s="29">
        <f>+SUMIFS('Scritture 2013'!$F:$F,'Scritture 2013'!$G:$G,"39CA",'Scritture 2013'!$A:$A,'Sp 2013'!$M70)</f>
        <v>0</v>
      </c>
      <c r="S70" s="29">
        <f>+SUMIFS('Scritture 2013'!$F:$F,'Scritture 2013'!$G:$G,"17",'Scritture 2013'!$A:$A,'Sp 2013'!$M70)</f>
        <v>0</v>
      </c>
      <c r="T70" s="29">
        <f>+SUMIFS('Scritture 2013'!$F:$F,'Scritture 2013'!$G:$G,"39AF",'Scritture 2013'!$A:$A,'Sp 2013'!$M70)</f>
        <v>0</v>
      </c>
      <c r="U70" s="29">
        <f>+SUMIFS('Scritture 2013'!$F:$F,'Scritture 2013'!$G:$G,"39SD",'Scritture 2013'!$A:$A,'Sp 2013'!$M70)</f>
        <v>0</v>
      </c>
      <c r="V70" s="29">
        <f>+SUMIFS('Scritture 2013'!$F:$F,'Scritture 2013'!$G:$G,"37",'Scritture 2013'!$A:$A,'Sp 2013'!$M70)</f>
        <v>0</v>
      </c>
      <c r="W70" s="29">
        <f>+SUMIFS('Scritture 2013'!$F:$F,'Scritture 2013'!$G:$G,"19",'Scritture 2013'!$A:$A,'Sp 2013'!$M70)</f>
        <v>0</v>
      </c>
      <c r="X70" s="29">
        <f t="shared" si="1"/>
        <v>0</v>
      </c>
      <c r="Y70" s="29">
        <f t="shared" si="0"/>
        <v>20760.28</v>
      </c>
      <c r="Z70" s="13"/>
    </row>
    <row r="71" spans="1:26" hidden="1" x14ac:dyDescent="0.3">
      <c r="A71" s="12" t="s">
        <v>22</v>
      </c>
      <c r="B71" s="12" t="s">
        <v>23</v>
      </c>
      <c r="C71" s="13" t="s">
        <v>50</v>
      </c>
      <c r="D71" s="13" t="s">
        <v>81</v>
      </c>
      <c r="E71" s="14" t="s">
        <v>82</v>
      </c>
      <c r="F71" s="13"/>
      <c r="G71" s="13"/>
      <c r="H71" s="10" t="s">
        <v>22</v>
      </c>
      <c r="I71" s="10" t="s">
        <v>23</v>
      </c>
      <c r="J71" t="s">
        <v>27</v>
      </c>
      <c r="K71" t="s">
        <v>46</v>
      </c>
      <c r="L71" t="s">
        <v>81</v>
      </c>
      <c r="M71" s="15">
        <v>11202000016</v>
      </c>
      <c r="N71" s="15" t="s">
        <v>98</v>
      </c>
      <c r="O71" s="12">
        <f>+VLOOKUP(M71,[1]Foglio1!$A:$C,3,0)</f>
        <v>-19730.28</v>
      </c>
      <c r="P71" s="29">
        <f>+SUMIFS('Scritture 2013'!$F:$F,'Scritture 2013'!$G:$G,"38",'Scritture 2013'!$A:$A,'Sp 2013'!$M71)</f>
        <v>0</v>
      </c>
      <c r="Q71" s="29">
        <f>+SUMIFS('Scritture 2013'!$F:$F,'Scritture 2013'!$G:$G,"16",'Scritture 2013'!$A:$A,'Sp 2013'!$M71)</f>
        <v>0</v>
      </c>
      <c r="R71" s="29">
        <f>+SUMIFS('Scritture 2013'!$F:$F,'Scritture 2013'!$G:$G,"39CA",'Scritture 2013'!$A:$A,'Sp 2013'!$M71)</f>
        <v>0</v>
      </c>
      <c r="S71" s="29">
        <f>+SUMIFS('Scritture 2013'!$F:$F,'Scritture 2013'!$G:$G,"17",'Scritture 2013'!$A:$A,'Sp 2013'!$M71)</f>
        <v>0</v>
      </c>
      <c r="T71" s="29">
        <f>+SUMIFS('Scritture 2013'!$F:$F,'Scritture 2013'!$G:$G,"39AF",'Scritture 2013'!$A:$A,'Sp 2013'!$M71)</f>
        <v>0</v>
      </c>
      <c r="U71" s="29">
        <f>+SUMIFS('Scritture 2013'!$F:$F,'Scritture 2013'!$G:$G,"39SD",'Scritture 2013'!$A:$A,'Sp 2013'!$M71)</f>
        <v>0</v>
      </c>
      <c r="V71" s="29">
        <f>+SUMIFS('Scritture 2013'!$F:$F,'Scritture 2013'!$G:$G,"37",'Scritture 2013'!$A:$A,'Sp 2013'!$M71)</f>
        <v>0</v>
      </c>
      <c r="W71" s="29">
        <f>+SUMIFS('Scritture 2013'!$F:$F,'Scritture 2013'!$G:$G,"19",'Scritture 2013'!$A:$A,'Sp 2013'!$M71)</f>
        <v>0</v>
      </c>
      <c r="X71" s="29">
        <f t="shared" si="1"/>
        <v>0</v>
      </c>
      <c r="Y71" s="29">
        <f t="shared" si="0"/>
        <v>-19730.28</v>
      </c>
      <c r="Z71" s="13"/>
    </row>
    <row r="72" spans="1:26" hidden="1" x14ac:dyDescent="0.3">
      <c r="A72" s="12" t="s">
        <v>22</v>
      </c>
      <c r="B72" s="12" t="s">
        <v>23</v>
      </c>
      <c r="C72" s="13" t="s">
        <v>50</v>
      </c>
      <c r="D72" s="13" t="s">
        <v>81</v>
      </c>
      <c r="E72" s="14" t="s">
        <v>82</v>
      </c>
      <c r="F72" s="13"/>
      <c r="G72" s="13"/>
      <c r="H72" s="10" t="s">
        <v>22</v>
      </c>
      <c r="I72" s="10" t="s">
        <v>23</v>
      </c>
      <c r="J72" t="s">
        <v>27</v>
      </c>
      <c r="K72" t="s">
        <v>46</v>
      </c>
      <c r="L72" t="s">
        <v>81</v>
      </c>
      <c r="M72" s="15">
        <v>11202000017</v>
      </c>
      <c r="N72" s="15" t="s">
        <v>99</v>
      </c>
      <c r="O72" s="12">
        <f>+VLOOKUP(M72,[1]Foglio1!$A:$C,3,0)</f>
        <v>198837.6</v>
      </c>
      <c r="P72" s="29">
        <f>+SUMIFS('Scritture 2013'!$F:$F,'Scritture 2013'!$G:$G,"38",'Scritture 2013'!$A:$A,'Sp 2013'!$M72)</f>
        <v>0</v>
      </c>
      <c r="Q72" s="29">
        <f>+SUMIFS('Scritture 2013'!$F:$F,'Scritture 2013'!$G:$G,"16",'Scritture 2013'!$A:$A,'Sp 2013'!$M72)</f>
        <v>0</v>
      </c>
      <c r="R72" s="29">
        <f>+SUMIFS('Scritture 2013'!$F:$F,'Scritture 2013'!$G:$G,"39CA",'Scritture 2013'!$A:$A,'Sp 2013'!$M72)</f>
        <v>0</v>
      </c>
      <c r="S72" s="29">
        <f>+SUMIFS('Scritture 2013'!$F:$F,'Scritture 2013'!$G:$G,"17",'Scritture 2013'!$A:$A,'Sp 2013'!$M72)</f>
        <v>0</v>
      </c>
      <c r="T72" s="29">
        <f>+SUMIFS('Scritture 2013'!$F:$F,'Scritture 2013'!$G:$G,"39AF",'Scritture 2013'!$A:$A,'Sp 2013'!$M72)</f>
        <v>0</v>
      </c>
      <c r="U72" s="29">
        <f>+SUMIFS('Scritture 2013'!$F:$F,'Scritture 2013'!$G:$G,"39SD",'Scritture 2013'!$A:$A,'Sp 2013'!$M72)</f>
        <v>0</v>
      </c>
      <c r="V72" s="29">
        <f>+SUMIFS('Scritture 2013'!$F:$F,'Scritture 2013'!$G:$G,"37",'Scritture 2013'!$A:$A,'Sp 2013'!$M72)</f>
        <v>0</v>
      </c>
      <c r="W72" s="29">
        <f>+SUMIFS('Scritture 2013'!$F:$F,'Scritture 2013'!$G:$G,"19",'Scritture 2013'!$A:$A,'Sp 2013'!$M72)</f>
        <v>0</v>
      </c>
      <c r="X72" s="29">
        <f t="shared" si="1"/>
        <v>0</v>
      </c>
      <c r="Y72" s="29">
        <f t="shared" si="0"/>
        <v>198837.6</v>
      </c>
      <c r="Z72" s="13"/>
    </row>
    <row r="73" spans="1:26" hidden="1" x14ac:dyDescent="0.3">
      <c r="A73" s="12" t="s">
        <v>22</v>
      </c>
      <c r="B73" s="12" t="s">
        <v>23</v>
      </c>
      <c r="C73" s="13" t="s">
        <v>50</v>
      </c>
      <c r="D73" s="13" t="s">
        <v>81</v>
      </c>
      <c r="E73" s="14" t="s">
        <v>82</v>
      </c>
      <c r="F73" s="13"/>
      <c r="G73" s="13"/>
      <c r="H73" s="10" t="s">
        <v>22</v>
      </c>
      <c r="I73" s="10" t="s">
        <v>23</v>
      </c>
      <c r="J73" t="s">
        <v>27</v>
      </c>
      <c r="K73" t="s">
        <v>46</v>
      </c>
      <c r="L73" t="s">
        <v>81</v>
      </c>
      <c r="M73" s="15">
        <v>11202000018</v>
      </c>
      <c r="N73" s="15" t="s">
        <v>100</v>
      </c>
      <c r="O73" s="12">
        <f>+VLOOKUP(M73,[1]Foglio1!$A:$C,3,0)</f>
        <v>-162807.93</v>
      </c>
      <c r="P73" s="29">
        <f>+SUMIFS('Scritture 2013'!$F:$F,'Scritture 2013'!$G:$G,"38",'Scritture 2013'!$A:$A,'Sp 2013'!$M73)</f>
        <v>0</v>
      </c>
      <c r="Q73" s="29">
        <f>+SUMIFS('Scritture 2013'!$F:$F,'Scritture 2013'!$G:$G,"16",'Scritture 2013'!$A:$A,'Sp 2013'!$M73)</f>
        <v>0</v>
      </c>
      <c r="R73" s="29">
        <f>+SUMIFS('Scritture 2013'!$F:$F,'Scritture 2013'!$G:$G,"39CA",'Scritture 2013'!$A:$A,'Sp 2013'!$M73)</f>
        <v>0</v>
      </c>
      <c r="S73" s="29">
        <f>+SUMIFS('Scritture 2013'!$F:$F,'Scritture 2013'!$G:$G,"17",'Scritture 2013'!$A:$A,'Sp 2013'!$M73)</f>
        <v>0</v>
      </c>
      <c r="T73" s="29">
        <f>+SUMIFS('Scritture 2013'!$F:$F,'Scritture 2013'!$G:$G,"39AF",'Scritture 2013'!$A:$A,'Sp 2013'!$M73)</f>
        <v>0</v>
      </c>
      <c r="U73" s="29">
        <f>+SUMIFS('Scritture 2013'!$F:$F,'Scritture 2013'!$G:$G,"39SD",'Scritture 2013'!$A:$A,'Sp 2013'!$M73)</f>
        <v>0</v>
      </c>
      <c r="V73" s="29">
        <f>+SUMIFS('Scritture 2013'!$F:$F,'Scritture 2013'!$G:$G,"37",'Scritture 2013'!$A:$A,'Sp 2013'!$M73)</f>
        <v>0</v>
      </c>
      <c r="W73" s="29">
        <f>+SUMIFS('Scritture 2013'!$F:$F,'Scritture 2013'!$G:$G,"19",'Scritture 2013'!$A:$A,'Sp 2013'!$M73)</f>
        <v>0</v>
      </c>
      <c r="X73" s="29">
        <f t="shared" si="1"/>
        <v>0</v>
      </c>
      <c r="Y73" s="29">
        <f t="shared" si="0"/>
        <v>-162807.93</v>
      </c>
      <c r="Z73" s="13"/>
    </row>
    <row r="74" spans="1:26" hidden="1" x14ac:dyDescent="0.3">
      <c r="A74" s="12" t="s">
        <v>22</v>
      </c>
      <c r="B74" s="12" t="s">
        <v>23</v>
      </c>
      <c r="C74" s="13" t="s">
        <v>50</v>
      </c>
      <c r="D74" s="13" t="s">
        <v>81</v>
      </c>
      <c r="E74" s="14" t="s">
        <v>82</v>
      </c>
      <c r="F74" s="13"/>
      <c r="G74" s="13"/>
      <c r="H74" s="10" t="s">
        <v>22</v>
      </c>
      <c r="I74" s="10" t="s">
        <v>23</v>
      </c>
      <c r="J74" t="s">
        <v>27</v>
      </c>
      <c r="K74" t="s">
        <v>46</v>
      </c>
      <c r="L74" t="s">
        <v>81</v>
      </c>
      <c r="M74" s="15">
        <v>11202000019</v>
      </c>
      <c r="N74" s="15" t="s">
        <v>101</v>
      </c>
      <c r="O74" s="12">
        <f>+VLOOKUP(M74,[1]Foglio1!$A:$C,3,0)</f>
        <v>10679.01</v>
      </c>
      <c r="P74" s="29">
        <f>+SUMIFS('Scritture 2013'!$F:$F,'Scritture 2013'!$G:$G,"38",'Scritture 2013'!$A:$A,'Sp 2013'!$M74)</f>
        <v>0</v>
      </c>
      <c r="Q74" s="29">
        <f>+SUMIFS('Scritture 2013'!$F:$F,'Scritture 2013'!$G:$G,"16",'Scritture 2013'!$A:$A,'Sp 2013'!$M74)</f>
        <v>0</v>
      </c>
      <c r="R74" s="29">
        <f>+SUMIFS('Scritture 2013'!$F:$F,'Scritture 2013'!$G:$G,"39CA",'Scritture 2013'!$A:$A,'Sp 2013'!$M74)</f>
        <v>0</v>
      </c>
      <c r="S74" s="29">
        <f>+SUMIFS('Scritture 2013'!$F:$F,'Scritture 2013'!$G:$G,"17",'Scritture 2013'!$A:$A,'Sp 2013'!$M74)</f>
        <v>0</v>
      </c>
      <c r="T74" s="29">
        <f>+SUMIFS('Scritture 2013'!$F:$F,'Scritture 2013'!$G:$G,"39AF",'Scritture 2013'!$A:$A,'Sp 2013'!$M74)</f>
        <v>0</v>
      </c>
      <c r="U74" s="29">
        <f>+SUMIFS('Scritture 2013'!$F:$F,'Scritture 2013'!$G:$G,"39SD",'Scritture 2013'!$A:$A,'Sp 2013'!$M74)</f>
        <v>0</v>
      </c>
      <c r="V74" s="29">
        <f>+SUMIFS('Scritture 2013'!$F:$F,'Scritture 2013'!$G:$G,"37",'Scritture 2013'!$A:$A,'Sp 2013'!$M74)</f>
        <v>0</v>
      </c>
      <c r="W74" s="29">
        <f>+SUMIFS('Scritture 2013'!$F:$F,'Scritture 2013'!$G:$G,"19",'Scritture 2013'!$A:$A,'Sp 2013'!$M74)</f>
        <v>0</v>
      </c>
      <c r="X74" s="29">
        <f t="shared" si="1"/>
        <v>0</v>
      </c>
      <c r="Y74" s="29">
        <f t="shared" si="0"/>
        <v>10679.01</v>
      </c>
      <c r="Z74" s="13"/>
    </row>
    <row r="75" spans="1:26" hidden="1" x14ac:dyDescent="0.3">
      <c r="A75" s="12" t="s">
        <v>22</v>
      </c>
      <c r="B75" s="12" t="s">
        <v>23</v>
      </c>
      <c r="C75" s="13" t="s">
        <v>50</v>
      </c>
      <c r="D75" s="13" t="s">
        <v>81</v>
      </c>
      <c r="E75" s="14" t="s">
        <v>82</v>
      </c>
      <c r="F75" s="13"/>
      <c r="G75" s="13"/>
      <c r="H75" s="10" t="s">
        <v>22</v>
      </c>
      <c r="I75" s="10" t="s">
        <v>23</v>
      </c>
      <c r="J75" t="s">
        <v>27</v>
      </c>
      <c r="K75" t="s">
        <v>46</v>
      </c>
      <c r="L75" t="s">
        <v>81</v>
      </c>
      <c r="M75" s="15">
        <v>11202000020</v>
      </c>
      <c r="N75" s="15" t="s">
        <v>102</v>
      </c>
      <c r="O75" s="12">
        <f>+VLOOKUP(M75,[1]Foglio1!$A:$C,3,0)</f>
        <v>-10679.01</v>
      </c>
      <c r="P75" s="29">
        <f>+SUMIFS('Scritture 2013'!$F:$F,'Scritture 2013'!$G:$G,"38",'Scritture 2013'!$A:$A,'Sp 2013'!$M75)</f>
        <v>0</v>
      </c>
      <c r="Q75" s="29">
        <f>+SUMIFS('Scritture 2013'!$F:$F,'Scritture 2013'!$G:$G,"16",'Scritture 2013'!$A:$A,'Sp 2013'!$M75)</f>
        <v>0</v>
      </c>
      <c r="R75" s="29">
        <f>+SUMIFS('Scritture 2013'!$F:$F,'Scritture 2013'!$G:$G,"39CA",'Scritture 2013'!$A:$A,'Sp 2013'!$M75)</f>
        <v>0</v>
      </c>
      <c r="S75" s="29">
        <f>+SUMIFS('Scritture 2013'!$F:$F,'Scritture 2013'!$G:$G,"17",'Scritture 2013'!$A:$A,'Sp 2013'!$M75)</f>
        <v>0</v>
      </c>
      <c r="T75" s="29">
        <f>+SUMIFS('Scritture 2013'!$F:$F,'Scritture 2013'!$G:$G,"39AF",'Scritture 2013'!$A:$A,'Sp 2013'!$M75)</f>
        <v>0</v>
      </c>
      <c r="U75" s="29">
        <f>+SUMIFS('Scritture 2013'!$F:$F,'Scritture 2013'!$G:$G,"39SD",'Scritture 2013'!$A:$A,'Sp 2013'!$M75)</f>
        <v>0</v>
      </c>
      <c r="V75" s="29">
        <f>+SUMIFS('Scritture 2013'!$F:$F,'Scritture 2013'!$G:$G,"37",'Scritture 2013'!$A:$A,'Sp 2013'!$M75)</f>
        <v>0</v>
      </c>
      <c r="W75" s="29">
        <f>+SUMIFS('Scritture 2013'!$F:$F,'Scritture 2013'!$G:$G,"19",'Scritture 2013'!$A:$A,'Sp 2013'!$M75)</f>
        <v>0</v>
      </c>
      <c r="X75" s="29">
        <f t="shared" si="1"/>
        <v>0</v>
      </c>
      <c r="Y75" s="29">
        <f t="shared" si="0"/>
        <v>-10679.01</v>
      </c>
      <c r="Z75" s="13"/>
    </row>
    <row r="76" spans="1:26" hidden="1" x14ac:dyDescent="0.3">
      <c r="A76" s="12" t="s">
        <v>22</v>
      </c>
      <c r="B76" s="12" t="s">
        <v>23</v>
      </c>
      <c r="C76" s="13" t="s">
        <v>50</v>
      </c>
      <c r="D76" s="13" t="s">
        <v>103</v>
      </c>
      <c r="E76" s="14" t="s">
        <v>104</v>
      </c>
      <c r="F76" s="13"/>
      <c r="G76" s="13"/>
      <c r="H76" s="10" t="s">
        <v>22</v>
      </c>
      <c r="I76" s="10" t="s">
        <v>23</v>
      </c>
      <c r="J76" t="s">
        <v>27</v>
      </c>
      <c r="K76" t="s">
        <v>46</v>
      </c>
      <c r="L76" t="s">
        <v>105</v>
      </c>
      <c r="M76" s="15">
        <v>11203000001</v>
      </c>
      <c r="N76" s="15" t="s">
        <v>106</v>
      </c>
      <c r="O76" s="12">
        <f>+VLOOKUP(M76,[1]Foglio1!$A:$C,3,0)</f>
        <v>857634.74</v>
      </c>
      <c r="P76" s="29">
        <f>+SUMIFS('Scritture 2013'!$F:$F,'Scritture 2013'!$G:$G,"38",'Scritture 2013'!$A:$A,'Sp 2013'!$M76)</f>
        <v>0</v>
      </c>
      <c r="Q76" s="29">
        <f>+SUMIFS('Scritture 2013'!$F:$F,'Scritture 2013'!$G:$G,"16",'Scritture 2013'!$A:$A,'Sp 2013'!$M76)</f>
        <v>0</v>
      </c>
      <c r="R76" s="29">
        <f>+SUMIFS('Scritture 2013'!$F:$F,'Scritture 2013'!$G:$G,"39CA",'Scritture 2013'!$A:$A,'Sp 2013'!$M76)</f>
        <v>0</v>
      </c>
      <c r="S76" s="29">
        <f>+SUMIFS('Scritture 2013'!$F:$F,'Scritture 2013'!$G:$G,"17",'Scritture 2013'!$A:$A,'Sp 2013'!$M76)</f>
        <v>0</v>
      </c>
      <c r="T76" s="29">
        <f>+SUMIFS('Scritture 2013'!$F:$F,'Scritture 2013'!$G:$G,"39AF",'Scritture 2013'!$A:$A,'Sp 2013'!$M76)</f>
        <v>0</v>
      </c>
      <c r="U76" s="29">
        <f>+SUMIFS('Scritture 2013'!$F:$F,'Scritture 2013'!$G:$G,"39SD",'Scritture 2013'!$A:$A,'Sp 2013'!$M76)</f>
        <v>0</v>
      </c>
      <c r="V76" s="29">
        <f>+SUMIFS('Scritture 2013'!$F:$F,'Scritture 2013'!$G:$G,"37",'Scritture 2013'!$A:$A,'Sp 2013'!$M76)</f>
        <v>0</v>
      </c>
      <c r="W76" s="29">
        <f>+SUMIFS('Scritture 2013'!$F:$F,'Scritture 2013'!$G:$G,"19",'Scritture 2013'!$A:$A,'Sp 2013'!$M76)</f>
        <v>0</v>
      </c>
      <c r="X76" s="29">
        <f t="shared" si="1"/>
        <v>0</v>
      </c>
      <c r="Y76" s="29">
        <f t="shared" si="0"/>
        <v>857634.74</v>
      </c>
      <c r="Z76" s="13"/>
    </row>
    <row r="77" spans="1:26" hidden="1" x14ac:dyDescent="0.3">
      <c r="A77" s="12" t="s">
        <v>22</v>
      </c>
      <c r="B77" s="12" t="s">
        <v>23</v>
      </c>
      <c r="C77" s="13" t="s">
        <v>50</v>
      </c>
      <c r="D77" s="13" t="s">
        <v>103</v>
      </c>
      <c r="E77" s="14" t="s">
        <v>104</v>
      </c>
      <c r="F77" s="13"/>
      <c r="G77" s="13"/>
      <c r="H77" s="10" t="s">
        <v>22</v>
      </c>
      <c r="I77" s="10" t="s">
        <v>23</v>
      </c>
      <c r="J77" t="s">
        <v>27</v>
      </c>
      <c r="K77" t="s">
        <v>46</v>
      </c>
      <c r="L77" t="s">
        <v>105</v>
      </c>
      <c r="M77" s="15">
        <v>11203000002</v>
      </c>
      <c r="N77" s="15" t="s">
        <v>107</v>
      </c>
      <c r="O77" s="12">
        <f>+VLOOKUP(M77,[1]Foglio1!$A:$C,3,0)</f>
        <v>-773167.13</v>
      </c>
      <c r="P77" s="29">
        <f>+SUMIFS('Scritture 2013'!$F:$F,'Scritture 2013'!$G:$G,"38",'Scritture 2013'!$A:$A,'Sp 2013'!$M77)</f>
        <v>0</v>
      </c>
      <c r="Q77" s="29">
        <f>+SUMIFS('Scritture 2013'!$F:$F,'Scritture 2013'!$G:$G,"16",'Scritture 2013'!$A:$A,'Sp 2013'!$M77)</f>
        <v>0</v>
      </c>
      <c r="R77" s="29">
        <f>+SUMIFS('Scritture 2013'!$F:$F,'Scritture 2013'!$G:$G,"39CA",'Scritture 2013'!$A:$A,'Sp 2013'!$M77)</f>
        <v>0</v>
      </c>
      <c r="S77" s="29">
        <f>+SUMIFS('Scritture 2013'!$F:$F,'Scritture 2013'!$G:$G,"17",'Scritture 2013'!$A:$A,'Sp 2013'!$M77)</f>
        <v>0</v>
      </c>
      <c r="T77" s="29">
        <f>+SUMIFS('Scritture 2013'!$F:$F,'Scritture 2013'!$G:$G,"39AF",'Scritture 2013'!$A:$A,'Sp 2013'!$M77)</f>
        <v>0</v>
      </c>
      <c r="U77" s="29">
        <f>+SUMIFS('Scritture 2013'!$F:$F,'Scritture 2013'!$G:$G,"39SD",'Scritture 2013'!$A:$A,'Sp 2013'!$M77)</f>
        <v>0</v>
      </c>
      <c r="V77" s="29">
        <f>+SUMIFS('Scritture 2013'!$F:$F,'Scritture 2013'!$G:$G,"37",'Scritture 2013'!$A:$A,'Sp 2013'!$M77)</f>
        <v>0</v>
      </c>
      <c r="W77" s="29">
        <f>+SUMIFS('Scritture 2013'!$F:$F,'Scritture 2013'!$G:$G,"19",'Scritture 2013'!$A:$A,'Sp 2013'!$M77)</f>
        <v>0</v>
      </c>
      <c r="X77" s="29">
        <f t="shared" si="1"/>
        <v>0</v>
      </c>
      <c r="Y77" s="29">
        <f t="shared" si="0"/>
        <v>-773167.13</v>
      </c>
      <c r="Z77" s="13"/>
    </row>
    <row r="78" spans="1:26" hidden="1" x14ac:dyDescent="0.3">
      <c r="A78" s="12" t="s">
        <v>22</v>
      </c>
      <c r="B78" s="12" t="s">
        <v>23</v>
      </c>
      <c r="C78" s="13" t="s">
        <v>50</v>
      </c>
      <c r="D78" s="13" t="s">
        <v>103</v>
      </c>
      <c r="E78" s="14" t="s">
        <v>104</v>
      </c>
      <c r="F78" s="13"/>
      <c r="G78" s="13"/>
      <c r="H78" s="10" t="s">
        <v>22</v>
      </c>
      <c r="I78" s="10" t="s">
        <v>23</v>
      </c>
      <c r="J78" t="s">
        <v>27</v>
      </c>
      <c r="K78" t="s">
        <v>46</v>
      </c>
      <c r="L78" t="s">
        <v>105</v>
      </c>
      <c r="M78" s="15">
        <v>11203000003</v>
      </c>
      <c r="N78" s="15" t="s">
        <v>108</v>
      </c>
      <c r="O78" s="12">
        <f>+VLOOKUP(M78,[1]Foglio1!$A:$C,3,0)</f>
        <v>48357.86</v>
      </c>
      <c r="P78" s="29">
        <f>+SUMIFS('Scritture 2013'!$F:$F,'Scritture 2013'!$G:$G,"38",'Scritture 2013'!$A:$A,'Sp 2013'!$M78)</f>
        <v>0</v>
      </c>
      <c r="Q78" s="29">
        <f>+SUMIFS('Scritture 2013'!$F:$F,'Scritture 2013'!$G:$G,"16",'Scritture 2013'!$A:$A,'Sp 2013'!$M78)</f>
        <v>0</v>
      </c>
      <c r="R78" s="29">
        <f>+SUMIFS('Scritture 2013'!$F:$F,'Scritture 2013'!$G:$G,"39CA",'Scritture 2013'!$A:$A,'Sp 2013'!$M78)</f>
        <v>0</v>
      </c>
      <c r="S78" s="29">
        <f>+SUMIFS('Scritture 2013'!$F:$F,'Scritture 2013'!$G:$G,"17",'Scritture 2013'!$A:$A,'Sp 2013'!$M78)</f>
        <v>0</v>
      </c>
      <c r="T78" s="29">
        <f>+SUMIFS('Scritture 2013'!$F:$F,'Scritture 2013'!$G:$G,"39AF",'Scritture 2013'!$A:$A,'Sp 2013'!$M78)</f>
        <v>0</v>
      </c>
      <c r="U78" s="29">
        <f>+SUMIFS('Scritture 2013'!$F:$F,'Scritture 2013'!$G:$G,"39SD",'Scritture 2013'!$A:$A,'Sp 2013'!$M78)</f>
        <v>0</v>
      </c>
      <c r="V78" s="29">
        <f>+SUMIFS('Scritture 2013'!$F:$F,'Scritture 2013'!$G:$G,"37",'Scritture 2013'!$A:$A,'Sp 2013'!$M78)</f>
        <v>0</v>
      </c>
      <c r="W78" s="29">
        <f>+SUMIFS('Scritture 2013'!$F:$F,'Scritture 2013'!$G:$G,"19",'Scritture 2013'!$A:$A,'Sp 2013'!$M78)</f>
        <v>0</v>
      </c>
      <c r="X78" s="29">
        <f t="shared" si="1"/>
        <v>0</v>
      </c>
      <c r="Y78" s="29">
        <f t="shared" si="0"/>
        <v>48357.86</v>
      </c>
      <c r="Z78" s="13"/>
    </row>
    <row r="79" spans="1:26" hidden="1" x14ac:dyDescent="0.3">
      <c r="A79" s="12" t="s">
        <v>22</v>
      </c>
      <c r="B79" s="12" t="s">
        <v>23</v>
      </c>
      <c r="C79" s="13" t="s">
        <v>50</v>
      </c>
      <c r="D79" s="13" t="s">
        <v>103</v>
      </c>
      <c r="E79" s="14" t="s">
        <v>104</v>
      </c>
      <c r="F79" s="13"/>
      <c r="G79" s="13"/>
      <c r="H79" s="10" t="s">
        <v>22</v>
      </c>
      <c r="I79" s="10" t="s">
        <v>23</v>
      </c>
      <c r="J79" t="s">
        <v>27</v>
      </c>
      <c r="K79" t="s">
        <v>46</v>
      </c>
      <c r="L79" t="s">
        <v>105</v>
      </c>
      <c r="M79" s="15">
        <v>11203000004</v>
      </c>
      <c r="N79" s="15" t="s">
        <v>109</v>
      </c>
      <c r="O79" s="12">
        <f>+VLOOKUP(M79,[1]Foglio1!$A:$C,3,0)</f>
        <v>-47727.85</v>
      </c>
      <c r="P79" s="29">
        <f>+SUMIFS('Scritture 2013'!$F:$F,'Scritture 2013'!$G:$G,"38",'Scritture 2013'!$A:$A,'Sp 2013'!$M79)</f>
        <v>0</v>
      </c>
      <c r="Q79" s="29">
        <f>+SUMIFS('Scritture 2013'!$F:$F,'Scritture 2013'!$G:$G,"16",'Scritture 2013'!$A:$A,'Sp 2013'!$M79)</f>
        <v>0</v>
      </c>
      <c r="R79" s="29">
        <f>+SUMIFS('Scritture 2013'!$F:$F,'Scritture 2013'!$G:$G,"39CA",'Scritture 2013'!$A:$A,'Sp 2013'!$M79)</f>
        <v>0</v>
      </c>
      <c r="S79" s="29">
        <f>+SUMIFS('Scritture 2013'!$F:$F,'Scritture 2013'!$G:$G,"17",'Scritture 2013'!$A:$A,'Sp 2013'!$M79)</f>
        <v>0</v>
      </c>
      <c r="T79" s="29">
        <f>+SUMIFS('Scritture 2013'!$F:$F,'Scritture 2013'!$G:$G,"39AF",'Scritture 2013'!$A:$A,'Sp 2013'!$M79)</f>
        <v>0</v>
      </c>
      <c r="U79" s="29">
        <f>+SUMIFS('Scritture 2013'!$F:$F,'Scritture 2013'!$G:$G,"39SD",'Scritture 2013'!$A:$A,'Sp 2013'!$M79)</f>
        <v>0</v>
      </c>
      <c r="V79" s="29">
        <f>+SUMIFS('Scritture 2013'!$F:$F,'Scritture 2013'!$G:$G,"37",'Scritture 2013'!$A:$A,'Sp 2013'!$M79)</f>
        <v>0</v>
      </c>
      <c r="W79" s="29">
        <f>+SUMIFS('Scritture 2013'!$F:$F,'Scritture 2013'!$G:$G,"19",'Scritture 2013'!$A:$A,'Sp 2013'!$M79)</f>
        <v>0</v>
      </c>
      <c r="X79" s="29">
        <f t="shared" si="1"/>
        <v>0</v>
      </c>
      <c r="Y79" s="29">
        <f t="shared" si="0"/>
        <v>-47727.85</v>
      </c>
      <c r="Z79" s="13"/>
    </row>
    <row r="80" spans="1:26" hidden="1" x14ac:dyDescent="0.3">
      <c r="A80" s="12" t="s">
        <v>22</v>
      </c>
      <c r="B80" s="12" t="s">
        <v>23</v>
      </c>
      <c r="C80" s="13" t="s">
        <v>50</v>
      </c>
      <c r="D80" s="13" t="s">
        <v>103</v>
      </c>
      <c r="E80" s="14" t="s">
        <v>104</v>
      </c>
      <c r="F80" s="13"/>
      <c r="G80" s="13"/>
      <c r="H80" s="10" t="s">
        <v>22</v>
      </c>
      <c r="I80" s="10" t="s">
        <v>23</v>
      </c>
      <c r="J80" t="s">
        <v>27</v>
      </c>
      <c r="K80" t="s">
        <v>46</v>
      </c>
      <c r="L80" t="s">
        <v>105</v>
      </c>
      <c r="M80" s="15">
        <v>11203000005</v>
      </c>
      <c r="N80" s="15" t="s">
        <v>110</v>
      </c>
      <c r="O80" s="12">
        <f>+VLOOKUP(M80,[1]Foglio1!$A:$C,3,0)</f>
        <v>74590.78</v>
      </c>
      <c r="P80" s="29">
        <f>+SUMIFS('Scritture 2013'!$F:$F,'Scritture 2013'!$G:$G,"38",'Scritture 2013'!$A:$A,'Sp 2013'!$M80)</f>
        <v>0</v>
      </c>
      <c r="Q80" s="29">
        <f>+SUMIFS('Scritture 2013'!$F:$F,'Scritture 2013'!$G:$G,"16",'Scritture 2013'!$A:$A,'Sp 2013'!$M80)</f>
        <v>0</v>
      </c>
      <c r="R80" s="29">
        <f>+SUMIFS('Scritture 2013'!$F:$F,'Scritture 2013'!$G:$G,"39CA",'Scritture 2013'!$A:$A,'Sp 2013'!$M80)</f>
        <v>0</v>
      </c>
      <c r="S80" s="29">
        <f>+SUMIFS('Scritture 2013'!$F:$F,'Scritture 2013'!$G:$G,"17",'Scritture 2013'!$A:$A,'Sp 2013'!$M80)</f>
        <v>0</v>
      </c>
      <c r="T80" s="29">
        <f>+SUMIFS('Scritture 2013'!$F:$F,'Scritture 2013'!$G:$G,"39AF",'Scritture 2013'!$A:$A,'Sp 2013'!$M80)</f>
        <v>0</v>
      </c>
      <c r="U80" s="29">
        <f>+SUMIFS('Scritture 2013'!$F:$F,'Scritture 2013'!$G:$G,"39SD",'Scritture 2013'!$A:$A,'Sp 2013'!$M80)</f>
        <v>0</v>
      </c>
      <c r="V80" s="29">
        <f>+SUMIFS('Scritture 2013'!$F:$F,'Scritture 2013'!$G:$G,"37",'Scritture 2013'!$A:$A,'Sp 2013'!$M80)</f>
        <v>0</v>
      </c>
      <c r="W80" s="29">
        <f>+SUMIFS('Scritture 2013'!$F:$F,'Scritture 2013'!$G:$G,"19",'Scritture 2013'!$A:$A,'Sp 2013'!$M80)</f>
        <v>0</v>
      </c>
      <c r="X80" s="29">
        <f t="shared" si="1"/>
        <v>0</v>
      </c>
      <c r="Y80" s="29">
        <f t="shared" si="0"/>
        <v>74590.78</v>
      </c>
      <c r="Z80" s="13"/>
    </row>
    <row r="81" spans="1:26" hidden="1" x14ac:dyDescent="0.3">
      <c r="A81" s="12" t="s">
        <v>22</v>
      </c>
      <c r="B81" s="12" t="s">
        <v>23</v>
      </c>
      <c r="C81" s="13" t="s">
        <v>50</v>
      </c>
      <c r="D81" s="13" t="s">
        <v>103</v>
      </c>
      <c r="E81" s="14" t="s">
        <v>104</v>
      </c>
      <c r="F81" s="13"/>
      <c r="G81" s="13"/>
      <c r="H81" s="10" t="s">
        <v>22</v>
      </c>
      <c r="I81" s="10" t="s">
        <v>23</v>
      </c>
      <c r="J81" t="s">
        <v>27</v>
      </c>
      <c r="K81" t="s">
        <v>46</v>
      </c>
      <c r="L81" t="s">
        <v>105</v>
      </c>
      <c r="M81" s="15">
        <v>11203000006</v>
      </c>
      <c r="N81" s="15" t="s">
        <v>111</v>
      </c>
      <c r="O81" s="12">
        <f>+VLOOKUP(M81,[1]Foglio1!$A:$C,3,0)</f>
        <v>-64911.86</v>
      </c>
      <c r="P81" s="29">
        <f>+SUMIFS('Scritture 2013'!$F:$F,'Scritture 2013'!$G:$G,"38",'Scritture 2013'!$A:$A,'Sp 2013'!$M81)</f>
        <v>0</v>
      </c>
      <c r="Q81" s="29">
        <f>+SUMIFS('Scritture 2013'!$F:$F,'Scritture 2013'!$G:$G,"16",'Scritture 2013'!$A:$A,'Sp 2013'!$M81)</f>
        <v>0</v>
      </c>
      <c r="R81" s="29">
        <f>+SUMIFS('Scritture 2013'!$F:$F,'Scritture 2013'!$G:$G,"39CA",'Scritture 2013'!$A:$A,'Sp 2013'!$M81)</f>
        <v>0</v>
      </c>
      <c r="S81" s="29">
        <f>+SUMIFS('Scritture 2013'!$F:$F,'Scritture 2013'!$G:$G,"17",'Scritture 2013'!$A:$A,'Sp 2013'!$M81)</f>
        <v>0</v>
      </c>
      <c r="T81" s="29">
        <f>+SUMIFS('Scritture 2013'!$F:$F,'Scritture 2013'!$G:$G,"39AF",'Scritture 2013'!$A:$A,'Sp 2013'!$M81)</f>
        <v>0</v>
      </c>
      <c r="U81" s="29">
        <f>+SUMIFS('Scritture 2013'!$F:$F,'Scritture 2013'!$G:$G,"39SD",'Scritture 2013'!$A:$A,'Sp 2013'!$M81)</f>
        <v>0</v>
      </c>
      <c r="V81" s="29">
        <f>+SUMIFS('Scritture 2013'!$F:$F,'Scritture 2013'!$G:$G,"37",'Scritture 2013'!$A:$A,'Sp 2013'!$M81)</f>
        <v>0</v>
      </c>
      <c r="W81" s="29">
        <f>+SUMIFS('Scritture 2013'!$F:$F,'Scritture 2013'!$G:$G,"19",'Scritture 2013'!$A:$A,'Sp 2013'!$M81)</f>
        <v>0</v>
      </c>
      <c r="X81" s="29">
        <f t="shared" si="1"/>
        <v>0</v>
      </c>
      <c r="Y81" s="29">
        <f t="shared" si="0"/>
        <v>-64911.86</v>
      </c>
      <c r="Z81" s="13"/>
    </row>
    <row r="82" spans="1:26" hidden="1" x14ac:dyDescent="0.3">
      <c r="A82" s="12" t="s">
        <v>22</v>
      </c>
      <c r="B82" s="12" t="s">
        <v>23</v>
      </c>
      <c r="C82" s="13" t="s">
        <v>50</v>
      </c>
      <c r="D82" s="13" t="s">
        <v>103</v>
      </c>
      <c r="E82" s="14" t="s">
        <v>104</v>
      </c>
      <c r="F82" s="13"/>
      <c r="G82" s="13"/>
      <c r="H82" s="10" t="s">
        <v>22</v>
      </c>
      <c r="I82" s="10" t="s">
        <v>23</v>
      </c>
      <c r="J82" t="s">
        <v>27</v>
      </c>
      <c r="K82" t="s">
        <v>46</v>
      </c>
      <c r="L82" t="s">
        <v>105</v>
      </c>
      <c r="M82" s="15">
        <v>11203000007</v>
      </c>
      <c r="N82" s="15" t="s">
        <v>112</v>
      </c>
      <c r="O82" s="12">
        <f>+VLOOKUP(M82,[1]Foglio1!$A:$C,3,0)</f>
        <v>500</v>
      </c>
      <c r="P82" s="29">
        <f>+SUMIFS('Scritture 2013'!$F:$F,'Scritture 2013'!$G:$G,"38",'Scritture 2013'!$A:$A,'Sp 2013'!$M82)</f>
        <v>0</v>
      </c>
      <c r="Q82" s="29">
        <f>+SUMIFS('Scritture 2013'!$F:$F,'Scritture 2013'!$G:$G,"16",'Scritture 2013'!$A:$A,'Sp 2013'!$M82)</f>
        <v>0</v>
      </c>
      <c r="R82" s="29">
        <f>+SUMIFS('Scritture 2013'!$F:$F,'Scritture 2013'!$G:$G,"39CA",'Scritture 2013'!$A:$A,'Sp 2013'!$M82)</f>
        <v>0</v>
      </c>
      <c r="S82" s="29">
        <f>+SUMIFS('Scritture 2013'!$F:$F,'Scritture 2013'!$G:$G,"17",'Scritture 2013'!$A:$A,'Sp 2013'!$M82)</f>
        <v>0</v>
      </c>
      <c r="T82" s="29">
        <f>+SUMIFS('Scritture 2013'!$F:$F,'Scritture 2013'!$G:$G,"39AF",'Scritture 2013'!$A:$A,'Sp 2013'!$M82)</f>
        <v>0</v>
      </c>
      <c r="U82" s="29">
        <f>+SUMIFS('Scritture 2013'!$F:$F,'Scritture 2013'!$G:$G,"39SD",'Scritture 2013'!$A:$A,'Sp 2013'!$M82)</f>
        <v>0</v>
      </c>
      <c r="V82" s="29">
        <f>+SUMIFS('Scritture 2013'!$F:$F,'Scritture 2013'!$G:$G,"37",'Scritture 2013'!$A:$A,'Sp 2013'!$M82)</f>
        <v>0</v>
      </c>
      <c r="W82" s="29">
        <f>+SUMIFS('Scritture 2013'!$F:$F,'Scritture 2013'!$G:$G,"19",'Scritture 2013'!$A:$A,'Sp 2013'!$M82)</f>
        <v>0</v>
      </c>
      <c r="X82" s="29">
        <f t="shared" si="1"/>
        <v>0</v>
      </c>
      <c r="Y82" s="29">
        <f t="shared" si="0"/>
        <v>500</v>
      </c>
      <c r="Z82" s="13"/>
    </row>
    <row r="83" spans="1:26" hidden="1" x14ac:dyDescent="0.3">
      <c r="A83" s="12" t="s">
        <v>22</v>
      </c>
      <c r="B83" s="12" t="s">
        <v>23</v>
      </c>
      <c r="C83" s="13" t="s">
        <v>50</v>
      </c>
      <c r="D83" s="13" t="s">
        <v>103</v>
      </c>
      <c r="E83" s="14" t="s">
        <v>104</v>
      </c>
      <c r="F83" s="13"/>
      <c r="G83" s="13"/>
      <c r="H83" s="10" t="s">
        <v>22</v>
      </c>
      <c r="I83" s="10" t="s">
        <v>23</v>
      </c>
      <c r="J83" t="s">
        <v>27</v>
      </c>
      <c r="K83" t="s">
        <v>46</v>
      </c>
      <c r="L83" t="s">
        <v>105</v>
      </c>
      <c r="M83" s="15">
        <v>11203000008</v>
      </c>
      <c r="N83" s="15" t="s">
        <v>113</v>
      </c>
      <c r="O83" s="12">
        <f>+VLOOKUP(M83,[1]Foglio1!$A:$C,3,0)</f>
        <v>-500</v>
      </c>
      <c r="P83" s="29">
        <f>+SUMIFS('Scritture 2013'!$F:$F,'Scritture 2013'!$G:$G,"38",'Scritture 2013'!$A:$A,'Sp 2013'!$M83)</f>
        <v>0</v>
      </c>
      <c r="Q83" s="29">
        <f>+SUMIFS('Scritture 2013'!$F:$F,'Scritture 2013'!$G:$G,"16",'Scritture 2013'!$A:$A,'Sp 2013'!$M83)</f>
        <v>0</v>
      </c>
      <c r="R83" s="29">
        <f>+SUMIFS('Scritture 2013'!$F:$F,'Scritture 2013'!$G:$G,"39CA",'Scritture 2013'!$A:$A,'Sp 2013'!$M83)</f>
        <v>0</v>
      </c>
      <c r="S83" s="29">
        <f>+SUMIFS('Scritture 2013'!$F:$F,'Scritture 2013'!$G:$G,"17",'Scritture 2013'!$A:$A,'Sp 2013'!$M83)</f>
        <v>0</v>
      </c>
      <c r="T83" s="29">
        <f>+SUMIFS('Scritture 2013'!$F:$F,'Scritture 2013'!$G:$G,"39AF",'Scritture 2013'!$A:$A,'Sp 2013'!$M83)</f>
        <v>0</v>
      </c>
      <c r="U83" s="29">
        <f>+SUMIFS('Scritture 2013'!$F:$F,'Scritture 2013'!$G:$G,"39SD",'Scritture 2013'!$A:$A,'Sp 2013'!$M83)</f>
        <v>0</v>
      </c>
      <c r="V83" s="29">
        <f>+SUMIFS('Scritture 2013'!$F:$F,'Scritture 2013'!$G:$G,"37",'Scritture 2013'!$A:$A,'Sp 2013'!$M83)</f>
        <v>0</v>
      </c>
      <c r="W83" s="29">
        <f>+SUMIFS('Scritture 2013'!$F:$F,'Scritture 2013'!$G:$G,"19",'Scritture 2013'!$A:$A,'Sp 2013'!$M83)</f>
        <v>0</v>
      </c>
      <c r="X83" s="29">
        <f t="shared" si="1"/>
        <v>0</v>
      </c>
      <c r="Y83" s="29">
        <f t="shared" ref="Y83:Y146" si="7">+SUM(O83:W83)</f>
        <v>-500</v>
      </c>
      <c r="Z83" s="13"/>
    </row>
    <row r="84" spans="1:26" hidden="1" x14ac:dyDescent="0.3">
      <c r="A84" s="12" t="s">
        <v>22</v>
      </c>
      <c r="B84" s="12" t="s">
        <v>23</v>
      </c>
      <c r="C84" s="13" t="s">
        <v>50</v>
      </c>
      <c r="D84" s="13" t="s">
        <v>33</v>
      </c>
      <c r="E84" s="14" t="s">
        <v>114</v>
      </c>
      <c r="F84" s="13"/>
      <c r="G84" s="13"/>
      <c r="H84" s="10" t="s">
        <v>22</v>
      </c>
      <c r="I84" s="10" t="s">
        <v>23</v>
      </c>
      <c r="J84" t="s">
        <v>27</v>
      </c>
      <c r="K84" t="s">
        <v>46</v>
      </c>
      <c r="L84" t="s">
        <v>115</v>
      </c>
      <c r="M84" s="15">
        <v>11204000001</v>
      </c>
      <c r="N84" s="15" t="s">
        <v>116</v>
      </c>
      <c r="O84" s="12">
        <f>+VLOOKUP(M84,[1]Foglio1!$A:$C,3,0)</f>
        <v>1130</v>
      </c>
      <c r="P84" s="29">
        <f>+SUMIFS('Scritture 2013'!$F:$F,'Scritture 2013'!$G:$G,"38",'Scritture 2013'!$A:$A,'Sp 2013'!$M84)</f>
        <v>0</v>
      </c>
      <c r="Q84" s="29">
        <f>+SUMIFS('Scritture 2013'!$F:$F,'Scritture 2013'!$G:$G,"16",'Scritture 2013'!$A:$A,'Sp 2013'!$M84)</f>
        <v>0</v>
      </c>
      <c r="R84" s="29">
        <f>+SUMIFS('Scritture 2013'!$F:$F,'Scritture 2013'!$G:$G,"39CA",'Scritture 2013'!$A:$A,'Sp 2013'!$M84)</f>
        <v>0</v>
      </c>
      <c r="S84" s="29">
        <f>+SUMIFS('Scritture 2013'!$F:$F,'Scritture 2013'!$G:$G,"17",'Scritture 2013'!$A:$A,'Sp 2013'!$M84)</f>
        <v>0</v>
      </c>
      <c r="T84" s="29">
        <f>+SUMIFS('Scritture 2013'!$F:$F,'Scritture 2013'!$G:$G,"39AF",'Scritture 2013'!$A:$A,'Sp 2013'!$M84)</f>
        <v>0</v>
      </c>
      <c r="U84" s="29">
        <f>+SUMIFS('Scritture 2013'!$F:$F,'Scritture 2013'!$G:$G,"39SD",'Scritture 2013'!$A:$A,'Sp 2013'!$M84)</f>
        <v>0</v>
      </c>
      <c r="V84" s="29">
        <f>+SUMIFS('Scritture 2013'!$F:$F,'Scritture 2013'!$G:$G,"37",'Scritture 2013'!$A:$A,'Sp 2013'!$M84)</f>
        <v>0</v>
      </c>
      <c r="W84" s="29">
        <f>+SUMIFS('Scritture 2013'!$F:$F,'Scritture 2013'!$G:$G,"19",'Scritture 2013'!$A:$A,'Sp 2013'!$M84)</f>
        <v>0</v>
      </c>
      <c r="X84" s="29">
        <f t="shared" ref="X84:X147" si="8">+SUM(P84:W84)</f>
        <v>0</v>
      </c>
      <c r="Y84" s="29">
        <f t="shared" si="7"/>
        <v>1130</v>
      </c>
      <c r="Z84" s="13"/>
    </row>
    <row r="85" spans="1:26" hidden="1" x14ac:dyDescent="0.3">
      <c r="A85" s="12" t="s">
        <v>22</v>
      </c>
      <c r="B85" s="12" t="s">
        <v>23</v>
      </c>
      <c r="C85" s="13" t="s">
        <v>50</v>
      </c>
      <c r="D85" s="13" t="s">
        <v>33</v>
      </c>
      <c r="E85" s="14" t="s">
        <v>114</v>
      </c>
      <c r="F85" s="13"/>
      <c r="G85" s="13"/>
      <c r="H85" s="10" t="s">
        <v>22</v>
      </c>
      <c r="I85" s="10" t="s">
        <v>23</v>
      </c>
      <c r="J85" t="s">
        <v>27</v>
      </c>
      <c r="K85" t="s">
        <v>46</v>
      </c>
      <c r="L85" t="s">
        <v>115</v>
      </c>
      <c r="M85" s="15">
        <v>11204000002</v>
      </c>
      <c r="N85" s="15" t="s">
        <v>117</v>
      </c>
      <c r="O85" s="12"/>
      <c r="P85" s="29">
        <f>+SUMIFS('Scritture 2013'!$F:$F,'Scritture 2013'!$G:$G,"38",'Scritture 2013'!$A:$A,'Sp 2013'!$M85)</f>
        <v>0</v>
      </c>
      <c r="Q85" s="29">
        <f>+SUMIFS('Scritture 2013'!$F:$F,'Scritture 2013'!$G:$G,"16",'Scritture 2013'!$A:$A,'Sp 2013'!$M85)</f>
        <v>0</v>
      </c>
      <c r="R85" s="29">
        <f>+SUMIFS('Scritture 2013'!$F:$F,'Scritture 2013'!$G:$G,"39CA",'Scritture 2013'!$A:$A,'Sp 2013'!$M85)</f>
        <v>0</v>
      </c>
      <c r="S85" s="29">
        <f>+SUMIFS('Scritture 2013'!$F:$F,'Scritture 2013'!$G:$G,"17",'Scritture 2013'!$A:$A,'Sp 2013'!$M85)</f>
        <v>0</v>
      </c>
      <c r="T85" s="29">
        <f>+SUMIFS('Scritture 2013'!$F:$F,'Scritture 2013'!$G:$G,"39AF",'Scritture 2013'!$A:$A,'Sp 2013'!$M85)</f>
        <v>0</v>
      </c>
      <c r="U85" s="29">
        <f>+SUMIFS('Scritture 2013'!$F:$F,'Scritture 2013'!$G:$G,"39SD",'Scritture 2013'!$A:$A,'Sp 2013'!$M85)</f>
        <v>0</v>
      </c>
      <c r="V85" s="29">
        <f>+SUMIFS('Scritture 2013'!$F:$F,'Scritture 2013'!$G:$G,"37",'Scritture 2013'!$A:$A,'Sp 2013'!$M85)</f>
        <v>0</v>
      </c>
      <c r="W85" s="29">
        <f>+SUMIFS('Scritture 2013'!$F:$F,'Scritture 2013'!$G:$G,"19",'Scritture 2013'!$A:$A,'Sp 2013'!$M85)</f>
        <v>0</v>
      </c>
      <c r="X85" s="29">
        <f t="shared" si="8"/>
        <v>0</v>
      </c>
      <c r="Y85" s="29">
        <f t="shared" si="7"/>
        <v>0</v>
      </c>
      <c r="Z85" s="13"/>
    </row>
    <row r="86" spans="1:26" hidden="1" x14ac:dyDescent="0.3">
      <c r="A86" s="12" t="s">
        <v>22</v>
      </c>
      <c r="B86" s="12" t="s">
        <v>23</v>
      </c>
      <c r="C86" s="13" t="s">
        <v>50</v>
      </c>
      <c r="D86" s="13" t="s">
        <v>33</v>
      </c>
      <c r="E86" s="14" t="s">
        <v>114</v>
      </c>
      <c r="F86" s="13"/>
      <c r="G86" s="13"/>
      <c r="H86" s="10" t="s">
        <v>22</v>
      </c>
      <c r="I86" s="10" t="s">
        <v>23</v>
      </c>
      <c r="J86" t="s">
        <v>27</v>
      </c>
      <c r="K86" t="s">
        <v>46</v>
      </c>
      <c r="L86" t="s">
        <v>118</v>
      </c>
      <c r="M86" s="15">
        <v>11204000003</v>
      </c>
      <c r="N86" s="15" t="s">
        <v>119</v>
      </c>
      <c r="O86" s="12">
        <f>+VLOOKUP(M86,[1]Foglio1!$A:$C,3,0)</f>
        <v>103971.49</v>
      </c>
      <c r="P86" s="29">
        <f>+SUMIFS('Scritture 2013'!$F:$F,'Scritture 2013'!$G:$G,"38",'Scritture 2013'!$A:$A,'Sp 2013'!$M86)</f>
        <v>0</v>
      </c>
      <c r="Q86" s="29">
        <f>+SUMIFS('Scritture 2013'!$F:$F,'Scritture 2013'!$G:$G,"16",'Scritture 2013'!$A:$A,'Sp 2013'!$M86)</f>
        <v>0</v>
      </c>
      <c r="R86" s="29">
        <f>+SUMIFS('Scritture 2013'!$F:$F,'Scritture 2013'!$G:$G,"39CA",'Scritture 2013'!$A:$A,'Sp 2013'!$M86)</f>
        <v>0</v>
      </c>
      <c r="S86" s="29">
        <f>+SUMIFS('Scritture 2013'!$F:$F,'Scritture 2013'!$G:$G,"17",'Scritture 2013'!$A:$A,'Sp 2013'!$M86)</f>
        <v>0</v>
      </c>
      <c r="T86" s="29">
        <f>+SUMIFS('Scritture 2013'!$F:$F,'Scritture 2013'!$G:$G,"39AF",'Scritture 2013'!$A:$A,'Sp 2013'!$M86)</f>
        <v>0</v>
      </c>
      <c r="U86" s="29">
        <f>+SUMIFS('Scritture 2013'!$F:$F,'Scritture 2013'!$G:$G,"39SD",'Scritture 2013'!$A:$A,'Sp 2013'!$M86)</f>
        <v>0</v>
      </c>
      <c r="V86" s="29">
        <f>+SUMIFS('Scritture 2013'!$F:$F,'Scritture 2013'!$G:$G,"37",'Scritture 2013'!$A:$A,'Sp 2013'!$M86)</f>
        <v>0</v>
      </c>
      <c r="W86" s="29">
        <f>+SUMIFS('Scritture 2013'!$F:$F,'Scritture 2013'!$G:$G,"19",'Scritture 2013'!$A:$A,'Sp 2013'!$M86)</f>
        <v>0</v>
      </c>
      <c r="X86" s="29">
        <f t="shared" si="8"/>
        <v>0</v>
      </c>
      <c r="Y86" s="29">
        <f t="shared" si="7"/>
        <v>103971.49</v>
      </c>
      <c r="Z86" s="13"/>
    </row>
    <row r="87" spans="1:26" hidden="1" x14ac:dyDescent="0.3">
      <c r="A87" s="12" t="s">
        <v>22</v>
      </c>
      <c r="B87" s="12" t="s">
        <v>23</v>
      </c>
      <c r="C87" s="13" t="s">
        <v>50</v>
      </c>
      <c r="D87" s="13" t="s">
        <v>33</v>
      </c>
      <c r="E87" s="14" t="s">
        <v>114</v>
      </c>
      <c r="F87" s="13"/>
      <c r="G87" s="13"/>
      <c r="H87" s="10" t="s">
        <v>22</v>
      </c>
      <c r="I87" s="10" t="s">
        <v>23</v>
      </c>
      <c r="J87" t="s">
        <v>27</v>
      </c>
      <c r="K87" t="s">
        <v>46</v>
      </c>
      <c r="L87" t="s">
        <v>118</v>
      </c>
      <c r="M87" s="15">
        <v>11204000004</v>
      </c>
      <c r="N87" s="15" t="s">
        <v>120</v>
      </c>
      <c r="O87" s="12">
        <f>+VLOOKUP(M87,[1]Foglio1!$A:$C,3,0)</f>
        <v>-104446.11</v>
      </c>
      <c r="P87" s="29">
        <f>+SUMIFS('Scritture 2013'!$F:$F,'Scritture 2013'!$G:$G,"38",'Scritture 2013'!$A:$A,'Sp 2013'!$M87)</f>
        <v>0</v>
      </c>
      <c r="Q87" s="29">
        <f>+SUMIFS('Scritture 2013'!$F:$F,'Scritture 2013'!$G:$G,"16",'Scritture 2013'!$A:$A,'Sp 2013'!$M87)</f>
        <v>0</v>
      </c>
      <c r="R87" s="29">
        <f>+SUMIFS('Scritture 2013'!$F:$F,'Scritture 2013'!$G:$G,"39CA",'Scritture 2013'!$A:$A,'Sp 2013'!$M87)</f>
        <v>0</v>
      </c>
      <c r="S87" s="29">
        <f>+SUMIFS('Scritture 2013'!$F:$F,'Scritture 2013'!$G:$G,"17",'Scritture 2013'!$A:$A,'Sp 2013'!$M87)</f>
        <v>0</v>
      </c>
      <c r="T87" s="29">
        <f>+SUMIFS('Scritture 2013'!$F:$F,'Scritture 2013'!$G:$G,"39AF",'Scritture 2013'!$A:$A,'Sp 2013'!$M87)</f>
        <v>0</v>
      </c>
      <c r="U87" s="29">
        <f>+SUMIFS('Scritture 2013'!$F:$F,'Scritture 2013'!$G:$G,"39SD",'Scritture 2013'!$A:$A,'Sp 2013'!$M87)</f>
        <v>0</v>
      </c>
      <c r="V87" s="29">
        <f>+SUMIFS('Scritture 2013'!$F:$F,'Scritture 2013'!$G:$G,"37",'Scritture 2013'!$A:$A,'Sp 2013'!$M87)</f>
        <v>0</v>
      </c>
      <c r="W87" s="29">
        <f>+SUMIFS('Scritture 2013'!$F:$F,'Scritture 2013'!$G:$G,"19",'Scritture 2013'!$A:$A,'Sp 2013'!$M87)</f>
        <v>0</v>
      </c>
      <c r="X87" s="29">
        <f t="shared" si="8"/>
        <v>0</v>
      </c>
      <c r="Y87" s="29">
        <f t="shared" si="7"/>
        <v>-104446.11</v>
      </c>
      <c r="Z87" s="13"/>
    </row>
    <row r="88" spans="1:26" hidden="1" x14ac:dyDescent="0.3">
      <c r="A88" s="12" t="s">
        <v>22</v>
      </c>
      <c r="B88" s="12" t="s">
        <v>23</v>
      </c>
      <c r="C88" s="13" t="s">
        <v>50</v>
      </c>
      <c r="D88" s="13" t="s">
        <v>33</v>
      </c>
      <c r="E88" s="14" t="s">
        <v>114</v>
      </c>
      <c r="F88" s="13"/>
      <c r="G88" s="13"/>
      <c r="H88" s="10" t="s">
        <v>22</v>
      </c>
      <c r="I88" s="10" t="s">
        <v>23</v>
      </c>
      <c r="J88" t="s">
        <v>27</v>
      </c>
      <c r="K88" t="s">
        <v>46</v>
      </c>
      <c r="L88" t="s">
        <v>118</v>
      </c>
      <c r="M88" s="15">
        <v>11204000005</v>
      </c>
      <c r="N88" s="15" t="s">
        <v>121</v>
      </c>
      <c r="O88" s="12">
        <f>+VLOOKUP(M88,[1]Foglio1!$A:$C,3,0)</f>
        <v>248292.79</v>
      </c>
      <c r="P88" s="29">
        <f>+SUMIFS('Scritture 2013'!$F:$F,'Scritture 2013'!$G:$G,"38",'Scritture 2013'!$A:$A,'Sp 2013'!$M88)</f>
        <v>0</v>
      </c>
      <c r="Q88" s="29">
        <f>+SUMIFS('Scritture 2013'!$F:$F,'Scritture 2013'!$G:$G,"16",'Scritture 2013'!$A:$A,'Sp 2013'!$M88)</f>
        <v>0</v>
      </c>
      <c r="R88" s="29">
        <f>+SUMIFS('Scritture 2013'!$F:$F,'Scritture 2013'!$G:$G,"39CA",'Scritture 2013'!$A:$A,'Sp 2013'!$M88)</f>
        <v>0</v>
      </c>
      <c r="S88" s="29">
        <f>+SUMIFS('Scritture 2013'!$F:$F,'Scritture 2013'!$G:$G,"17",'Scritture 2013'!$A:$A,'Sp 2013'!$M88)</f>
        <v>0</v>
      </c>
      <c r="T88" s="29">
        <f>+SUMIFS('Scritture 2013'!$F:$F,'Scritture 2013'!$G:$G,"39AF",'Scritture 2013'!$A:$A,'Sp 2013'!$M88)</f>
        <v>0</v>
      </c>
      <c r="U88" s="29">
        <f>+SUMIFS('Scritture 2013'!$F:$F,'Scritture 2013'!$G:$G,"39SD",'Scritture 2013'!$A:$A,'Sp 2013'!$M88)</f>
        <v>0</v>
      </c>
      <c r="V88" s="29">
        <f>+SUMIFS('Scritture 2013'!$F:$F,'Scritture 2013'!$G:$G,"37",'Scritture 2013'!$A:$A,'Sp 2013'!$M88)</f>
        <v>0</v>
      </c>
      <c r="W88" s="29">
        <f>+SUMIFS('Scritture 2013'!$F:$F,'Scritture 2013'!$G:$G,"19",'Scritture 2013'!$A:$A,'Sp 2013'!$M88)</f>
        <v>0</v>
      </c>
      <c r="X88" s="29">
        <f t="shared" si="8"/>
        <v>0</v>
      </c>
      <c r="Y88" s="29">
        <f t="shared" si="7"/>
        <v>248292.79</v>
      </c>
      <c r="Z88" s="13"/>
    </row>
    <row r="89" spans="1:26" hidden="1" x14ac:dyDescent="0.3">
      <c r="A89" s="12" t="s">
        <v>22</v>
      </c>
      <c r="B89" s="12" t="s">
        <v>23</v>
      </c>
      <c r="C89" s="13" t="s">
        <v>50</v>
      </c>
      <c r="D89" s="13" t="s">
        <v>33</v>
      </c>
      <c r="E89" s="14" t="s">
        <v>114</v>
      </c>
      <c r="F89" s="13"/>
      <c r="G89" s="13"/>
      <c r="H89" s="10" t="s">
        <v>22</v>
      </c>
      <c r="I89" s="10" t="s">
        <v>23</v>
      </c>
      <c r="J89" t="s">
        <v>27</v>
      </c>
      <c r="K89" t="s">
        <v>46</v>
      </c>
      <c r="L89" t="s">
        <v>118</v>
      </c>
      <c r="M89" s="15">
        <v>11204000006</v>
      </c>
      <c r="N89" s="15" t="s">
        <v>122</v>
      </c>
      <c r="O89" s="12">
        <f>+VLOOKUP(M89,[1]Foglio1!$A:$C,3,0)</f>
        <v>-233675.41</v>
      </c>
      <c r="P89" s="29">
        <f>+SUMIFS('Scritture 2013'!$F:$F,'Scritture 2013'!$G:$G,"38",'Scritture 2013'!$A:$A,'Sp 2013'!$M89)</f>
        <v>0</v>
      </c>
      <c r="Q89" s="29">
        <f>+SUMIFS('Scritture 2013'!$F:$F,'Scritture 2013'!$G:$G,"16",'Scritture 2013'!$A:$A,'Sp 2013'!$M89)</f>
        <v>0</v>
      </c>
      <c r="R89" s="29">
        <f>+SUMIFS('Scritture 2013'!$F:$F,'Scritture 2013'!$G:$G,"39CA",'Scritture 2013'!$A:$A,'Sp 2013'!$M89)</f>
        <v>0</v>
      </c>
      <c r="S89" s="29">
        <f>+SUMIFS('Scritture 2013'!$F:$F,'Scritture 2013'!$G:$G,"17",'Scritture 2013'!$A:$A,'Sp 2013'!$M89)</f>
        <v>0</v>
      </c>
      <c r="T89" s="29">
        <f>+SUMIFS('Scritture 2013'!$F:$F,'Scritture 2013'!$G:$G,"39AF",'Scritture 2013'!$A:$A,'Sp 2013'!$M89)</f>
        <v>0</v>
      </c>
      <c r="U89" s="29">
        <f>+SUMIFS('Scritture 2013'!$F:$F,'Scritture 2013'!$G:$G,"39SD",'Scritture 2013'!$A:$A,'Sp 2013'!$M89)</f>
        <v>0</v>
      </c>
      <c r="V89" s="29">
        <f>+SUMIFS('Scritture 2013'!$F:$F,'Scritture 2013'!$G:$G,"37",'Scritture 2013'!$A:$A,'Sp 2013'!$M89)</f>
        <v>0</v>
      </c>
      <c r="W89" s="29">
        <f>+SUMIFS('Scritture 2013'!$F:$F,'Scritture 2013'!$G:$G,"19",'Scritture 2013'!$A:$A,'Sp 2013'!$M89)</f>
        <v>0</v>
      </c>
      <c r="X89" s="29">
        <f t="shared" si="8"/>
        <v>0</v>
      </c>
      <c r="Y89" s="29">
        <f t="shared" si="7"/>
        <v>-233675.41</v>
      </c>
      <c r="Z89" s="13"/>
    </row>
    <row r="90" spans="1:26" hidden="1" x14ac:dyDescent="0.3">
      <c r="A90" s="12" t="s">
        <v>22</v>
      </c>
      <c r="B90" s="12" t="s">
        <v>23</v>
      </c>
      <c r="C90" s="13" t="s">
        <v>50</v>
      </c>
      <c r="D90" s="13" t="s">
        <v>33</v>
      </c>
      <c r="E90" s="14" t="s">
        <v>114</v>
      </c>
      <c r="F90" s="13"/>
      <c r="G90" s="13"/>
      <c r="H90" s="10" t="s">
        <v>22</v>
      </c>
      <c r="I90" s="10" t="s">
        <v>23</v>
      </c>
      <c r="J90" t="s">
        <v>27</v>
      </c>
      <c r="K90" t="s">
        <v>46</v>
      </c>
      <c r="L90" t="s">
        <v>47</v>
      </c>
      <c r="M90" s="15">
        <v>11204000007</v>
      </c>
      <c r="N90" s="15" t="s">
        <v>123</v>
      </c>
      <c r="O90" s="12">
        <f>+VLOOKUP(M90,[1]Foglio1!$A:$C,3,0)</f>
        <v>118080.86</v>
      </c>
      <c r="P90" s="29">
        <f>+SUMIFS('Scritture 2013'!$F:$F,'Scritture 2013'!$G:$G,"38",'Scritture 2013'!$A:$A,'Sp 2013'!$M90)</f>
        <v>0</v>
      </c>
      <c r="Q90" s="29">
        <f>+SUMIFS('Scritture 2013'!$F:$F,'Scritture 2013'!$G:$G,"16",'Scritture 2013'!$A:$A,'Sp 2013'!$M90)</f>
        <v>0</v>
      </c>
      <c r="R90" s="29">
        <f>+SUMIFS('Scritture 2013'!$F:$F,'Scritture 2013'!$G:$G,"39CA",'Scritture 2013'!$A:$A,'Sp 2013'!$M90)</f>
        <v>0</v>
      </c>
      <c r="S90" s="29">
        <f>+SUMIFS('Scritture 2013'!$F:$F,'Scritture 2013'!$G:$G,"17",'Scritture 2013'!$A:$A,'Sp 2013'!$M90)</f>
        <v>0</v>
      </c>
      <c r="T90" s="29">
        <f>+SUMIFS('Scritture 2013'!$F:$F,'Scritture 2013'!$G:$G,"39AF",'Scritture 2013'!$A:$A,'Sp 2013'!$M90)</f>
        <v>0</v>
      </c>
      <c r="U90" s="29">
        <f>+SUMIFS('Scritture 2013'!$F:$F,'Scritture 2013'!$G:$G,"39SD",'Scritture 2013'!$A:$A,'Sp 2013'!$M90)</f>
        <v>0</v>
      </c>
      <c r="V90" s="29">
        <f>+SUMIFS('Scritture 2013'!$F:$F,'Scritture 2013'!$G:$G,"37",'Scritture 2013'!$A:$A,'Sp 2013'!$M90)</f>
        <v>0</v>
      </c>
      <c r="W90" s="29">
        <f>+SUMIFS('Scritture 2013'!$F:$F,'Scritture 2013'!$G:$G,"19",'Scritture 2013'!$A:$A,'Sp 2013'!$M90)</f>
        <v>0</v>
      </c>
      <c r="X90" s="29">
        <f t="shared" si="8"/>
        <v>0</v>
      </c>
      <c r="Y90" s="29">
        <f t="shared" si="7"/>
        <v>118080.86</v>
      </c>
      <c r="Z90" s="13"/>
    </row>
    <row r="91" spans="1:26" hidden="1" x14ac:dyDescent="0.3">
      <c r="A91" s="12" t="s">
        <v>22</v>
      </c>
      <c r="B91" s="12" t="s">
        <v>23</v>
      </c>
      <c r="C91" s="13" t="s">
        <v>50</v>
      </c>
      <c r="D91" s="13" t="s">
        <v>33</v>
      </c>
      <c r="E91" s="14" t="s">
        <v>114</v>
      </c>
      <c r="F91" s="13"/>
      <c r="G91" s="13"/>
      <c r="H91" s="10" t="s">
        <v>22</v>
      </c>
      <c r="I91" s="10" t="s">
        <v>23</v>
      </c>
      <c r="J91" t="s">
        <v>27</v>
      </c>
      <c r="K91" t="s">
        <v>46</v>
      </c>
      <c r="L91" t="s">
        <v>47</v>
      </c>
      <c r="M91" s="15">
        <v>11204000008</v>
      </c>
      <c r="N91" s="15" t="s">
        <v>124</v>
      </c>
      <c r="O91" s="12">
        <f>+VLOOKUP(M91,[1]Foglio1!$A:$C,3,0)</f>
        <v>-99124.74</v>
      </c>
      <c r="P91" s="29">
        <f>+SUMIFS('Scritture 2013'!$F:$F,'Scritture 2013'!$G:$G,"38",'Scritture 2013'!$A:$A,'Sp 2013'!$M91)</f>
        <v>0</v>
      </c>
      <c r="Q91" s="29">
        <f>+SUMIFS('Scritture 2013'!$F:$F,'Scritture 2013'!$G:$G,"16",'Scritture 2013'!$A:$A,'Sp 2013'!$M91)</f>
        <v>0</v>
      </c>
      <c r="R91" s="29">
        <f>+SUMIFS('Scritture 2013'!$F:$F,'Scritture 2013'!$G:$G,"39CA",'Scritture 2013'!$A:$A,'Sp 2013'!$M91)</f>
        <v>0</v>
      </c>
      <c r="S91" s="29">
        <f>+SUMIFS('Scritture 2013'!$F:$F,'Scritture 2013'!$G:$G,"17",'Scritture 2013'!$A:$A,'Sp 2013'!$M91)</f>
        <v>0</v>
      </c>
      <c r="T91" s="29">
        <f>+SUMIFS('Scritture 2013'!$F:$F,'Scritture 2013'!$G:$G,"39AF",'Scritture 2013'!$A:$A,'Sp 2013'!$M91)</f>
        <v>0</v>
      </c>
      <c r="U91" s="29">
        <f>+SUMIFS('Scritture 2013'!$F:$F,'Scritture 2013'!$G:$G,"39SD",'Scritture 2013'!$A:$A,'Sp 2013'!$M91)</f>
        <v>0</v>
      </c>
      <c r="V91" s="29">
        <f>+SUMIFS('Scritture 2013'!$F:$F,'Scritture 2013'!$G:$G,"37",'Scritture 2013'!$A:$A,'Sp 2013'!$M91)</f>
        <v>0</v>
      </c>
      <c r="W91" s="29">
        <f>+SUMIFS('Scritture 2013'!$F:$F,'Scritture 2013'!$G:$G,"19",'Scritture 2013'!$A:$A,'Sp 2013'!$M91)</f>
        <v>0</v>
      </c>
      <c r="X91" s="29">
        <f t="shared" si="8"/>
        <v>0</v>
      </c>
      <c r="Y91" s="29">
        <f t="shared" si="7"/>
        <v>-99124.74</v>
      </c>
      <c r="Z91" s="13"/>
    </row>
    <row r="92" spans="1:26" hidden="1" x14ac:dyDescent="0.3">
      <c r="A92" s="12" t="s">
        <v>22</v>
      </c>
      <c r="B92" s="12" t="s">
        <v>23</v>
      </c>
      <c r="C92" s="13" t="s">
        <v>50</v>
      </c>
      <c r="D92" s="13" t="s">
        <v>33</v>
      </c>
      <c r="E92" s="14" t="s">
        <v>114</v>
      </c>
      <c r="F92" s="13"/>
      <c r="G92" s="13"/>
      <c r="H92" s="10" t="s">
        <v>22</v>
      </c>
      <c r="I92" s="10" t="s">
        <v>23</v>
      </c>
      <c r="J92" t="s">
        <v>27</v>
      </c>
      <c r="K92" t="s">
        <v>46</v>
      </c>
      <c r="L92" t="s">
        <v>47</v>
      </c>
      <c r="M92" s="15">
        <v>11204000009</v>
      </c>
      <c r="N92" s="15" t="s">
        <v>125</v>
      </c>
      <c r="O92" s="12">
        <f>+VLOOKUP(M92,[1]Foglio1!$A:$C,3,0)</f>
        <v>182101.74</v>
      </c>
      <c r="P92" s="29">
        <f>+SUMIFS('Scritture 2013'!$F:$F,'Scritture 2013'!$G:$G,"38",'Scritture 2013'!$A:$A,'Sp 2013'!$M92)</f>
        <v>0</v>
      </c>
      <c r="Q92" s="29">
        <f>+SUMIFS('Scritture 2013'!$F:$F,'Scritture 2013'!$G:$G,"16",'Scritture 2013'!$A:$A,'Sp 2013'!$M92)</f>
        <v>0</v>
      </c>
      <c r="R92" s="29">
        <f>+SUMIFS('Scritture 2013'!$F:$F,'Scritture 2013'!$G:$G,"39CA",'Scritture 2013'!$A:$A,'Sp 2013'!$M92)</f>
        <v>0</v>
      </c>
      <c r="S92" s="29">
        <f>+SUMIFS('Scritture 2013'!$F:$F,'Scritture 2013'!$G:$G,"17",'Scritture 2013'!$A:$A,'Sp 2013'!$M92)</f>
        <v>0</v>
      </c>
      <c r="T92" s="29">
        <f>+SUMIFS('Scritture 2013'!$F:$F,'Scritture 2013'!$G:$G,"39AF",'Scritture 2013'!$A:$A,'Sp 2013'!$M92)</f>
        <v>0</v>
      </c>
      <c r="U92" s="29">
        <f>+SUMIFS('Scritture 2013'!$F:$F,'Scritture 2013'!$G:$G,"39SD",'Scritture 2013'!$A:$A,'Sp 2013'!$M92)</f>
        <v>0</v>
      </c>
      <c r="V92" s="29">
        <f>+SUMIFS('Scritture 2013'!$F:$F,'Scritture 2013'!$G:$G,"37",'Scritture 2013'!$A:$A,'Sp 2013'!$M92)</f>
        <v>0</v>
      </c>
      <c r="W92" s="29">
        <f>+SUMIFS('Scritture 2013'!$F:$F,'Scritture 2013'!$G:$G,"19",'Scritture 2013'!$A:$A,'Sp 2013'!$M92)</f>
        <v>0</v>
      </c>
      <c r="X92" s="29">
        <f t="shared" si="8"/>
        <v>0</v>
      </c>
      <c r="Y92" s="29">
        <f t="shared" si="7"/>
        <v>182101.74</v>
      </c>
      <c r="Z92" s="13"/>
    </row>
    <row r="93" spans="1:26" hidden="1" x14ac:dyDescent="0.3">
      <c r="A93" s="12" t="s">
        <v>22</v>
      </c>
      <c r="B93" s="12" t="s">
        <v>23</v>
      </c>
      <c r="C93" s="13" t="s">
        <v>50</v>
      </c>
      <c r="D93" s="13" t="s">
        <v>33</v>
      </c>
      <c r="E93" s="14" t="s">
        <v>114</v>
      </c>
      <c r="F93" s="13"/>
      <c r="G93" s="13"/>
      <c r="H93" s="10" t="s">
        <v>22</v>
      </c>
      <c r="I93" s="10" t="s">
        <v>23</v>
      </c>
      <c r="J93" t="s">
        <v>27</v>
      </c>
      <c r="K93" t="s">
        <v>46</v>
      </c>
      <c r="L93" t="s">
        <v>47</v>
      </c>
      <c r="M93" s="15">
        <v>11204000010</v>
      </c>
      <c r="N93" s="15" t="s">
        <v>126</v>
      </c>
      <c r="O93" s="12">
        <f>+VLOOKUP(M93,[1]Foglio1!$A:$C,3,0)</f>
        <v>-100965.58</v>
      </c>
      <c r="P93" s="29">
        <f>+SUMIFS('Scritture 2013'!$F:$F,'Scritture 2013'!$G:$G,"38",'Scritture 2013'!$A:$A,'Sp 2013'!$M93)</f>
        <v>0</v>
      </c>
      <c r="Q93" s="29">
        <f>+SUMIFS('Scritture 2013'!$F:$F,'Scritture 2013'!$G:$G,"16",'Scritture 2013'!$A:$A,'Sp 2013'!$M93)</f>
        <v>0</v>
      </c>
      <c r="R93" s="29">
        <f>+SUMIFS('Scritture 2013'!$F:$F,'Scritture 2013'!$G:$G,"39CA",'Scritture 2013'!$A:$A,'Sp 2013'!$M93)</f>
        <v>0</v>
      </c>
      <c r="S93" s="29">
        <f>+SUMIFS('Scritture 2013'!$F:$F,'Scritture 2013'!$G:$G,"17",'Scritture 2013'!$A:$A,'Sp 2013'!$M93)</f>
        <v>0</v>
      </c>
      <c r="T93" s="29">
        <f>+SUMIFS('Scritture 2013'!$F:$F,'Scritture 2013'!$G:$G,"39AF",'Scritture 2013'!$A:$A,'Sp 2013'!$M93)</f>
        <v>0</v>
      </c>
      <c r="U93" s="29">
        <f>+SUMIFS('Scritture 2013'!$F:$F,'Scritture 2013'!$G:$G,"39SD",'Scritture 2013'!$A:$A,'Sp 2013'!$M93)</f>
        <v>0</v>
      </c>
      <c r="V93" s="29">
        <f>+SUMIFS('Scritture 2013'!$F:$F,'Scritture 2013'!$G:$G,"37",'Scritture 2013'!$A:$A,'Sp 2013'!$M93)</f>
        <v>0</v>
      </c>
      <c r="W93" s="29">
        <f>+SUMIFS('Scritture 2013'!$F:$F,'Scritture 2013'!$G:$G,"19",'Scritture 2013'!$A:$A,'Sp 2013'!$M93)</f>
        <v>0</v>
      </c>
      <c r="X93" s="29">
        <f t="shared" si="8"/>
        <v>0</v>
      </c>
      <c r="Y93" s="29">
        <f t="shared" si="7"/>
        <v>-100965.58</v>
      </c>
      <c r="Z93" s="13"/>
    </row>
    <row r="94" spans="1:26" hidden="1" x14ac:dyDescent="0.3">
      <c r="A94" s="12" t="s">
        <v>22</v>
      </c>
      <c r="B94" s="12" t="s">
        <v>23</v>
      </c>
      <c r="C94" s="13" t="s">
        <v>50</v>
      </c>
      <c r="D94" s="13" t="s">
        <v>33</v>
      </c>
      <c r="E94" s="14" t="s">
        <v>114</v>
      </c>
      <c r="F94" s="13"/>
      <c r="G94" s="13"/>
      <c r="H94" s="10" t="s">
        <v>22</v>
      </c>
      <c r="I94" s="10" t="s">
        <v>23</v>
      </c>
      <c r="J94" t="s">
        <v>27</v>
      </c>
      <c r="K94" t="s">
        <v>46</v>
      </c>
      <c r="L94" t="s">
        <v>47</v>
      </c>
      <c r="M94" s="15">
        <v>11204000011</v>
      </c>
      <c r="N94" s="15" t="s">
        <v>127</v>
      </c>
      <c r="O94" s="12">
        <f>+VLOOKUP(M94,[1]Foglio1!$A:$C,3,0)</f>
        <v>156678.70000000001</v>
      </c>
      <c r="P94" s="29">
        <f>+SUMIFS('Scritture 2013'!$F:$F,'Scritture 2013'!$G:$G,"38",'Scritture 2013'!$A:$A,'Sp 2013'!$M94)</f>
        <v>0</v>
      </c>
      <c r="Q94" s="29">
        <f>+SUMIFS('Scritture 2013'!$F:$F,'Scritture 2013'!$G:$G,"16",'Scritture 2013'!$A:$A,'Sp 2013'!$M94)</f>
        <v>0</v>
      </c>
      <c r="R94" s="29">
        <f>+SUMIFS('Scritture 2013'!$F:$F,'Scritture 2013'!$G:$G,"39CA",'Scritture 2013'!$A:$A,'Sp 2013'!$M94)</f>
        <v>0</v>
      </c>
      <c r="S94" s="29">
        <f>+SUMIFS('Scritture 2013'!$F:$F,'Scritture 2013'!$G:$G,"17",'Scritture 2013'!$A:$A,'Sp 2013'!$M94)</f>
        <v>0</v>
      </c>
      <c r="T94" s="29">
        <f>+SUMIFS('Scritture 2013'!$F:$F,'Scritture 2013'!$G:$G,"39AF",'Scritture 2013'!$A:$A,'Sp 2013'!$M94)</f>
        <v>0</v>
      </c>
      <c r="U94" s="29">
        <f>+SUMIFS('Scritture 2013'!$F:$F,'Scritture 2013'!$G:$G,"39SD",'Scritture 2013'!$A:$A,'Sp 2013'!$M94)</f>
        <v>0</v>
      </c>
      <c r="V94" s="29">
        <f>+SUMIFS('Scritture 2013'!$F:$F,'Scritture 2013'!$G:$G,"37",'Scritture 2013'!$A:$A,'Sp 2013'!$M94)</f>
        <v>0</v>
      </c>
      <c r="W94" s="29">
        <f>+SUMIFS('Scritture 2013'!$F:$F,'Scritture 2013'!$G:$G,"19",'Scritture 2013'!$A:$A,'Sp 2013'!$M94)</f>
        <v>0</v>
      </c>
      <c r="X94" s="29">
        <f t="shared" si="8"/>
        <v>0</v>
      </c>
      <c r="Y94" s="29">
        <f t="shared" si="7"/>
        <v>156678.70000000001</v>
      </c>
      <c r="Z94" s="13"/>
    </row>
    <row r="95" spans="1:26" hidden="1" x14ac:dyDescent="0.3">
      <c r="A95" s="12" t="s">
        <v>22</v>
      </c>
      <c r="B95" s="12" t="s">
        <v>23</v>
      </c>
      <c r="C95" s="13" t="s">
        <v>50</v>
      </c>
      <c r="D95" s="13" t="s">
        <v>33</v>
      </c>
      <c r="E95" s="14" t="s">
        <v>114</v>
      </c>
      <c r="F95" s="13"/>
      <c r="G95" s="13"/>
      <c r="H95" s="10" t="s">
        <v>22</v>
      </c>
      <c r="I95" s="10" t="s">
        <v>23</v>
      </c>
      <c r="J95" t="s">
        <v>27</v>
      </c>
      <c r="K95" t="s">
        <v>46</v>
      </c>
      <c r="L95" t="s">
        <v>47</v>
      </c>
      <c r="M95" s="15">
        <v>11204000012</v>
      </c>
      <c r="N95" s="15" t="s">
        <v>128</v>
      </c>
      <c r="O95" s="12">
        <f>+VLOOKUP(M95,[1]Foglio1!$A:$C,3,0)</f>
        <v>-154798.45000000001</v>
      </c>
      <c r="P95" s="29">
        <f>+SUMIFS('Scritture 2013'!$F:$F,'Scritture 2013'!$G:$G,"38",'Scritture 2013'!$A:$A,'Sp 2013'!$M95)</f>
        <v>0</v>
      </c>
      <c r="Q95" s="29">
        <f>+SUMIFS('Scritture 2013'!$F:$F,'Scritture 2013'!$G:$G,"16",'Scritture 2013'!$A:$A,'Sp 2013'!$M95)</f>
        <v>0</v>
      </c>
      <c r="R95" s="29">
        <f>+SUMIFS('Scritture 2013'!$F:$F,'Scritture 2013'!$G:$G,"39CA",'Scritture 2013'!$A:$A,'Sp 2013'!$M95)</f>
        <v>0</v>
      </c>
      <c r="S95" s="29">
        <f>+SUMIFS('Scritture 2013'!$F:$F,'Scritture 2013'!$G:$G,"17",'Scritture 2013'!$A:$A,'Sp 2013'!$M95)</f>
        <v>0</v>
      </c>
      <c r="T95" s="29">
        <f>+SUMIFS('Scritture 2013'!$F:$F,'Scritture 2013'!$G:$G,"39AF",'Scritture 2013'!$A:$A,'Sp 2013'!$M95)</f>
        <v>0</v>
      </c>
      <c r="U95" s="29">
        <f>+SUMIFS('Scritture 2013'!$F:$F,'Scritture 2013'!$G:$G,"39SD",'Scritture 2013'!$A:$A,'Sp 2013'!$M95)</f>
        <v>0</v>
      </c>
      <c r="V95" s="29">
        <f>+SUMIFS('Scritture 2013'!$F:$F,'Scritture 2013'!$G:$G,"37",'Scritture 2013'!$A:$A,'Sp 2013'!$M95)</f>
        <v>0</v>
      </c>
      <c r="W95" s="29">
        <f>+SUMIFS('Scritture 2013'!$F:$F,'Scritture 2013'!$G:$G,"19",'Scritture 2013'!$A:$A,'Sp 2013'!$M95)</f>
        <v>0</v>
      </c>
      <c r="X95" s="29">
        <f t="shared" si="8"/>
        <v>0</v>
      </c>
      <c r="Y95" s="29">
        <f t="shared" si="7"/>
        <v>-154798.45000000001</v>
      </c>
      <c r="Z95" s="13"/>
    </row>
    <row r="96" spans="1:26" hidden="1" x14ac:dyDescent="0.3">
      <c r="A96" s="12" t="s">
        <v>22</v>
      </c>
      <c r="B96" s="12" t="s">
        <v>23</v>
      </c>
      <c r="C96" s="13" t="s">
        <v>50</v>
      </c>
      <c r="D96" s="13" t="s">
        <v>33</v>
      </c>
      <c r="E96" s="14" t="s">
        <v>114</v>
      </c>
      <c r="F96" s="13"/>
      <c r="G96" s="13"/>
      <c r="H96" s="10" t="s">
        <v>22</v>
      </c>
      <c r="I96" s="10" t="s">
        <v>23</v>
      </c>
      <c r="J96" t="s">
        <v>27</v>
      </c>
      <c r="K96" t="s">
        <v>46</v>
      </c>
      <c r="L96" t="s">
        <v>47</v>
      </c>
      <c r="M96" s="15">
        <v>11204000013</v>
      </c>
      <c r="N96" s="15" t="s">
        <v>129</v>
      </c>
      <c r="O96" s="12">
        <f>+VLOOKUP(M96,[1]Foglio1!$A:$C,3,0)</f>
        <v>200</v>
      </c>
      <c r="P96" s="29">
        <f>+SUMIFS('Scritture 2013'!$F:$F,'Scritture 2013'!$G:$G,"38",'Scritture 2013'!$A:$A,'Sp 2013'!$M96)</f>
        <v>0</v>
      </c>
      <c r="Q96" s="29">
        <f>+SUMIFS('Scritture 2013'!$F:$F,'Scritture 2013'!$G:$G,"16",'Scritture 2013'!$A:$A,'Sp 2013'!$M96)</f>
        <v>0</v>
      </c>
      <c r="R96" s="29">
        <f>+SUMIFS('Scritture 2013'!$F:$F,'Scritture 2013'!$G:$G,"39CA",'Scritture 2013'!$A:$A,'Sp 2013'!$M96)</f>
        <v>0</v>
      </c>
      <c r="S96" s="29">
        <f>+SUMIFS('Scritture 2013'!$F:$F,'Scritture 2013'!$G:$G,"17",'Scritture 2013'!$A:$A,'Sp 2013'!$M96)</f>
        <v>0</v>
      </c>
      <c r="T96" s="29">
        <f>+SUMIFS('Scritture 2013'!$F:$F,'Scritture 2013'!$G:$G,"39AF",'Scritture 2013'!$A:$A,'Sp 2013'!$M96)</f>
        <v>0</v>
      </c>
      <c r="U96" s="29">
        <f>+SUMIFS('Scritture 2013'!$F:$F,'Scritture 2013'!$G:$G,"39SD",'Scritture 2013'!$A:$A,'Sp 2013'!$M96)</f>
        <v>0</v>
      </c>
      <c r="V96" s="29">
        <f>+SUMIFS('Scritture 2013'!$F:$F,'Scritture 2013'!$G:$G,"37",'Scritture 2013'!$A:$A,'Sp 2013'!$M96)</f>
        <v>0</v>
      </c>
      <c r="W96" s="29">
        <f>+SUMIFS('Scritture 2013'!$F:$F,'Scritture 2013'!$G:$G,"19",'Scritture 2013'!$A:$A,'Sp 2013'!$M96)</f>
        <v>0</v>
      </c>
      <c r="X96" s="29">
        <f t="shared" si="8"/>
        <v>0</v>
      </c>
      <c r="Y96" s="29">
        <f t="shared" si="7"/>
        <v>200</v>
      </c>
      <c r="Z96" s="13"/>
    </row>
    <row r="97" spans="1:26" hidden="1" x14ac:dyDescent="0.3">
      <c r="A97" s="12" t="s">
        <v>22</v>
      </c>
      <c r="B97" s="12" t="s">
        <v>23</v>
      </c>
      <c r="C97" s="13" t="s">
        <v>50</v>
      </c>
      <c r="D97" s="13" t="s">
        <v>33</v>
      </c>
      <c r="E97" s="14" t="s">
        <v>114</v>
      </c>
      <c r="F97" s="13"/>
      <c r="G97" s="13"/>
      <c r="H97" s="10" t="s">
        <v>22</v>
      </c>
      <c r="I97" s="10" t="s">
        <v>23</v>
      </c>
      <c r="J97" t="s">
        <v>27</v>
      </c>
      <c r="K97" t="s">
        <v>46</v>
      </c>
      <c r="L97" t="s">
        <v>47</v>
      </c>
      <c r="M97" s="15">
        <v>11204000014</v>
      </c>
      <c r="N97" s="15" t="s">
        <v>130</v>
      </c>
      <c r="O97" s="12">
        <f>+VLOOKUP(M97,[1]Foglio1!$A:$C,3,0)</f>
        <v>-200</v>
      </c>
      <c r="P97" s="29">
        <f>+SUMIFS('Scritture 2013'!$F:$F,'Scritture 2013'!$G:$G,"38",'Scritture 2013'!$A:$A,'Sp 2013'!$M97)</f>
        <v>0</v>
      </c>
      <c r="Q97" s="29">
        <f>+SUMIFS('Scritture 2013'!$F:$F,'Scritture 2013'!$G:$G,"16",'Scritture 2013'!$A:$A,'Sp 2013'!$M97)</f>
        <v>0</v>
      </c>
      <c r="R97" s="29">
        <f>+SUMIFS('Scritture 2013'!$F:$F,'Scritture 2013'!$G:$G,"39CA",'Scritture 2013'!$A:$A,'Sp 2013'!$M97)</f>
        <v>0</v>
      </c>
      <c r="S97" s="29">
        <f>+SUMIFS('Scritture 2013'!$F:$F,'Scritture 2013'!$G:$G,"17",'Scritture 2013'!$A:$A,'Sp 2013'!$M97)</f>
        <v>0</v>
      </c>
      <c r="T97" s="29">
        <f>+SUMIFS('Scritture 2013'!$F:$F,'Scritture 2013'!$G:$G,"39AF",'Scritture 2013'!$A:$A,'Sp 2013'!$M97)</f>
        <v>0</v>
      </c>
      <c r="U97" s="29">
        <f>+SUMIFS('Scritture 2013'!$F:$F,'Scritture 2013'!$G:$G,"39SD",'Scritture 2013'!$A:$A,'Sp 2013'!$M97)</f>
        <v>0</v>
      </c>
      <c r="V97" s="29">
        <f>+SUMIFS('Scritture 2013'!$F:$F,'Scritture 2013'!$G:$G,"37",'Scritture 2013'!$A:$A,'Sp 2013'!$M97)</f>
        <v>0</v>
      </c>
      <c r="W97" s="29">
        <f>+SUMIFS('Scritture 2013'!$F:$F,'Scritture 2013'!$G:$G,"19",'Scritture 2013'!$A:$A,'Sp 2013'!$M97)</f>
        <v>0</v>
      </c>
      <c r="X97" s="29">
        <f t="shared" si="8"/>
        <v>0</v>
      </c>
      <c r="Y97" s="29">
        <f t="shared" si="7"/>
        <v>-200</v>
      </c>
      <c r="Z97" s="13"/>
    </row>
    <row r="98" spans="1:26" hidden="1" x14ac:dyDescent="0.3">
      <c r="A98" s="12" t="s">
        <v>22</v>
      </c>
      <c r="B98" s="12" t="s">
        <v>23</v>
      </c>
      <c r="C98" s="13" t="s">
        <v>50</v>
      </c>
      <c r="D98" s="13" t="s">
        <v>33</v>
      </c>
      <c r="E98" s="14" t="s">
        <v>114</v>
      </c>
      <c r="F98" s="13"/>
      <c r="G98" s="13"/>
      <c r="H98" s="10" t="s">
        <v>22</v>
      </c>
      <c r="I98" s="10" t="s">
        <v>23</v>
      </c>
      <c r="J98" t="s">
        <v>27</v>
      </c>
      <c r="K98" t="s">
        <v>46</v>
      </c>
      <c r="L98" t="s">
        <v>115</v>
      </c>
      <c r="M98" s="15">
        <v>11204000015</v>
      </c>
      <c r="N98" s="15" t="s">
        <v>131</v>
      </c>
      <c r="O98" s="12">
        <f>+VLOOKUP(M98,[1]Foglio1!$A:$C,3,0)</f>
        <v>3050.94</v>
      </c>
      <c r="P98" s="29">
        <f>+SUMIFS('Scritture 2013'!$F:$F,'Scritture 2013'!$G:$G,"38",'Scritture 2013'!$A:$A,'Sp 2013'!$M98)</f>
        <v>0</v>
      </c>
      <c r="Q98" s="29">
        <f>+SUMIFS('Scritture 2013'!$F:$F,'Scritture 2013'!$G:$G,"16",'Scritture 2013'!$A:$A,'Sp 2013'!$M98)</f>
        <v>0</v>
      </c>
      <c r="R98" s="29">
        <f>+SUMIFS('Scritture 2013'!$F:$F,'Scritture 2013'!$G:$G,"39CA",'Scritture 2013'!$A:$A,'Sp 2013'!$M98)</f>
        <v>0</v>
      </c>
      <c r="S98" s="29">
        <f>+SUMIFS('Scritture 2013'!$F:$F,'Scritture 2013'!$G:$G,"17",'Scritture 2013'!$A:$A,'Sp 2013'!$M98)</f>
        <v>0</v>
      </c>
      <c r="T98" s="29">
        <f>+SUMIFS('Scritture 2013'!$F:$F,'Scritture 2013'!$G:$G,"39AF",'Scritture 2013'!$A:$A,'Sp 2013'!$M98)</f>
        <v>0</v>
      </c>
      <c r="U98" s="29">
        <f>+SUMIFS('Scritture 2013'!$F:$F,'Scritture 2013'!$G:$G,"39SD",'Scritture 2013'!$A:$A,'Sp 2013'!$M98)</f>
        <v>0</v>
      </c>
      <c r="V98" s="29">
        <f>+SUMIFS('Scritture 2013'!$F:$F,'Scritture 2013'!$G:$G,"37",'Scritture 2013'!$A:$A,'Sp 2013'!$M98)</f>
        <v>0</v>
      </c>
      <c r="W98" s="29">
        <f>+SUMIFS('Scritture 2013'!$F:$F,'Scritture 2013'!$G:$G,"19",'Scritture 2013'!$A:$A,'Sp 2013'!$M98)</f>
        <v>0</v>
      </c>
      <c r="X98" s="29">
        <f t="shared" si="8"/>
        <v>0</v>
      </c>
      <c r="Y98" s="29">
        <f t="shared" si="7"/>
        <v>3050.94</v>
      </c>
      <c r="Z98" s="13"/>
    </row>
    <row r="99" spans="1:26" hidden="1" x14ac:dyDescent="0.3">
      <c r="A99" s="12" t="s">
        <v>22</v>
      </c>
      <c r="B99" s="12" t="s">
        <v>23</v>
      </c>
      <c r="C99" s="13" t="s">
        <v>50</v>
      </c>
      <c r="D99" s="13" t="s">
        <v>33</v>
      </c>
      <c r="E99" s="14" t="s">
        <v>114</v>
      </c>
      <c r="F99" s="13"/>
      <c r="G99" s="13"/>
      <c r="H99" s="10" t="s">
        <v>22</v>
      </c>
      <c r="I99" s="10" t="s">
        <v>23</v>
      </c>
      <c r="J99" t="s">
        <v>27</v>
      </c>
      <c r="K99" t="s">
        <v>46</v>
      </c>
      <c r="L99" t="s">
        <v>115</v>
      </c>
      <c r="M99" s="15">
        <v>11204000016</v>
      </c>
      <c r="N99" s="15" t="s">
        <v>132</v>
      </c>
      <c r="O99" s="12">
        <f>+VLOOKUP(M99,[1]Foglio1!$A:$C,3,0)</f>
        <v>-3050.94</v>
      </c>
      <c r="P99" s="29">
        <f>+SUMIFS('Scritture 2013'!$F:$F,'Scritture 2013'!$G:$G,"38",'Scritture 2013'!$A:$A,'Sp 2013'!$M99)</f>
        <v>0</v>
      </c>
      <c r="Q99" s="29">
        <f>+SUMIFS('Scritture 2013'!$F:$F,'Scritture 2013'!$G:$G,"16",'Scritture 2013'!$A:$A,'Sp 2013'!$M99)</f>
        <v>0</v>
      </c>
      <c r="R99" s="29">
        <f>+SUMIFS('Scritture 2013'!$F:$F,'Scritture 2013'!$G:$G,"39CA",'Scritture 2013'!$A:$A,'Sp 2013'!$M99)</f>
        <v>0</v>
      </c>
      <c r="S99" s="29">
        <f>+SUMIFS('Scritture 2013'!$F:$F,'Scritture 2013'!$G:$G,"17",'Scritture 2013'!$A:$A,'Sp 2013'!$M99)</f>
        <v>0</v>
      </c>
      <c r="T99" s="29">
        <f>+SUMIFS('Scritture 2013'!$F:$F,'Scritture 2013'!$G:$G,"39AF",'Scritture 2013'!$A:$A,'Sp 2013'!$M99)</f>
        <v>0</v>
      </c>
      <c r="U99" s="29">
        <f>+SUMIFS('Scritture 2013'!$F:$F,'Scritture 2013'!$G:$G,"39SD",'Scritture 2013'!$A:$A,'Sp 2013'!$M99)</f>
        <v>0</v>
      </c>
      <c r="V99" s="29">
        <f>+SUMIFS('Scritture 2013'!$F:$F,'Scritture 2013'!$G:$G,"37",'Scritture 2013'!$A:$A,'Sp 2013'!$M99)</f>
        <v>0</v>
      </c>
      <c r="W99" s="29">
        <f>+SUMIFS('Scritture 2013'!$F:$F,'Scritture 2013'!$G:$G,"19",'Scritture 2013'!$A:$A,'Sp 2013'!$M99)</f>
        <v>0</v>
      </c>
      <c r="X99" s="29">
        <f t="shared" si="8"/>
        <v>0</v>
      </c>
      <c r="Y99" s="29">
        <f t="shared" si="7"/>
        <v>-3050.94</v>
      </c>
      <c r="Z99" s="13"/>
    </row>
    <row r="100" spans="1:26" hidden="1" x14ac:dyDescent="0.3">
      <c r="A100" s="12" t="s">
        <v>22</v>
      </c>
      <c r="B100" s="12" t="s">
        <v>23</v>
      </c>
      <c r="C100" s="13" t="s">
        <v>50</v>
      </c>
      <c r="D100" s="13" t="s">
        <v>33</v>
      </c>
      <c r="E100" s="14" t="s">
        <v>114</v>
      </c>
      <c r="F100" s="13"/>
      <c r="G100" s="13"/>
      <c r="H100" s="10" t="s">
        <v>22</v>
      </c>
      <c r="I100" s="10" t="s">
        <v>23</v>
      </c>
      <c r="J100" t="s">
        <v>27</v>
      </c>
      <c r="K100" t="s">
        <v>46</v>
      </c>
      <c r="L100" t="s">
        <v>115</v>
      </c>
      <c r="M100" s="15">
        <v>11204000017</v>
      </c>
      <c r="N100" s="15" t="s">
        <v>133</v>
      </c>
      <c r="O100" s="12">
        <f>+VLOOKUP(M100,[1]Foglio1!$A:$C,3,0)</f>
        <v>11000</v>
      </c>
      <c r="P100" s="29">
        <f>+SUMIFS('Scritture 2013'!$F:$F,'Scritture 2013'!$G:$G,"38",'Scritture 2013'!$A:$A,'Sp 2013'!$M100)</f>
        <v>0</v>
      </c>
      <c r="Q100" s="29">
        <f>+SUMIFS('Scritture 2013'!$F:$F,'Scritture 2013'!$G:$G,"16",'Scritture 2013'!$A:$A,'Sp 2013'!$M100)</f>
        <v>0</v>
      </c>
      <c r="R100" s="29">
        <f>+SUMIFS('Scritture 2013'!$F:$F,'Scritture 2013'!$G:$G,"39CA",'Scritture 2013'!$A:$A,'Sp 2013'!$M100)</f>
        <v>0</v>
      </c>
      <c r="S100" s="29">
        <f>+SUMIFS('Scritture 2013'!$F:$F,'Scritture 2013'!$G:$G,"17",'Scritture 2013'!$A:$A,'Sp 2013'!$M100)</f>
        <v>0</v>
      </c>
      <c r="T100" s="29">
        <f>+SUMIFS('Scritture 2013'!$F:$F,'Scritture 2013'!$G:$G,"39AF",'Scritture 2013'!$A:$A,'Sp 2013'!$M100)</f>
        <v>0</v>
      </c>
      <c r="U100" s="29">
        <f>+SUMIFS('Scritture 2013'!$F:$F,'Scritture 2013'!$G:$G,"39SD",'Scritture 2013'!$A:$A,'Sp 2013'!$M100)</f>
        <v>0</v>
      </c>
      <c r="V100" s="29">
        <f>+SUMIFS('Scritture 2013'!$F:$F,'Scritture 2013'!$G:$G,"37",'Scritture 2013'!$A:$A,'Sp 2013'!$M100)</f>
        <v>0</v>
      </c>
      <c r="W100" s="29">
        <f>+SUMIFS('Scritture 2013'!$F:$F,'Scritture 2013'!$G:$G,"19",'Scritture 2013'!$A:$A,'Sp 2013'!$M100)</f>
        <v>0</v>
      </c>
      <c r="X100" s="29">
        <f t="shared" si="8"/>
        <v>0</v>
      </c>
      <c r="Y100" s="29">
        <f t="shared" si="7"/>
        <v>11000</v>
      </c>
      <c r="Z100" s="13"/>
    </row>
    <row r="101" spans="1:26" hidden="1" x14ac:dyDescent="0.3">
      <c r="A101" s="12" t="s">
        <v>22</v>
      </c>
      <c r="B101" s="12" t="s">
        <v>23</v>
      </c>
      <c r="C101" s="13" t="s">
        <v>50</v>
      </c>
      <c r="D101" s="13" t="s">
        <v>33</v>
      </c>
      <c r="E101" s="14" t="s">
        <v>114</v>
      </c>
      <c r="F101" s="13"/>
      <c r="G101" s="13"/>
      <c r="H101" s="10" t="s">
        <v>22</v>
      </c>
      <c r="I101" s="10" t="s">
        <v>23</v>
      </c>
      <c r="J101" t="s">
        <v>27</v>
      </c>
      <c r="K101" t="s">
        <v>46</v>
      </c>
      <c r="L101" t="s">
        <v>115</v>
      </c>
      <c r="M101" s="15">
        <v>11204000018</v>
      </c>
      <c r="N101" s="15" t="s">
        <v>134</v>
      </c>
      <c r="O101" s="12">
        <f>+VLOOKUP(M101,[1]Foglio1!$A:$C,3,0)</f>
        <v>-660</v>
      </c>
      <c r="P101" s="29">
        <f>+SUMIFS('Scritture 2013'!$F:$F,'Scritture 2013'!$G:$G,"38",'Scritture 2013'!$A:$A,'Sp 2013'!$M101)</f>
        <v>0</v>
      </c>
      <c r="Q101" s="29">
        <f>+SUMIFS('Scritture 2013'!$F:$F,'Scritture 2013'!$G:$G,"16",'Scritture 2013'!$A:$A,'Sp 2013'!$M101)</f>
        <v>0</v>
      </c>
      <c r="R101" s="29">
        <f>+SUMIFS('Scritture 2013'!$F:$F,'Scritture 2013'!$G:$G,"39CA",'Scritture 2013'!$A:$A,'Sp 2013'!$M101)</f>
        <v>0</v>
      </c>
      <c r="S101" s="29">
        <f>+SUMIFS('Scritture 2013'!$F:$F,'Scritture 2013'!$G:$G,"17",'Scritture 2013'!$A:$A,'Sp 2013'!$M101)</f>
        <v>0</v>
      </c>
      <c r="T101" s="29">
        <f>+SUMIFS('Scritture 2013'!$F:$F,'Scritture 2013'!$G:$G,"39AF",'Scritture 2013'!$A:$A,'Sp 2013'!$M101)</f>
        <v>0</v>
      </c>
      <c r="U101" s="29">
        <f>+SUMIFS('Scritture 2013'!$F:$F,'Scritture 2013'!$G:$G,"39SD",'Scritture 2013'!$A:$A,'Sp 2013'!$M101)</f>
        <v>0</v>
      </c>
      <c r="V101" s="29">
        <f>+SUMIFS('Scritture 2013'!$F:$F,'Scritture 2013'!$G:$G,"37",'Scritture 2013'!$A:$A,'Sp 2013'!$M101)</f>
        <v>0</v>
      </c>
      <c r="W101" s="29">
        <f>+SUMIFS('Scritture 2013'!$F:$F,'Scritture 2013'!$G:$G,"19",'Scritture 2013'!$A:$A,'Sp 2013'!$M101)</f>
        <v>0</v>
      </c>
      <c r="X101" s="29">
        <f t="shared" si="8"/>
        <v>0</v>
      </c>
      <c r="Y101" s="29">
        <f t="shared" si="7"/>
        <v>-660</v>
      </c>
      <c r="Z101" s="13"/>
    </row>
    <row r="102" spans="1:26" hidden="1" x14ac:dyDescent="0.3">
      <c r="A102" s="12"/>
      <c r="B102" s="12"/>
      <c r="C102" s="13"/>
      <c r="D102" s="13"/>
      <c r="E102" s="14"/>
      <c r="F102" s="13"/>
      <c r="G102" s="13"/>
      <c r="H102" s="10" t="s">
        <v>22</v>
      </c>
      <c r="I102" s="10" t="s">
        <v>23</v>
      </c>
      <c r="J102" t="s">
        <v>27</v>
      </c>
      <c r="K102" t="s">
        <v>46</v>
      </c>
      <c r="L102" t="s">
        <v>736</v>
      </c>
      <c r="M102" s="36" t="s">
        <v>737</v>
      </c>
      <c r="N102" s="36" t="s">
        <v>736</v>
      </c>
      <c r="O102" s="12"/>
      <c r="P102" s="29">
        <f>+SUMIFS('Scritture 2013'!$F:$F,'Scritture 2013'!$G:$G,"38",'Scritture 2013'!$A:$A,'Sp 2013'!$M102)</f>
        <v>0</v>
      </c>
      <c r="Q102" s="29">
        <f>+SUMIFS('Scritture 2013'!$F:$F,'Scritture 2013'!$G:$G,"16",'Scritture 2013'!$A:$A,'Sp 2013'!$M102)</f>
        <v>0</v>
      </c>
      <c r="R102" s="29">
        <f>+SUMIFS('Scritture 2013'!$F:$F,'Scritture 2013'!$G:$G,"39CA",'Scritture 2013'!$A:$A,'Sp 2013'!$M102)</f>
        <v>0</v>
      </c>
      <c r="S102" s="29">
        <f>+SUMIFS('Scritture 2013'!$F:$F,'Scritture 2013'!$G:$G,"17",'Scritture 2013'!$A:$A,'Sp 2013'!$M102)</f>
        <v>0</v>
      </c>
      <c r="T102" s="29">
        <f>+SUMIFS('Scritture 2013'!$F:$F,'Scritture 2013'!$G:$G,"39AF",'Scritture 2013'!$A:$A,'Sp 2013'!$M102)</f>
        <v>0</v>
      </c>
      <c r="U102" s="29">
        <f>+SUMIFS('Scritture 2013'!$F:$F,'Scritture 2013'!$G:$G,"39SD",'Scritture 2013'!$A:$A,'Sp 2013'!$M102)</f>
        <v>0</v>
      </c>
      <c r="V102" s="29">
        <f>+SUMIFS('Scritture 2013'!$F:$F,'Scritture 2013'!$G:$G,"37",'Scritture 2013'!$A:$A,'Sp 2013'!$M102)</f>
        <v>0</v>
      </c>
      <c r="W102" s="29">
        <f>+SUMIFS('Scritture 2013'!$F:$F,'Scritture 2013'!$G:$G,"19",'Scritture 2013'!$A:$A,'Sp 2013'!$M102)</f>
        <v>0</v>
      </c>
      <c r="X102" s="29">
        <f t="shared" si="8"/>
        <v>0</v>
      </c>
      <c r="Y102" s="29">
        <f t="shared" si="7"/>
        <v>0</v>
      </c>
      <c r="Z102" s="13"/>
    </row>
    <row r="103" spans="1:26" s="20" customFormat="1" hidden="1" x14ac:dyDescent="0.3">
      <c r="A103" s="12"/>
      <c r="B103" s="12"/>
      <c r="C103" s="13"/>
      <c r="D103" s="13"/>
      <c r="E103" s="14"/>
      <c r="F103" s="13"/>
      <c r="G103" s="13"/>
      <c r="H103" s="10" t="s">
        <v>22</v>
      </c>
      <c r="I103" s="10" t="s">
        <v>23</v>
      </c>
      <c r="J103" t="s">
        <v>27</v>
      </c>
      <c r="K103" t="s">
        <v>46</v>
      </c>
      <c r="L103" t="s">
        <v>736</v>
      </c>
      <c r="M103" s="36" t="s">
        <v>738</v>
      </c>
      <c r="N103" s="36" t="s">
        <v>739</v>
      </c>
      <c r="O103" s="12"/>
      <c r="P103" s="29">
        <f>+SUMIFS('Scritture 2013'!$F:$F,'Scritture 2013'!$G:$G,"38",'Scritture 2013'!$A:$A,'Sp 2013'!$M103)</f>
        <v>0</v>
      </c>
      <c r="Q103" s="29">
        <f>+SUMIFS('Scritture 2013'!$F:$F,'Scritture 2013'!$G:$G,"16",'Scritture 2013'!$A:$A,'Sp 2013'!$M103)</f>
        <v>0</v>
      </c>
      <c r="R103" s="29">
        <f>+SUMIFS('Scritture 2013'!$F:$F,'Scritture 2013'!$G:$G,"39CA",'Scritture 2013'!$A:$A,'Sp 2013'!$M103)</f>
        <v>0</v>
      </c>
      <c r="S103" s="29">
        <f>+SUMIFS('Scritture 2013'!$F:$F,'Scritture 2013'!$G:$G,"17",'Scritture 2013'!$A:$A,'Sp 2013'!$M103)</f>
        <v>0</v>
      </c>
      <c r="T103" s="29">
        <f>+SUMIFS('Scritture 2013'!$F:$F,'Scritture 2013'!$G:$G,"39AF",'Scritture 2013'!$A:$A,'Sp 2013'!$M103)</f>
        <v>0</v>
      </c>
      <c r="U103" s="29">
        <f>+SUMIFS('Scritture 2013'!$F:$F,'Scritture 2013'!$G:$G,"39SD",'Scritture 2013'!$A:$A,'Sp 2013'!$M103)</f>
        <v>0</v>
      </c>
      <c r="V103" s="29">
        <f>+SUMIFS('Scritture 2013'!$F:$F,'Scritture 2013'!$G:$G,"37",'Scritture 2013'!$A:$A,'Sp 2013'!$M103)</f>
        <v>0</v>
      </c>
      <c r="W103" s="29">
        <f>+SUMIFS('Scritture 2013'!$F:$F,'Scritture 2013'!$G:$G,"19",'Scritture 2013'!$A:$A,'Sp 2013'!$M103)</f>
        <v>0</v>
      </c>
      <c r="X103" s="29">
        <f t="shared" si="8"/>
        <v>0</v>
      </c>
      <c r="Y103" s="29">
        <f t="shared" si="7"/>
        <v>0</v>
      </c>
      <c r="Z103" s="18"/>
    </row>
    <row r="104" spans="1:26" hidden="1" x14ac:dyDescent="0.3">
      <c r="A104" s="12" t="s">
        <v>22</v>
      </c>
      <c r="B104" s="12" t="s">
        <v>23</v>
      </c>
      <c r="C104" s="18" t="s">
        <v>50</v>
      </c>
      <c r="D104" s="18" t="s">
        <v>135</v>
      </c>
      <c r="E104" s="14" t="s">
        <v>136</v>
      </c>
      <c r="F104" s="13"/>
      <c r="G104" s="13"/>
      <c r="H104" s="10" t="s">
        <v>22</v>
      </c>
      <c r="I104" s="10" t="s">
        <v>23</v>
      </c>
      <c r="J104" t="s">
        <v>27</v>
      </c>
      <c r="K104" t="s">
        <v>46</v>
      </c>
      <c r="L104" t="s">
        <v>975</v>
      </c>
      <c r="M104" s="15">
        <v>11510000046</v>
      </c>
      <c r="N104" s="15" t="s">
        <v>137</v>
      </c>
      <c r="O104" s="12"/>
      <c r="P104" s="29">
        <f>+SUMIFS('Scritture 2013'!$F:$F,'Scritture 2013'!$G:$G,"38",'Scritture 2013'!$A:$A,'Sp 2013'!$M104)</f>
        <v>0</v>
      </c>
      <c r="Q104" s="29">
        <f>+SUMIFS('Scritture 2013'!$F:$F,'Scritture 2013'!$G:$G,"16",'Scritture 2013'!$A:$A,'Sp 2013'!$M104)</f>
        <v>0</v>
      </c>
      <c r="R104" s="29">
        <f>+SUMIFS('Scritture 2013'!$F:$F,'Scritture 2013'!$G:$G,"39CA",'Scritture 2013'!$A:$A,'Sp 2013'!$M104)</f>
        <v>0</v>
      </c>
      <c r="S104" s="29">
        <f>+SUMIFS('Scritture 2013'!$F:$F,'Scritture 2013'!$G:$G,"17",'Scritture 2013'!$A:$A,'Sp 2013'!$M104)</f>
        <v>0</v>
      </c>
      <c r="T104" s="29">
        <f>+SUMIFS('Scritture 2013'!$F:$F,'Scritture 2013'!$G:$G,"39AF",'Scritture 2013'!$A:$A,'Sp 2013'!$M104)</f>
        <v>0</v>
      </c>
      <c r="U104" s="29">
        <f>+SUMIFS('Scritture 2013'!$F:$F,'Scritture 2013'!$G:$G,"39SD",'Scritture 2013'!$A:$A,'Sp 2013'!$M104)</f>
        <v>0</v>
      </c>
      <c r="V104" s="29">
        <f>+SUMIFS('Scritture 2013'!$F:$F,'Scritture 2013'!$G:$G,"37",'Scritture 2013'!$A:$A,'Sp 2013'!$M104)</f>
        <v>0</v>
      </c>
      <c r="W104" s="29">
        <f>+SUMIFS('Scritture 2013'!$F:$F,'Scritture 2013'!$G:$G,"19",'Scritture 2013'!$A:$A,'Sp 2013'!$M104)</f>
        <v>0</v>
      </c>
      <c r="X104" s="29">
        <f t="shared" si="8"/>
        <v>0</v>
      </c>
      <c r="Y104" s="29">
        <f t="shared" si="7"/>
        <v>0</v>
      </c>
      <c r="Z104" s="13"/>
    </row>
    <row r="105" spans="1:26" hidden="1" x14ac:dyDescent="0.3">
      <c r="A105" s="12" t="s">
        <v>22</v>
      </c>
      <c r="B105" s="12" t="s">
        <v>23</v>
      </c>
      <c r="C105" s="18" t="s">
        <v>50</v>
      </c>
      <c r="D105" s="18" t="s">
        <v>135</v>
      </c>
      <c r="E105" s="14" t="s">
        <v>136</v>
      </c>
      <c r="F105" s="13"/>
      <c r="G105" s="13"/>
      <c r="H105" s="10" t="s">
        <v>22</v>
      </c>
      <c r="I105" s="10" t="s">
        <v>23</v>
      </c>
      <c r="J105" t="s">
        <v>27</v>
      </c>
      <c r="K105" t="s">
        <v>46</v>
      </c>
      <c r="L105" t="s">
        <v>975</v>
      </c>
      <c r="M105" s="19">
        <v>11510000026</v>
      </c>
      <c r="N105" s="19" t="s">
        <v>138</v>
      </c>
      <c r="O105" s="12">
        <f>+VLOOKUP(M105,[1]Foglio1!$A:$C,3,0)</f>
        <v>1296606.72</v>
      </c>
      <c r="P105" s="29">
        <f>+SUMIFS('Scritture 2013'!$F:$F,'Scritture 2013'!$G:$G,"38",'Scritture 2013'!$A:$A,'Sp 2013'!$M105)</f>
        <v>0</v>
      </c>
      <c r="Q105" s="29">
        <f>+SUMIFS('Scritture 2013'!$F:$F,'Scritture 2013'!$G:$G,"16",'Scritture 2013'!$A:$A,'Sp 2013'!$M105)</f>
        <v>0</v>
      </c>
      <c r="R105" s="29">
        <f>+SUMIFS('Scritture 2013'!$F:$F,'Scritture 2013'!$G:$G,"39CA",'Scritture 2013'!$A:$A,'Sp 2013'!$M105)</f>
        <v>0</v>
      </c>
      <c r="S105" s="29">
        <f>+SUMIFS('Scritture 2013'!$F:$F,'Scritture 2013'!$G:$G,"17",'Scritture 2013'!$A:$A,'Sp 2013'!$M105)</f>
        <v>0</v>
      </c>
      <c r="T105" s="29">
        <f>+SUMIFS('Scritture 2013'!$F:$F,'Scritture 2013'!$G:$G,"39AF",'Scritture 2013'!$A:$A,'Sp 2013'!$M105)</f>
        <v>0</v>
      </c>
      <c r="U105" s="29">
        <f>+SUMIFS('Scritture 2013'!$F:$F,'Scritture 2013'!$G:$G,"39SD",'Scritture 2013'!$A:$A,'Sp 2013'!$M105)</f>
        <v>0</v>
      </c>
      <c r="V105" s="29">
        <f>+SUMIFS('Scritture 2013'!$F:$F,'Scritture 2013'!$G:$G,"37",'Scritture 2013'!$A:$A,'Sp 2013'!$M105)</f>
        <v>0</v>
      </c>
      <c r="W105" s="29">
        <f>+SUMIFS('Scritture 2013'!$F:$F,'Scritture 2013'!$G:$G,"19",'Scritture 2013'!$A:$A,'Sp 2013'!$M105)</f>
        <v>0</v>
      </c>
      <c r="X105" s="98">
        <f t="shared" si="8"/>
        <v>0</v>
      </c>
      <c r="Y105" s="29">
        <f t="shared" si="7"/>
        <v>1296606.72</v>
      </c>
      <c r="Z105" s="13"/>
    </row>
    <row r="106" spans="1:26" hidden="1" x14ac:dyDescent="0.3">
      <c r="A106" s="12" t="s">
        <v>22</v>
      </c>
      <c r="B106" s="12" t="s">
        <v>23</v>
      </c>
      <c r="C106" s="13" t="s">
        <v>139</v>
      </c>
      <c r="D106" s="18" t="s">
        <v>140</v>
      </c>
      <c r="E106" s="14" t="s">
        <v>141</v>
      </c>
      <c r="F106" s="13"/>
      <c r="G106" s="13"/>
      <c r="H106" s="10" t="s">
        <v>22</v>
      </c>
      <c r="I106" s="10" t="s">
        <v>23</v>
      </c>
      <c r="J106" s="20" t="s">
        <v>27</v>
      </c>
      <c r="K106" s="20" t="s">
        <v>142</v>
      </c>
      <c r="L106" s="20" t="s">
        <v>143</v>
      </c>
      <c r="M106" s="15">
        <v>12001</v>
      </c>
      <c r="N106" s="15" t="s">
        <v>144</v>
      </c>
      <c r="O106" s="12">
        <f>+VLOOKUP(M106,[1]Foglio1!$A:$C,3,0)</f>
        <v>3432.32</v>
      </c>
      <c r="P106" s="29">
        <f>+SUMIFS('Scritture 2013'!$F:$F,'Scritture 2013'!$G:$G,"38",'Scritture 2013'!$A:$A,'Sp 2013'!$M106)</f>
        <v>0</v>
      </c>
      <c r="Q106" s="29">
        <f>+SUMIFS('Scritture 2013'!$F:$F,'Scritture 2013'!$G:$G,"16",'Scritture 2013'!$A:$A,'Sp 2013'!$M106)</f>
        <v>0</v>
      </c>
      <c r="R106" s="29">
        <f>+SUMIFS('Scritture 2013'!$F:$F,'Scritture 2013'!$G:$G,"39CA",'Scritture 2013'!$A:$A,'Sp 2013'!$M106)</f>
        <v>0</v>
      </c>
      <c r="S106" s="29">
        <f>+SUMIFS('Scritture 2013'!$F:$F,'Scritture 2013'!$G:$G,"17",'Scritture 2013'!$A:$A,'Sp 2013'!$M106)</f>
        <v>0</v>
      </c>
      <c r="T106" s="29">
        <f>+SUMIFS('Scritture 2013'!$F:$F,'Scritture 2013'!$G:$G,"39AF",'Scritture 2013'!$A:$A,'Sp 2013'!$M106)</f>
        <v>0</v>
      </c>
      <c r="U106" s="29">
        <f>+SUMIFS('Scritture 2013'!$F:$F,'Scritture 2013'!$G:$G,"39SD",'Scritture 2013'!$A:$A,'Sp 2013'!$M106)</f>
        <v>0</v>
      </c>
      <c r="V106" s="29">
        <f>+SUMIFS('Scritture 2013'!$F:$F,'Scritture 2013'!$G:$G,"37",'Scritture 2013'!$A:$A,'Sp 2013'!$M106)</f>
        <v>0</v>
      </c>
      <c r="W106" s="29">
        <f>+SUMIFS('Scritture 2013'!$F:$F,'Scritture 2013'!$G:$G,"19",'Scritture 2013'!$A:$A,'Sp 2013'!$M106)</f>
        <v>0</v>
      </c>
      <c r="X106" s="29">
        <f t="shared" si="8"/>
        <v>0</v>
      </c>
      <c r="Y106" s="29">
        <f t="shared" si="7"/>
        <v>3432.32</v>
      </c>
      <c r="Z106" s="13"/>
    </row>
    <row r="107" spans="1:26" hidden="1" x14ac:dyDescent="0.3">
      <c r="A107" s="12" t="s">
        <v>22</v>
      </c>
      <c r="B107" s="12" t="s">
        <v>23</v>
      </c>
      <c r="C107" s="13" t="s">
        <v>145</v>
      </c>
      <c r="D107" s="18" t="s">
        <v>146</v>
      </c>
      <c r="E107" s="14" t="s">
        <v>147</v>
      </c>
      <c r="F107" s="13"/>
      <c r="G107" s="13"/>
      <c r="H107" s="10" t="s">
        <v>22</v>
      </c>
      <c r="I107" s="10" t="s">
        <v>23</v>
      </c>
      <c r="J107" t="s">
        <v>148</v>
      </c>
      <c r="K107" t="s">
        <v>145</v>
      </c>
      <c r="L107" t="s">
        <v>149</v>
      </c>
      <c r="M107" s="15">
        <v>11401000001</v>
      </c>
      <c r="N107" s="15" t="s">
        <v>150</v>
      </c>
      <c r="O107" s="12">
        <f>+VLOOKUP(M107,[1]Foglio1!$A:$C,3,0)</f>
        <v>535205</v>
      </c>
      <c r="P107" s="29">
        <f>+SUMIFS('Scritture 2013'!$F:$F,'Scritture 2013'!$G:$G,"38",'Scritture 2013'!$A:$A,'Sp 2013'!$M107)</f>
        <v>0</v>
      </c>
      <c r="Q107" s="29">
        <f>+SUMIFS('Scritture 2013'!$F:$F,'Scritture 2013'!$G:$G,"16",'Scritture 2013'!$A:$A,'Sp 2013'!$M107)</f>
        <v>0</v>
      </c>
      <c r="R107" s="29">
        <f>+SUMIFS('Scritture 2013'!$F:$F,'Scritture 2013'!$G:$G,"39CA",'Scritture 2013'!$A:$A,'Sp 2013'!$M107)</f>
        <v>0</v>
      </c>
      <c r="S107" s="29">
        <f>+SUMIFS('Scritture 2013'!$F:$F,'Scritture 2013'!$G:$G,"17",'Scritture 2013'!$A:$A,'Sp 2013'!$M107)</f>
        <v>0</v>
      </c>
      <c r="T107" s="29">
        <f>+SUMIFS('Scritture 2013'!$F:$F,'Scritture 2013'!$G:$G,"39AF",'Scritture 2013'!$A:$A,'Sp 2013'!$M107)</f>
        <v>0</v>
      </c>
      <c r="U107" s="29">
        <f>+SUMIFS('Scritture 2013'!$F:$F,'Scritture 2013'!$G:$G,"39SD",'Scritture 2013'!$A:$A,'Sp 2013'!$M107)</f>
        <v>0</v>
      </c>
      <c r="V107" s="29">
        <f>+SUMIFS('Scritture 2013'!$F:$F,'Scritture 2013'!$G:$G,"37",'Scritture 2013'!$A:$A,'Sp 2013'!$M107)</f>
        <v>0</v>
      </c>
      <c r="W107" s="29">
        <f>+SUMIFS('Scritture 2013'!$F:$F,'Scritture 2013'!$G:$G,"19",'Scritture 2013'!$A:$A,'Sp 2013'!$M107)</f>
        <v>0</v>
      </c>
      <c r="X107" s="29">
        <f t="shared" si="8"/>
        <v>0</v>
      </c>
      <c r="Y107" s="29">
        <f t="shared" si="7"/>
        <v>535205</v>
      </c>
      <c r="Z107" s="13"/>
    </row>
    <row r="108" spans="1:26" hidden="1" x14ac:dyDescent="0.3">
      <c r="A108" s="12" t="s">
        <v>22</v>
      </c>
      <c r="B108" s="12" t="s">
        <v>23</v>
      </c>
      <c r="C108" s="13" t="s">
        <v>145</v>
      </c>
      <c r="D108" s="18" t="s">
        <v>151</v>
      </c>
      <c r="E108" s="14" t="s">
        <v>152</v>
      </c>
      <c r="F108" s="13"/>
      <c r="G108" s="13"/>
      <c r="H108" s="10" t="s">
        <v>22</v>
      </c>
      <c r="I108" s="10" t="s">
        <v>23</v>
      </c>
      <c r="J108" t="s">
        <v>148</v>
      </c>
      <c r="K108" t="s">
        <v>145</v>
      </c>
      <c r="L108" t="s">
        <v>153</v>
      </c>
      <c r="M108" s="15">
        <v>11401000002</v>
      </c>
      <c r="N108" s="15" t="s">
        <v>154</v>
      </c>
      <c r="O108" s="12">
        <f>+VLOOKUP(M108,[1]Foglio1!$A:$C,3,0)</f>
        <v>6240865</v>
      </c>
      <c r="P108" s="29">
        <f>+SUMIFS('Scritture 2013'!$F:$F,'Scritture 2013'!$G:$G,"38",'Scritture 2013'!$A:$A,'Sp 2013'!$M108)</f>
        <v>0</v>
      </c>
      <c r="Q108" s="29">
        <f>+SUMIFS('Scritture 2013'!$F:$F,'Scritture 2013'!$G:$G,"16",'Scritture 2013'!$A:$A,'Sp 2013'!$M108)</f>
        <v>0</v>
      </c>
      <c r="R108" s="29">
        <f>+SUMIFS('Scritture 2013'!$F:$F,'Scritture 2013'!$G:$G,"39CA",'Scritture 2013'!$A:$A,'Sp 2013'!$M108)</f>
        <v>0</v>
      </c>
      <c r="S108" s="29">
        <f>+SUMIFS('Scritture 2013'!$F:$F,'Scritture 2013'!$G:$G,"17",'Scritture 2013'!$A:$A,'Sp 2013'!$M108)</f>
        <v>0</v>
      </c>
      <c r="T108" s="29">
        <f>+SUMIFS('Scritture 2013'!$F:$F,'Scritture 2013'!$G:$G,"39AF",'Scritture 2013'!$A:$A,'Sp 2013'!$M108)</f>
        <v>0</v>
      </c>
      <c r="U108" s="29">
        <f>+SUMIFS('Scritture 2013'!$F:$F,'Scritture 2013'!$G:$G,"39SD",'Scritture 2013'!$A:$A,'Sp 2013'!$M108)</f>
        <v>0</v>
      </c>
      <c r="V108" s="29">
        <f>+SUMIFS('Scritture 2013'!$F:$F,'Scritture 2013'!$G:$G,"37",'Scritture 2013'!$A:$A,'Sp 2013'!$M108)</f>
        <v>0</v>
      </c>
      <c r="W108" s="29">
        <f>+SUMIFS('Scritture 2013'!$F:$F,'Scritture 2013'!$G:$G,"19",'Scritture 2013'!$A:$A,'Sp 2013'!$M108)</f>
        <v>0</v>
      </c>
      <c r="X108" s="29">
        <f t="shared" si="8"/>
        <v>0</v>
      </c>
      <c r="Y108" s="29">
        <f t="shared" si="7"/>
        <v>6240865</v>
      </c>
      <c r="Z108" s="13"/>
    </row>
    <row r="109" spans="1:26" hidden="1" x14ac:dyDescent="0.3">
      <c r="A109" s="12" t="s">
        <v>22</v>
      </c>
      <c r="B109" s="12" t="s">
        <v>23</v>
      </c>
      <c r="C109" s="13" t="s">
        <v>140</v>
      </c>
      <c r="D109" s="13" t="s">
        <v>155</v>
      </c>
      <c r="E109" s="14" t="s">
        <v>156</v>
      </c>
      <c r="F109" s="13"/>
      <c r="G109" s="13"/>
      <c r="H109" s="10" t="s">
        <v>22</v>
      </c>
      <c r="I109" s="10" t="s">
        <v>23</v>
      </c>
      <c r="J109" t="s">
        <v>148</v>
      </c>
      <c r="K109" t="s">
        <v>157</v>
      </c>
      <c r="L109" t="s">
        <v>155</v>
      </c>
      <c r="M109" s="15">
        <v>11501</v>
      </c>
      <c r="N109" s="15" t="s">
        <v>158</v>
      </c>
      <c r="O109" s="12">
        <f>+VLOOKUP(M109,[1]Foglio1!$A:$C,3,0)</f>
        <v>868622.57</v>
      </c>
      <c r="P109" s="29">
        <f>+SUMIFS('Scritture 2013'!$F:$F,'Scritture 2013'!$G:$G,"38",'Scritture 2013'!$A:$A,'Sp 2013'!$M109)</f>
        <v>0</v>
      </c>
      <c r="Q109" s="29">
        <f>+SUMIFS('Scritture 2013'!$F:$F,'Scritture 2013'!$G:$G,"16",'Scritture 2013'!$A:$A,'Sp 2013'!$M109)</f>
        <v>0</v>
      </c>
      <c r="R109" s="29">
        <f>+SUMIFS('Scritture 2013'!$F:$F,'Scritture 2013'!$G:$G,"39CA",'Scritture 2013'!$A:$A,'Sp 2013'!$M109)</f>
        <v>0</v>
      </c>
      <c r="S109" s="29">
        <f>+SUMIFS('Scritture 2013'!$F:$F,'Scritture 2013'!$G:$G,"17",'Scritture 2013'!$A:$A,'Sp 2013'!$M109)</f>
        <v>0</v>
      </c>
      <c r="T109" s="29">
        <f>+SUMIFS('Scritture 2013'!$F:$F,'Scritture 2013'!$G:$G,"39AF",'Scritture 2013'!$A:$A,'Sp 2013'!$M109)</f>
        <v>0</v>
      </c>
      <c r="U109" s="29">
        <f>+SUMIFS('Scritture 2013'!$F:$F,'Scritture 2013'!$G:$G,"39SD",'Scritture 2013'!$A:$A,'Sp 2013'!$M109)</f>
        <v>0</v>
      </c>
      <c r="V109" s="29">
        <f>+SUMIFS('Scritture 2013'!$F:$F,'Scritture 2013'!$G:$G,"37",'Scritture 2013'!$A:$A,'Sp 2013'!$M109)</f>
        <v>0</v>
      </c>
      <c r="W109" s="29">
        <f>+SUMIFS('Scritture 2013'!$F:$F,'Scritture 2013'!$G:$G,"19",'Scritture 2013'!$A:$A,'Sp 2013'!$M109)</f>
        <v>0</v>
      </c>
      <c r="X109" s="29">
        <f t="shared" si="8"/>
        <v>0</v>
      </c>
      <c r="Y109" s="29">
        <f t="shared" si="7"/>
        <v>868622.57</v>
      </c>
      <c r="Z109" s="13"/>
    </row>
    <row r="110" spans="1:26" hidden="1" x14ac:dyDescent="0.3">
      <c r="A110" s="12" t="s">
        <v>22</v>
      </c>
      <c r="B110" s="12" t="s">
        <v>23</v>
      </c>
      <c r="C110" s="13" t="s">
        <v>140</v>
      </c>
      <c r="D110" s="13" t="s">
        <v>155</v>
      </c>
      <c r="E110" s="14" t="s">
        <v>156</v>
      </c>
      <c r="F110" s="13"/>
      <c r="G110" s="13"/>
      <c r="H110" s="10" t="s">
        <v>22</v>
      </c>
      <c r="I110" s="10" t="s">
        <v>23</v>
      </c>
      <c r="J110" t="s">
        <v>148</v>
      </c>
      <c r="K110" t="s">
        <v>157</v>
      </c>
      <c r="L110" t="s">
        <v>155</v>
      </c>
      <c r="M110" s="15">
        <v>11502</v>
      </c>
      <c r="N110" s="15" t="s">
        <v>159</v>
      </c>
      <c r="O110" s="12">
        <f>+VLOOKUP(M110,[1]Foglio1!$A:$C,3,0)</f>
        <v>67032.789999999994</v>
      </c>
      <c r="P110" s="29">
        <f>+SUMIFS('Scritture 2013'!$F:$F,'Scritture 2013'!$G:$G,"38",'Scritture 2013'!$A:$A,'Sp 2013'!$M110)</f>
        <v>0</v>
      </c>
      <c r="Q110" s="29">
        <f>+SUMIFS('Scritture 2013'!$F:$F,'Scritture 2013'!$G:$G,"16",'Scritture 2013'!$A:$A,'Sp 2013'!$M110)</f>
        <v>0</v>
      </c>
      <c r="R110" s="29">
        <f>+SUMIFS('Scritture 2013'!$F:$F,'Scritture 2013'!$G:$G,"39CA",'Scritture 2013'!$A:$A,'Sp 2013'!$M110)</f>
        <v>0</v>
      </c>
      <c r="S110" s="29">
        <f>+SUMIFS('Scritture 2013'!$F:$F,'Scritture 2013'!$G:$G,"17",'Scritture 2013'!$A:$A,'Sp 2013'!$M110)</f>
        <v>0</v>
      </c>
      <c r="T110" s="29">
        <f>+SUMIFS('Scritture 2013'!$F:$F,'Scritture 2013'!$G:$G,"39AF",'Scritture 2013'!$A:$A,'Sp 2013'!$M110)</f>
        <v>0</v>
      </c>
      <c r="U110" s="29">
        <f>+SUMIFS('Scritture 2013'!$F:$F,'Scritture 2013'!$G:$G,"39SD",'Scritture 2013'!$A:$A,'Sp 2013'!$M110)</f>
        <v>0</v>
      </c>
      <c r="V110" s="29">
        <f>+SUMIFS('Scritture 2013'!$F:$F,'Scritture 2013'!$G:$G,"37",'Scritture 2013'!$A:$A,'Sp 2013'!$M110)</f>
        <v>0</v>
      </c>
      <c r="W110" s="29">
        <f>+SUMIFS('Scritture 2013'!$F:$F,'Scritture 2013'!$G:$G,"19",'Scritture 2013'!$A:$A,'Sp 2013'!$M110)</f>
        <v>0</v>
      </c>
      <c r="X110" s="29">
        <f t="shared" si="8"/>
        <v>0</v>
      </c>
      <c r="Y110" s="29">
        <f t="shared" si="7"/>
        <v>67032.789999999994</v>
      </c>
      <c r="Z110" s="13"/>
    </row>
    <row r="111" spans="1:26" hidden="1" x14ac:dyDescent="0.3">
      <c r="A111" s="12" t="s">
        <v>22</v>
      </c>
      <c r="B111" s="12" t="s">
        <v>160</v>
      </c>
      <c r="C111" s="13" t="s">
        <v>161</v>
      </c>
      <c r="D111" s="13" t="s">
        <v>162</v>
      </c>
      <c r="E111" s="14" t="s">
        <v>163</v>
      </c>
      <c r="F111" s="13"/>
      <c r="G111" s="13" t="s">
        <v>155</v>
      </c>
      <c r="H111" s="10" t="s">
        <v>22</v>
      </c>
      <c r="I111" s="10" t="s">
        <v>23</v>
      </c>
      <c r="J111" t="s">
        <v>148</v>
      </c>
      <c r="K111" t="s">
        <v>157</v>
      </c>
      <c r="L111" t="s">
        <v>155</v>
      </c>
      <c r="M111" s="15">
        <v>22211000005</v>
      </c>
      <c r="N111" s="15" t="s">
        <v>164</v>
      </c>
      <c r="O111" s="12">
        <f>+VLOOKUP(M111,[1]Foglio1!$A:$C,3,0)</f>
        <v>-110931.36</v>
      </c>
      <c r="P111" s="29">
        <f>+SUMIFS('Scritture 2013'!$F:$F,'Scritture 2013'!$G:$G,"38",'Scritture 2013'!$A:$A,'Sp 2013'!$M111)</f>
        <v>0</v>
      </c>
      <c r="Q111" s="29">
        <f>+SUMIFS('Scritture 2013'!$F:$F,'Scritture 2013'!$G:$G,"16",'Scritture 2013'!$A:$A,'Sp 2013'!$M111)</f>
        <v>0</v>
      </c>
      <c r="R111" s="29">
        <f>+SUMIFS('Scritture 2013'!$F:$F,'Scritture 2013'!$G:$G,"39CA",'Scritture 2013'!$A:$A,'Sp 2013'!$M111)</f>
        <v>0</v>
      </c>
      <c r="S111" s="29">
        <f>+SUMIFS('Scritture 2013'!$F:$F,'Scritture 2013'!$G:$G,"17",'Scritture 2013'!$A:$A,'Sp 2013'!$M111)</f>
        <v>0</v>
      </c>
      <c r="T111" s="29">
        <f>+SUMIFS('Scritture 2013'!$F:$F,'Scritture 2013'!$G:$G,"39AF",'Scritture 2013'!$A:$A,'Sp 2013'!$M111)</f>
        <v>0</v>
      </c>
      <c r="U111" s="29">
        <f>+SUMIFS('Scritture 2013'!$F:$F,'Scritture 2013'!$G:$G,"39SD",'Scritture 2013'!$A:$A,'Sp 2013'!$M111)</f>
        <v>0</v>
      </c>
      <c r="V111" s="29">
        <f>+SUMIFS('Scritture 2013'!$F:$F,'Scritture 2013'!$G:$G,"37",'Scritture 2013'!$A:$A,'Sp 2013'!$M111)</f>
        <v>0</v>
      </c>
      <c r="W111" s="29">
        <f>+SUMIFS('Scritture 2013'!$F:$F,'Scritture 2013'!$G:$G,"19",'Scritture 2013'!$A:$A,'Sp 2013'!$M111)</f>
        <v>0</v>
      </c>
      <c r="X111" s="29">
        <f t="shared" si="8"/>
        <v>0</v>
      </c>
      <c r="Y111" s="29">
        <f t="shared" si="7"/>
        <v>-110931.36</v>
      </c>
      <c r="Z111" s="13"/>
    </row>
    <row r="112" spans="1:26" hidden="1" x14ac:dyDescent="0.3">
      <c r="A112" s="12" t="s">
        <v>22</v>
      </c>
      <c r="B112" s="12" t="s">
        <v>23</v>
      </c>
      <c r="C112" s="13" t="s">
        <v>140</v>
      </c>
      <c r="D112" s="13" t="s">
        <v>155</v>
      </c>
      <c r="E112" s="14" t="s">
        <v>156</v>
      </c>
      <c r="F112" s="13"/>
      <c r="G112" s="13"/>
      <c r="H112" s="10" t="s">
        <v>22</v>
      </c>
      <c r="I112" s="10" t="s">
        <v>23</v>
      </c>
      <c r="J112" t="s">
        <v>148</v>
      </c>
      <c r="K112" t="s">
        <v>157</v>
      </c>
      <c r="L112" t="s">
        <v>155</v>
      </c>
      <c r="M112" s="15">
        <v>11590</v>
      </c>
      <c r="N112" s="15" t="s">
        <v>165</v>
      </c>
      <c r="O112" s="12">
        <f>+VLOOKUP(M112,[1]Foglio1!$A:$C,3,0)</f>
        <v>7583.09</v>
      </c>
      <c r="P112" s="29">
        <f>+SUMIFS('Scritture 2013'!$F:$F,'Scritture 2013'!$G:$G,"38",'Scritture 2013'!$A:$A,'Sp 2013'!$M112)</f>
        <v>0</v>
      </c>
      <c r="Q112" s="29">
        <f>+SUMIFS('Scritture 2013'!$F:$F,'Scritture 2013'!$G:$G,"16",'Scritture 2013'!$A:$A,'Sp 2013'!$M112)</f>
        <v>0</v>
      </c>
      <c r="R112" s="29">
        <f>+SUMIFS('Scritture 2013'!$F:$F,'Scritture 2013'!$G:$G,"39CA",'Scritture 2013'!$A:$A,'Sp 2013'!$M112)</f>
        <v>0</v>
      </c>
      <c r="S112" s="29">
        <f>+SUMIFS('Scritture 2013'!$F:$F,'Scritture 2013'!$G:$G,"17",'Scritture 2013'!$A:$A,'Sp 2013'!$M112)</f>
        <v>0</v>
      </c>
      <c r="T112" s="29">
        <f>+SUMIFS('Scritture 2013'!$F:$F,'Scritture 2013'!$G:$G,"39AF",'Scritture 2013'!$A:$A,'Sp 2013'!$M112)</f>
        <v>0</v>
      </c>
      <c r="U112" s="29">
        <f>+SUMIFS('Scritture 2013'!$F:$F,'Scritture 2013'!$G:$G,"39SD",'Scritture 2013'!$A:$A,'Sp 2013'!$M112)</f>
        <v>0</v>
      </c>
      <c r="V112" s="29">
        <f>+SUMIFS('Scritture 2013'!$F:$F,'Scritture 2013'!$G:$G,"37",'Scritture 2013'!$A:$A,'Sp 2013'!$M112)</f>
        <v>0</v>
      </c>
      <c r="W112" s="29">
        <f>+SUMIFS('Scritture 2013'!$F:$F,'Scritture 2013'!$G:$G,"19",'Scritture 2013'!$A:$A,'Sp 2013'!$M112)</f>
        <v>0</v>
      </c>
      <c r="X112" s="29">
        <f t="shared" si="8"/>
        <v>0</v>
      </c>
      <c r="Y112" s="29">
        <f t="shared" si="7"/>
        <v>7583.09</v>
      </c>
      <c r="Z112" s="13"/>
    </row>
    <row r="113" spans="1:26" hidden="1" x14ac:dyDescent="0.3">
      <c r="A113" s="12" t="s">
        <v>22</v>
      </c>
      <c r="B113" s="12" t="s">
        <v>23</v>
      </c>
      <c r="C113" s="13" t="s">
        <v>140</v>
      </c>
      <c r="D113" s="13" t="s">
        <v>155</v>
      </c>
      <c r="E113" s="14" t="s">
        <v>156</v>
      </c>
      <c r="F113" s="13"/>
      <c r="G113" s="13"/>
      <c r="H113" s="10" t="s">
        <v>22</v>
      </c>
      <c r="I113" s="10" t="s">
        <v>23</v>
      </c>
      <c r="J113" t="s">
        <v>148</v>
      </c>
      <c r="K113" t="s">
        <v>157</v>
      </c>
      <c r="L113" t="s">
        <v>166</v>
      </c>
      <c r="M113" s="15">
        <v>11504</v>
      </c>
      <c r="N113" s="15" t="s">
        <v>167</v>
      </c>
      <c r="O113" s="12">
        <f>+VLOOKUP(M113,[1]Foglio1!$A:$C,3,0)</f>
        <v>-20013.95</v>
      </c>
      <c r="P113" s="29">
        <f>+SUMIFS('Scritture 2013'!$F:$F,'Scritture 2013'!$G:$G,"38",'Scritture 2013'!$A:$A,'Sp 2013'!$M113)</f>
        <v>0</v>
      </c>
      <c r="Q113" s="29">
        <f>+SUMIFS('Scritture 2013'!$F:$F,'Scritture 2013'!$G:$G,"16",'Scritture 2013'!$A:$A,'Sp 2013'!$M113)</f>
        <v>0</v>
      </c>
      <c r="R113" s="29">
        <f>+SUMIFS('Scritture 2013'!$F:$F,'Scritture 2013'!$G:$G,"39CA",'Scritture 2013'!$A:$A,'Sp 2013'!$M113)</f>
        <v>0</v>
      </c>
      <c r="S113" s="29">
        <f>+SUMIFS('Scritture 2013'!$F:$F,'Scritture 2013'!$G:$G,"17",'Scritture 2013'!$A:$A,'Sp 2013'!$M113)</f>
        <v>0</v>
      </c>
      <c r="T113" s="29">
        <f>+SUMIFS('Scritture 2013'!$F:$F,'Scritture 2013'!$G:$G,"39AF",'Scritture 2013'!$A:$A,'Sp 2013'!$M113)</f>
        <v>0</v>
      </c>
      <c r="U113" s="29">
        <f>+SUMIFS('Scritture 2013'!$F:$F,'Scritture 2013'!$G:$G,"39SD",'Scritture 2013'!$A:$A,'Sp 2013'!$M113)</f>
        <v>0</v>
      </c>
      <c r="V113" s="29">
        <f>+SUMIFS('Scritture 2013'!$F:$F,'Scritture 2013'!$G:$G,"37",'Scritture 2013'!$A:$A,'Sp 2013'!$M113)</f>
        <v>0</v>
      </c>
      <c r="W113" s="29">
        <f>+SUMIFS('Scritture 2013'!$F:$F,'Scritture 2013'!$G:$G,"19",'Scritture 2013'!$A:$A,'Sp 2013'!$M113)</f>
        <v>0</v>
      </c>
      <c r="X113" s="29">
        <f t="shared" si="8"/>
        <v>0</v>
      </c>
      <c r="Y113" s="29">
        <f t="shared" si="7"/>
        <v>-20013.95</v>
      </c>
      <c r="Z113" s="13"/>
    </row>
    <row r="114" spans="1:26" hidden="1" x14ac:dyDescent="0.3">
      <c r="A114" s="12" t="s">
        <v>22</v>
      </c>
      <c r="B114" s="12" t="s">
        <v>23</v>
      </c>
      <c r="C114" s="13" t="s">
        <v>140</v>
      </c>
      <c r="D114" s="13" t="s">
        <v>155</v>
      </c>
      <c r="E114" s="14" t="s">
        <v>156</v>
      </c>
      <c r="F114" s="13"/>
      <c r="G114" s="13"/>
      <c r="H114" s="10" t="s">
        <v>22</v>
      </c>
      <c r="I114" s="10" t="s">
        <v>23</v>
      </c>
      <c r="J114" t="s">
        <v>148</v>
      </c>
      <c r="K114" t="s">
        <v>157</v>
      </c>
      <c r="L114" t="s">
        <v>155</v>
      </c>
      <c r="M114" s="15">
        <v>11500</v>
      </c>
      <c r="N114" s="15" t="s">
        <v>155</v>
      </c>
      <c r="O114" s="12">
        <f>+VLOOKUP(M114,[1]Foglio1!$A:$C,3,0)</f>
        <v>8186359.5899999999</v>
      </c>
      <c r="P114" s="29">
        <f>+SUMIFS('Scritture 2013'!$F:$F,'Scritture 2013'!$G:$G,"38",'Scritture 2013'!$A:$A,'Sp 2013'!$M114)</f>
        <v>0</v>
      </c>
      <c r="Q114" s="29">
        <f>+SUMIFS('Scritture 2013'!$F:$F,'Scritture 2013'!$G:$G,"16",'Scritture 2013'!$A:$A,'Sp 2013'!$M114)</f>
        <v>0</v>
      </c>
      <c r="R114" s="29">
        <f>+SUMIFS('Scritture 2013'!$F:$F,'Scritture 2013'!$G:$G,"39CA",'Scritture 2013'!$A:$A,'Sp 2013'!$M114)</f>
        <v>0</v>
      </c>
      <c r="S114" s="29">
        <f>+SUMIFS('Scritture 2013'!$F:$F,'Scritture 2013'!$G:$G,"17",'Scritture 2013'!$A:$A,'Sp 2013'!$M114)</f>
        <v>0</v>
      </c>
      <c r="T114" s="29">
        <f>+SUMIFS('Scritture 2013'!$F:$F,'Scritture 2013'!$G:$G,"39AF",'Scritture 2013'!$A:$A,'Sp 2013'!$M114)</f>
        <v>0</v>
      </c>
      <c r="U114" s="29">
        <f>+SUMIFS('Scritture 2013'!$F:$F,'Scritture 2013'!$G:$G,"39SD",'Scritture 2013'!$A:$A,'Sp 2013'!$M114)</f>
        <v>0</v>
      </c>
      <c r="V114" s="29">
        <f>+SUMIFS('Scritture 2013'!$F:$F,'Scritture 2013'!$G:$G,"37",'Scritture 2013'!$A:$A,'Sp 2013'!$M114)</f>
        <v>0</v>
      </c>
      <c r="W114" s="29">
        <f>+SUMIFS('Scritture 2013'!$F:$F,'Scritture 2013'!$G:$G,"19",'Scritture 2013'!$A:$A,'Sp 2013'!$M114)</f>
        <v>0</v>
      </c>
      <c r="X114" s="29">
        <f t="shared" si="8"/>
        <v>0</v>
      </c>
      <c r="Y114" s="29">
        <f t="shared" si="7"/>
        <v>8186359.5899999999</v>
      </c>
      <c r="Z114" s="13"/>
    </row>
    <row r="115" spans="1:26" hidden="1" x14ac:dyDescent="0.3">
      <c r="A115" s="12" t="s">
        <v>22</v>
      </c>
      <c r="B115" s="12" t="s">
        <v>23</v>
      </c>
      <c r="C115" s="13" t="s">
        <v>140</v>
      </c>
      <c r="D115" s="13" t="s">
        <v>155</v>
      </c>
      <c r="E115" s="14" t="s">
        <v>156</v>
      </c>
      <c r="F115" s="13"/>
      <c r="G115" s="13"/>
      <c r="H115" s="10" t="s">
        <v>22</v>
      </c>
      <c r="I115" s="10" t="s">
        <v>23</v>
      </c>
      <c r="J115" t="s">
        <v>148</v>
      </c>
      <c r="K115" t="s">
        <v>157</v>
      </c>
      <c r="L115" t="s">
        <v>155</v>
      </c>
      <c r="M115" s="15">
        <v>11503</v>
      </c>
      <c r="N115" s="15" t="s">
        <v>168</v>
      </c>
      <c r="O115" s="12">
        <f>+VLOOKUP(M115,[1]Foglio1!$A:$C,3,0)</f>
        <v>1138</v>
      </c>
      <c r="P115" s="29">
        <f>+SUMIFS('Scritture 2013'!$F:$F,'Scritture 2013'!$G:$G,"38",'Scritture 2013'!$A:$A,'Sp 2013'!$M115)</f>
        <v>0</v>
      </c>
      <c r="Q115" s="29">
        <f>+SUMIFS('Scritture 2013'!$F:$F,'Scritture 2013'!$G:$G,"16",'Scritture 2013'!$A:$A,'Sp 2013'!$M115)</f>
        <v>0</v>
      </c>
      <c r="R115" s="29">
        <f>+SUMIFS('Scritture 2013'!$F:$F,'Scritture 2013'!$G:$G,"39CA",'Scritture 2013'!$A:$A,'Sp 2013'!$M115)</f>
        <v>0</v>
      </c>
      <c r="S115" s="29">
        <f>+SUMIFS('Scritture 2013'!$F:$F,'Scritture 2013'!$G:$G,"17",'Scritture 2013'!$A:$A,'Sp 2013'!$M115)</f>
        <v>0</v>
      </c>
      <c r="T115" s="29">
        <f>+SUMIFS('Scritture 2013'!$F:$F,'Scritture 2013'!$G:$G,"39AF",'Scritture 2013'!$A:$A,'Sp 2013'!$M115)</f>
        <v>0</v>
      </c>
      <c r="U115" s="29">
        <f>+SUMIFS('Scritture 2013'!$F:$F,'Scritture 2013'!$G:$G,"39SD",'Scritture 2013'!$A:$A,'Sp 2013'!$M115)</f>
        <v>0</v>
      </c>
      <c r="V115" s="29">
        <f>+SUMIFS('Scritture 2013'!$F:$F,'Scritture 2013'!$G:$G,"37",'Scritture 2013'!$A:$A,'Sp 2013'!$M115)</f>
        <v>0</v>
      </c>
      <c r="W115" s="29">
        <f>+SUMIFS('Scritture 2013'!$F:$F,'Scritture 2013'!$G:$G,"19",'Scritture 2013'!$A:$A,'Sp 2013'!$M115)</f>
        <v>0</v>
      </c>
      <c r="X115" s="29">
        <f t="shared" si="8"/>
        <v>0</v>
      </c>
      <c r="Y115" s="29">
        <f t="shared" si="7"/>
        <v>1138</v>
      </c>
      <c r="Z115" s="13"/>
    </row>
    <row r="116" spans="1:26" hidden="1" x14ac:dyDescent="0.3">
      <c r="A116" s="12" t="s">
        <v>22</v>
      </c>
      <c r="B116" s="12" t="s">
        <v>23</v>
      </c>
      <c r="C116" s="13" t="s">
        <v>140</v>
      </c>
      <c r="D116" s="13" t="s">
        <v>155</v>
      </c>
      <c r="E116" s="14" t="s">
        <v>156</v>
      </c>
      <c r="F116" s="13"/>
      <c r="G116" s="13"/>
      <c r="H116" s="10" t="s">
        <v>22</v>
      </c>
      <c r="I116" s="10" t="s">
        <v>23</v>
      </c>
      <c r="J116" t="s">
        <v>148</v>
      </c>
      <c r="K116" t="s">
        <v>157</v>
      </c>
      <c r="L116" t="s">
        <v>155</v>
      </c>
      <c r="M116" s="15">
        <v>11701000062</v>
      </c>
      <c r="N116" s="15" t="s">
        <v>169</v>
      </c>
      <c r="O116" s="12"/>
      <c r="P116" s="29">
        <f>+SUMIFS('Scritture 2013'!$F:$F,'Scritture 2013'!$G:$G,"38",'Scritture 2013'!$A:$A,'Sp 2013'!$M116)</f>
        <v>0</v>
      </c>
      <c r="Q116" s="29">
        <f>+SUMIFS('Scritture 2013'!$F:$F,'Scritture 2013'!$G:$G,"16",'Scritture 2013'!$A:$A,'Sp 2013'!$M116)</f>
        <v>0</v>
      </c>
      <c r="R116" s="29">
        <f>+SUMIFS('Scritture 2013'!$F:$F,'Scritture 2013'!$G:$G,"39CA",'Scritture 2013'!$A:$A,'Sp 2013'!$M116)</f>
        <v>0</v>
      </c>
      <c r="S116" s="29">
        <f>+SUMIFS('Scritture 2013'!$F:$F,'Scritture 2013'!$G:$G,"17",'Scritture 2013'!$A:$A,'Sp 2013'!$M116)</f>
        <v>0</v>
      </c>
      <c r="T116" s="29">
        <f>+SUMIFS('Scritture 2013'!$F:$F,'Scritture 2013'!$G:$G,"39AF",'Scritture 2013'!$A:$A,'Sp 2013'!$M116)</f>
        <v>0</v>
      </c>
      <c r="U116" s="29">
        <f>+SUMIFS('Scritture 2013'!$F:$F,'Scritture 2013'!$G:$G,"39SD",'Scritture 2013'!$A:$A,'Sp 2013'!$M116)</f>
        <v>0</v>
      </c>
      <c r="V116" s="29">
        <f>+SUMIFS('Scritture 2013'!$F:$F,'Scritture 2013'!$G:$G,"37",'Scritture 2013'!$A:$A,'Sp 2013'!$M116)</f>
        <v>0</v>
      </c>
      <c r="W116" s="29">
        <f>+SUMIFS('Scritture 2013'!$F:$F,'Scritture 2013'!$G:$G,"19",'Scritture 2013'!$A:$A,'Sp 2013'!$M116)</f>
        <v>0</v>
      </c>
      <c r="X116" s="29">
        <f t="shared" si="8"/>
        <v>0</v>
      </c>
      <c r="Y116" s="29">
        <f t="shared" si="7"/>
        <v>0</v>
      </c>
      <c r="Z116" s="13"/>
    </row>
    <row r="117" spans="1:26" hidden="1" x14ac:dyDescent="0.3">
      <c r="A117" s="12" t="s">
        <v>22</v>
      </c>
      <c r="B117" s="12" t="s">
        <v>23</v>
      </c>
      <c r="C117" s="13" t="s">
        <v>140</v>
      </c>
      <c r="D117" s="13" t="s">
        <v>155</v>
      </c>
      <c r="E117" s="14" t="s">
        <v>156</v>
      </c>
      <c r="F117" s="13"/>
      <c r="G117" s="13"/>
      <c r="H117" s="10" t="s">
        <v>22</v>
      </c>
      <c r="I117" s="10" t="s">
        <v>23</v>
      </c>
      <c r="J117" t="s">
        <v>148</v>
      </c>
      <c r="K117" t="s">
        <v>157</v>
      </c>
      <c r="L117" t="s">
        <v>155</v>
      </c>
      <c r="M117" s="15">
        <v>11803000001</v>
      </c>
      <c r="N117" s="15" t="s">
        <v>170</v>
      </c>
      <c r="O117" s="12">
        <f>+VLOOKUP(M117,[1]Foglio1!$A:$C,3,0)</f>
        <v>30344.799999999999</v>
      </c>
      <c r="P117" s="29">
        <f>+SUMIFS('Scritture 2013'!$F:$F,'Scritture 2013'!$G:$G,"38",'Scritture 2013'!$A:$A,'Sp 2013'!$M117)</f>
        <v>0</v>
      </c>
      <c r="Q117" s="29">
        <f>+SUMIFS('Scritture 2013'!$F:$F,'Scritture 2013'!$G:$G,"16",'Scritture 2013'!$A:$A,'Sp 2013'!$M117)</f>
        <v>0</v>
      </c>
      <c r="R117" s="29">
        <f>+SUMIFS('Scritture 2013'!$F:$F,'Scritture 2013'!$G:$G,"39CA",'Scritture 2013'!$A:$A,'Sp 2013'!$M117)</f>
        <v>0</v>
      </c>
      <c r="S117" s="29">
        <f>+SUMIFS('Scritture 2013'!$F:$F,'Scritture 2013'!$G:$G,"17",'Scritture 2013'!$A:$A,'Sp 2013'!$M117)</f>
        <v>0</v>
      </c>
      <c r="T117" s="29">
        <f>+SUMIFS('Scritture 2013'!$F:$F,'Scritture 2013'!$G:$G,"39AF",'Scritture 2013'!$A:$A,'Sp 2013'!$M117)</f>
        <v>0</v>
      </c>
      <c r="U117" s="29">
        <f>+SUMIFS('Scritture 2013'!$F:$F,'Scritture 2013'!$G:$G,"39SD",'Scritture 2013'!$A:$A,'Sp 2013'!$M117)</f>
        <v>0</v>
      </c>
      <c r="V117" s="29">
        <f>+SUMIFS('Scritture 2013'!$F:$F,'Scritture 2013'!$G:$G,"37",'Scritture 2013'!$A:$A,'Sp 2013'!$M117)</f>
        <v>0</v>
      </c>
      <c r="W117" s="29">
        <f>+SUMIFS('Scritture 2013'!$F:$F,'Scritture 2013'!$G:$G,"19",'Scritture 2013'!$A:$A,'Sp 2013'!$M117)</f>
        <v>0</v>
      </c>
      <c r="X117" s="29">
        <f t="shared" si="8"/>
        <v>0</v>
      </c>
      <c r="Y117" s="29">
        <f t="shared" si="7"/>
        <v>30344.799999999999</v>
      </c>
      <c r="Z117" s="13"/>
    </row>
    <row r="118" spans="1:26" hidden="1" x14ac:dyDescent="0.3">
      <c r="A118" s="12" t="s">
        <v>22</v>
      </c>
      <c r="B118" s="12" t="s">
        <v>23</v>
      </c>
      <c r="C118" s="13" t="s">
        <v>140</v>
      </c>
      <c r="D118" s="13" t="s">
        <v>171</v>
      </c>
      <c r="E118" s="14" t="s">
        <v>172</v>
      </c>
      <c r="F118" s="13"/>
      <c r="G118" s="13"/>
      <c r="H118" s="10" t="s">
        <v>22</v>
      </c>
      <c r="I118" s="10" t="s">
        <v>23</v>
      </c>
      <c r="J118" s="20" t="s">
        <v>148</v>
      </c>
      <c r="K118" s="20" t="s">
        <v>173</v>
      </c>
      <c r="L118" s="20" t="s">
        <v>174</v>
      </c>
      <c r="M118" s="15">
        <v>11510000030</v>
      </c>
      <c r="N118" s="15" t="s">
        <v>175</v>
      </c>
      <c r="O118" s="12">
        <f>+VLOOKUP(M118,[1]Foglio1!$A:$C,3,0)</f>
        <v>206943.9</v>
      </c>
      <c r="P118" s="29">
        <f>+SUMIFS('Scritture 2013'!$F:$F,'Scritture 2013'!$G:$G,"38",'Scritture 2013'!$A:$A,'Sp 2013'!$M118)</f>
        <v>0</v>
      </c>
      <c r="Q118" s="29">
        <f>+SUMIFS('Scritture 2013'!$F:$F,'Scritture 2013'!$G:$G,"16",'Scritture 2013'!$A:$A,'Sp 2013'!$M118)</f>
        <v>0</v>
      </c>
      <c r="R118" s="29">
        <f>+SUMIFS('Scritture 2013'!$F:$F,'Scritture 2013'!$G:$G,"39CA",'Scritture 2013'!$A:$A,'Sp 2013'!$M118)</f>
        <v>0</v>
      </c>
      <c r="S118" s="29">
        <f>+SUMIFS('Scritture 2013'!$F:$F,'Scritture 2013'!$G:$G,"17",'Scritture 2013'!$A:$A,'Sp 2013'!$M118)</f>
        <v>0</v>
      </c>
      <c r="T118" s="29">
        <f>+SUMIFS('Scritture 2013'!$F:$F,'Scritture 2013'!$G:$G,"39AF",'Scritture 2013'!$A:$A,'Sp 2013'!$M118)</f>
        <v>0</v>
      </c>
      <c r="U118" s="29">
        <f>+SUMIFS('Scritture 2013'!$F:$F,'Scritture 2013'!$G:$G,"39SD",'Scritture 2013'!$A:$A,'Sp 2013'!$M118)</f>
        <v>0</v>
      </c>
      <c r="V118" s="29">
        <f>+SUMIFS('Scritture 2013'!$F:$F,'Scritture 2013'!$G:$G,"37",'Scritture 2013'!$A:$A,'Sp 2013'!$M118)</f>
        <v>0</v>
      </c>
      <c r="W118" s="29">
        <f>+SUMIFS('Scritture 2013'!$F:$F,'Scritture 2013'!$G:$G,"19",'Scritture 2013'!$A:$A,'Sp 2013'!$M118)</f>
        <v>0</v>
      </c>
      <c r="X118" s="29">
        <f t="shared" si="8"/>
        <v>0</v>
      </c>
      <c r="Y118" s="29">
        <f t="shared" si="7"/>
        <v>206943.9</v>
      </c>
      <c r="Z118" s="13"/>
    </row>
    <row r="119" spans="1:26" hidden="1" x14ac:dyDescent="0.3">
      <c r="A119" s="12" t="s">
        <v>22</v>
      </c>
      <c r="B119" s="12" t="s">
        <v>23</v>
      </c>
      <c r="C119" s="13" t="s">
        <v>140</v>
      </c>
      <c r="D119" s="13" t="s">
        <v>143</v>
      </c>
      <c r="E119" s="14" t="s">
        <v>176</v>
      </c>
      <c r="F119" s="13"/>
      <c r="G119" s="13"/>
      <c r="H119" s="10" t="s">
        <v>22</v>
      </c>
      <c r="I119" s="10" t="s">
        <v>23</v>
      </c>
      <c r="J119" t="s">
        <v>148</v>
      </c>
      <c r="K119" t="s">
        <v>173</v>
      </c>
      <c r="L119" t="s">
        <v>143</v>
      </c>
      <c r="M119" s="15">
        <v>11510000029</v>
      </c>
      <c r="N119" s="15" t="s">
        <v>177</v>
      </c>
      <c r="O119" s="12">
        <f>+VLOOKUP(M119,[1]Foglio1!$A:$C,3,0)</f>
        <v>400</v>
      </c>
      <c r="P119" s="29">
        <f>+SUMIFS('Scritture 2013'!$F:$F,'Scritture 2013'!$G:$G,"38",'Scritture 2013'!$A:$A,'Sp 2013'!$M119)</f>
        <v>0</v>
      </c>
      <c r="Q119" s="29">
        <f>+SUMIFS('Scritture 2013'!$F:$F,'Scritture 2013'!$G:$G,"16",'Scritture 2013'!$A:$A,'Sp 2013'!$M119)</f>
        <v>0</v>
      </c>
      <c r="R119" s="29">
        <f>+SUMIFS('Scritture 2013'!$F:$F,'Scritture 2013'!$G:$G,"39CA",'Scritture 2013'!$A:$A,'Sp 2013'!$M119)</f>
        <v>0</v>
      </c>
      <c r="S119" s="29">
        <f>+SUMIFS('Scritture 2013'!$F:$F,'Scritture 2013'!$G:$G,"17",'Scritture 2013'!$A:$A,'Sp 2013'!$M119)</f>
        <v>0</v>
      </c>
      <c r="T119" s="29">
        <f>+SUMIFS('Scritture 2013'!$F:$F,'Scritture 2013'!$G:$G,"39AF",'Scritture 2013'!$A:$A,'Sp 2013'!$M119)</f>
        <v>0</v>
      </c>
      <c r="U119" s="29">
        <f>+SUMIFS('Scritture 2013'!$F:$F,'Scritture 2013'!$G:$G,"39SD",'Scritture 2013'!$A:$A,'Sp 2013'!$M119)</f>
        <v>0</v>
      </c>
      <c r="V119" s="29">
        <f>+SUMIFS('Scritture 2013'!$F:$F,'Scritture 2013'!$G:$G,"37",'Scritture 2013'!$A:$A,'Sp 2013'!$M119)</f>
        <v>0</v>
      </c>
      <c r="W119" s="29">
        <f>+SUMIFS('Scritture 2013'!$F:$F,'Scritture 2013'!$G:$G,"19",'Scritture 2013'!$A:$A,'Sp 2013'!$M119)</f>
        <v>0</v>
      </c>
      <c r="X119" s="29">
        <f t="shared" si="8"/>
        <v>0</v>
      </c>
      <c r="Y119" s="29">
        <f t="shared" si="7"/>
        <v>400</v>
      </c>
      <c r="Z119" s="13"/>
    </row>
    <row r="120" spans="1:26" s="22" customFormat="1" hidden="1" x14ac:dyDescent="0.3">
      <c r="A120" s="12" t="s">
        <v>22</v>
      </c>
      <c r="B120" s="12" t="s">
        <v>23</v>
      </c>
      <c r="C120" s="13" t="s">
        <v>140</v>
      </c>
      <c r="D120" s="13" t="s">
        <v>178</v>
      </c>
      <c r="E120" s="14" t="s">
        <v>179</v>
      </c>
      <c r="F120" s="13"/>
      <c r="G120" s="13"/>
      <c r="H120" s="10" t="s">
        <v>22</v>
      </c>
      <c r="I120" s="10" t="s">
        <v>23</v>
      </c>
      <c r="J120" t="s">
        <v>148</v>
      </c>
      <c r="K120" t="s">
        <v>178</v>
      </c>
      <c r="L120" t="s">
        <v>178</v>
      </c>
      <c r="M120" s="15">
        <v>11510000051</v>
      </c>
      <c r="N120" s="15" t="s">
        <v>180</v>
      </c>
      <c r="O120" s="12">
        <f>+VLOOKUP(M120,[1]Foglio1!$A:$C,3,0)</f>
        <v>31442.69</v>
      </c>
      <c r="P120" s="29">
        <f>+SUMIFS('Scritture 2013'!$F:$F,'Scritture 2013'!$G:$G,"38",'Scritture 2013'!$A:$A,'Sp 2013'!$M120)</f>
        <v>0</v>
      </c>
      <c r="Q120" s="29">
        <f>+SUMIFS('Scritture 2013'!$F:$F,'Scritture 2013'!$G:$G,"16",'Scritture 2013'!$A:$A,'Sp 2013'!$M120)</f>
        <v>0</v>
      </c>
      <c r="R120" s="29">
        <f>+SUMIFS('Scritture 2013'!$F:$F,'Scritture 2013'!$G:$G,"39CA",'Scritture 2013'!$A:$A,'Sp 2013'!$M120)</f>
        <v>0</v>
      </c>
      <c r="S120" s="29">
        <f>+SUMIFS('Scritture 2013'!$F:$F,'Scritture 2013'!$G:$G,"17",'Scritture 2013'!$A:$A,'Sp 2013'!$M120)</f>
        <v>0</v>
      </c>
      <c r="T120" s="29">
        <f>+SUMIFS('Scritture 2013'!$F:$F,'Scritture 2013'!$G:$G,"39AF",'Scritture 2013'!$A:$A,'Sp 2013'!$M120)</f>
        <v>0</v>
      </c>
      <c r="U120" s="29">
        <f>+SUMIFS('Scritture 2013'!$F:$F,'Scritture 2013'!$G:$G,"39SD",'Scritture 2013'!$A:$A,'Sp 2013'!$M120)</f>
        <v>0</v>
      </c>
      <c r="V120" s="29">
        <f>+SUMIFS('Scritture 2013'!$F:$F,'Scritture 2013'!$G:$G,"37",'Scritture 2013'!$A:$A,'Sp 2013'!$M120)</f>
        <v>0</v>
      </c>
      <c r="W120" s="29">
        <f>+SUMIFS('Scritture 2013'!$F:$F,'Scritture 2013'!$G:$G,"19",'Scritture 2013'!$A:$A,'Sp 2013'!$M120)</f>
        <v>0</v>
      </c>
      <c r="X120" s="29">
        <f t="shared" si="8"/>
        <v>0</v>
      </c>
      <c r="Y120" s="29">
        <f t="shared" si="7"/>
        <v>31442.69</v>
      </c>
      <c r="Z120" s="21"/>
    </row>
    <row r="121" spans="1:26" hidden="1" x14ac:dyDescent="0.3">
      <c r="A121" s="12" t="s">
        <v>22</v>
      </c>
      <c r="B121" s="12" t="s">
        <v>23</v>
      </c>
      <c r="C121" s="13" t="s">
        <v>140</v>
      </c>
      <c r="D121" s="13" t="s">
        <v>178</v>
      </c>
      <c r="E121" s="14" t="s">
        <v>179</v>
      </c>
      <c r="F121" s="13"/>
      <c r="G121" s="13"/>
      <c r="H121" s="10" t="s">
        <v>22</v>
      </c>
      <c r="I121" s="10" t="s">
        <v>23</v>
      </c>
      <c r="J121" t="s">
        <v>148</v>
      </c>
      <c r="K121" t="s">
        <v>178</v>
      </c>
      <c r="L121" t="s">
        <v>178</v>
      </c>
      <c r="M121" s="15">
        <v>11510000052</v>
      </c>
      <c r="N121" s="15" t="s">
        <v>181</v>
      </c>
      <c r="O121" s="12">
        <f>+VLOOKUP(M121,[1]Foglio1!$A:$C,3,0)</f>
        <v>27004</v>
      </c>
      <c r="P121" s="29">
        <f>+SUMIFS('Scritture 2013'!$F:$F,'Scritture 2013'!$G:$G,"38",'Scritture 2013'!$A:$A,'Sp 2013'!$M121)</f>
        <v>0</v>
      </c>
      <c r="Q121" s="29">
        <f>+SUMIFS('Scritture 2013'!$F:$F,'Scritture 2013'!$G:$G,"16",'Scritture 2013'!$A:$A,'Sp 2013'!$M121)</f>
        <v>0</v>
      </c>
      <c r="R121" s="29">
        <f>+SUMIFS('Scritture 2013'!$F:$F,'Scritture 2013'!$G:$G,"39CA",'Scritture 2013'!$A:$A,'Sp 2013'!$M121)</f>
        <v>0</v>
      </c>
      <c r="S121" s="29">
        <f>+SUMIFS('Scritture 2013'!$F:$F,'Scritture 2013'!$G:$G,"17",'Scritture 2013'!$A:$A,'Sp 2013'!$M121)</f>
        <v>0</v>
      </c>
      <c r="T121" s="29">
        <f>+SUMIFS('Scritture 2013'!$F:$F,'Scritture 2013'!$G:$G,"39AF",'Scritture 2013'!$A:$A,'Sp 2013'!$M121)</f>
        <v>0</v>
      </c>
      <c r="U121" s="29">
        <f>+SUMIFS('Scritture 2013'!$F:$F,'Scritture 2013'!$G:$G,"39SD",'Scritture 2013'!$A:$A,'Sp 2013'!$M121)</f>
        <v>0</v>
      </c>
      <c r="V121" s="29">
        <f>+SUMIFS('Scritture 2013'!$F:$F,'Scritture 2013'!$G:$G,"37",'Scritture 2013'!$A:$A,'Sp 2013'!$M121)</f>
        <v>0</v>
      </c>
      <c r="W121" s="29">
        <f>+SUMIFS('Scritture 2013'!$F:$F,'Scritture 2013'!$G:$G,"19",'Scritture 2013'!$A:$A,'Sp 2013'!$M121)</f>
        <v>0</v>
      </c>
      <c r="X121" s="29">
        <f t="shared" si="8"/>
        <v>0</v>
      </c>
      <c r="Y121" s="29">
        <f t="shared" si="7"/>
        <v>27004</v>
      </c>
      <c r="Z121" s="13"/>
    </row>
    <row r="122" spans="1:26" hidden="1" x14ac:dyDescent="0.3">
      <c r="A122" s="12" t="s">
        <v>22</v>
      </c>
      <c r="B122" s="12" t="s">
        <v>23</v>
      </c>
      <c r="C122" s="13" t="s">
        <v>140</v>
      </c>
      <c r="D122" s="21" t="s">
        <v>178</v>
      </c>
      <c r="E122" s="14" t="s">
        <v>179</v>
      </c>
      <c r="F122" s="13"/>
      <c r="G122" s="13"/>
      <c r="H122" s="10" t="s">
        <v>22</v>
      </c>
      <c r="I122" s="10" t="s">
        <v>23</v>
      </c>
      <c r="J122" t="s">
        <v>148</v>
      </c>
      <c r="K122" t="s">
        <v>178</v>
      </c>
      <c r="L122" t="s">
        <v>178</v>
      </c>
      <c r="M122" s="15">
        <v>11509000002</v>
      </c>
      <c r="N122" s="15" t="s">
        <v>182</v>
      </c>
      <c r="O122" s="12">
        <f>+VLOOKUP(M122,[1]Foglio1!$A:$C,3,0)</f>
        <v>274733.38</v>
      </c>
      <c r="P122" s="29">
        <f>+SUMIFS('Scritture 2013'!$F:$F,'Scritture 2013'!$G:$G,"38",'Scritture 2013'!$A:$A,'Sp 2013'!$M122)</f>
        <v>0</v>
      </c>
      <c r="Q122" s="29">
        <f>+SUMIFS('Scritture 2013'!$F:$F,'Scritture 2013'!$G:$G,"16",'Scritture 2013'!$A:$A,'Sp 2013'!$M122)</f>
        <v>0</v>
      </c>
      <c r="R122" s="29">
        <f>+SUMIFS('Scritture 2013'!$F:$F,'Scritture 2013'!$G:$G,"39CA",'Scritture 2013'!$A:$A,'Sp 2013'!$M122)</f>
        <v>0</v>
      </c>
      <c r="S122" s="29">
        <f>+SUMIFS('Scritture 2013'!$F:$F,'Scritture 2013'!$G:$G,"17",'Scritture 2013'!$A:$A,'Sp 2013'!$M122)</f>
        <v>0</v>
      </c>
      <c r="T122" s="29">
        <f>+SUMIFS('Scritture 2013'!$F:$F,'Scritture 2013'!$G:$G,"39AF",'Scritture 2013'!$A:$A,'Sp 2013'!$M122)</f>
        <v>0</v>
      </c>
      <c r="U122" s="29">
        <f>+SUMIFS('Scritture 2013'!$F:$F,'Scritture 2013'!$G:$G,"39SD",'Scritture 2013'!$A:$A,'Sp 2013'!$M122)</f>
        <v>0</v>
      </c>
      <c r="V122" s="29">
        <f>+SUMIFS('Scritture 2013'!$F:$F,'Scritture 2013'!$G:$G,"37",'Scritture 2013'!$A:$A,'Sp 2013'!$M122)</f>
        <v>0</v>
      </c>
      <c r="W122" s="29">
        <f>+SUMIFS('Scritture 2013'!$F:$F,'Scritture 2013'!$G:$G,"19",'Scritture 2013'!$A:$A,'Sp 2013'!$M122)</f>
        <v>0</v>
      </c>
      <c r="X122" s="29">
        <f t="shared" si="8"/>
        <v>0</v>
      </c>
      <c r="Y122" s="29">
        <f t="shared" si="7"/>
        <v>274733.38</v>
      </c>
      <c r="Z122" s="13"/>
    </row>
    <row r="123" spans="1:26" hidden="1" x14ac:dyDescent="0.3">
      <c r="A123" s="12" t="s">
        <v>22</v>
      </c>
      <c r="B123" s="12" t="s">
        <v>23</v>
      </c>
      <c r="C123" s="13" t="s">
        <v>140</v>
      </c>
      <c r="D123" s="21" t="s">
        <v>178</v>
      </c>
      <c r="E123" s="14" t="s">
        <v>179</v>
      </c>
      <c r="F123" s="13"/>
      <c r="G123" s="13"/>
      <c r="H123" s="10" t="s">
        <v>22</v>
      </c>
      <c r="I123" s="10" t="s">
        <v>23</v>
      </c>
      <c r="J123" t="s">
        <v>148</v>
      </c>
      <c r="K123" t="s">
        <v>178</v>
      </c>
      <c r="L123" t="s">
        <v>178</v>
      </c>
      <c r="M123" s="15">
        <v>11510000002</v>
      </c>
      <c r="N123" s="15" t="s">
        <v>183</v>
      </c>
      <c r="O123" s="12">
        <f>+VLOOKUP(M123,[1]Foglio1!$A:$C,3,0)</f>
        <v>8341.23</v>
      </c>
      <c r="P123" s="29">
        <f>+SUMIFS('Scritture 2013'!$F:$F,'Scritture 2013'!$G:$G,"38",'Scritture 2013'!$A:$A,'Sp 2013'!$M123)</f>
        <v>0</v>
      </c>
      <c r="Q123" s="29">
        <f>+SUMIFS('Scritture 2013'!$F:$F,'Scritture 2013'!$G:$G,"16",'Scritture 2013'!$A:$A,'Sp 2013'!$M123)</f>
        <v>0</v>
      </c>
      <c r="R123" s="29">
        <f>+SUMIFS('Scritture 2013'!$F:$F,'Scritture 2013'!$G:$G,"39CA",'Scritture 2013'!$A:$A,'Sp 2013'!$M123)</f>
        <v>0</v>
      </c>
      <c r="S123" s="29">
        <f>+SUMIFS('Scritture 2013'!$F:$F,'Scritture 2013'!$G:$G,"17",'Scritture 2013'!$A:$A,'Sp 2013'!$M123)</f>
        <v>0</v>
      </c>
      <c r="T123" s="29">
        <f>+SUMIFS('Scritture 2013'!$F:$F,'Scritture 2013'!$G:$G,"39AF",'Scritture 2013'!$A:$A,'Sp 2013'!$M123)</f>
        <v>0</v>
      </c>
      <c r="U123" s="29">
        <f>+SUMIFS('Scritture 2013'!$F:$F,'Scritture 2013'!$G:$G,"39SD",'Scritture 2013'!$A:$A,'Sp 2013'!$M123)</f>
        <v>0</v>
      </c>
      <c r="V123" s="29">
        <f>+SUMIFS('Scritture 2013'!$F:$F,'Scritture 2013'!$G:$G,"37",'Scritture 2013'!$A:$A,'Sp 2013'!$M123)</f>
        <v>0</v>
      </c>
      <c r="W123" s="29">
        <f>+SUMIFS('Scritture 2013'!$F:$F,'Scritture 2013'!$G:$G,"19",'Scritture 2013'!$A:$A,'Sp 2013'!$M123)</f>
        <v>0</v>
      </c>
      <c r="X123" s="29">
        <f t="shared" si="8"/>
        <v>0</v>
      </c>
      <c r="Y123" s="29">
        <f t="shared" si="7"/>
        <v>8341.23</v>
      </c>
      <c r="Z123" s="13"/>
    </row>
    <row r="124" spans="1:26" hidden="1" x14ac:dyDescent="0.3">
      <c r="A124" s="12" t="s">
        <v>22</v>
      </c>
      <c r="B124" s="12" t="s">
        <v>23</v>
      </c>
      <c r="C124" s="13" t="s">
        <v>140</v>
      </c>
      <c r="D124" s="21" t="s">
        <v>178</v>
      </c>
      <c r="E124" s="14" t="s">
        <v>179</v>
      </c>
      <c r="F124" s="13"/>
      <c r="G124" s="13"/>
      <c r="H124" s="10" t="s">
        <v>22</v>
      </c>
      <c r="I124" s="10" t="s">
        <v>23</v>
      </c>
      <c r="J124" t="s">
        <v>148</v>
      </c>
      <c r="K124" t="s">
        <v>178</v>
      </c>
      <c r="L124" t="s">
        <v>178</v>
      </c>
      <c r="M124" s="15">
        <v>11510000003</v>
      </c>
      <c r="N124" s="15" t="s">
        <v>184</v>
      </c>
      <c r="O124" s="12">
        <f>+VLOOKUP(M124,[1]Foglio1!$A:$C,3,0)</f>
        <v>21.69</v>
      </c>
      <c r="P124" s="29">
        <f>+SUMIFS('Scritture 2013'!$F:$F,'Scritture 2013'!$G:$G,"38",'Scritture 2013'!$A:$A,'Sp 2013'!$M124)</f>
        <v>0</v>
      </c>
      <c r="Q124" s="29">
        <f>+SUMIFS('Scritture 2013'!$F:$F,'Scritture 2013'!$G:$G,"16",'Scritture 2013'!$A:$A,'Sp 2013'!$M124)</f>
        <v>0</v>
      </c>
      <c r="R124" s="29">
        <f>+SUMIFS('Scritture 2013'!$F:$F,'Scritture 2013'!$G:$G,"39CA",'Scritture 2013'!$A:$A,'Sp 2013'!$M124)</f>
        <v>0</v>
      </c>
      <c r="S124" s="29">
        <f>+SUMIFS('Scritture 2013'!$F:$F,'Scritture 2013'!$G:$G,"17",'Scritture 2013'!$A:$A,'Sp 2013'!$M124)</f>
        <v>0</v>
      </c>
      <c r="T124" s="29">
        <f>+SUMIFS('Scritture 2013'!$F:$F,'Scritture 2013'!$G:$G,"39AF",'Scritture 2013'!$A:$A,'Sp 2013'!$M124)</f>
        <v>0</v>
      </c>
      <c r="U124" s="29">
        <f>+SUMIFS('Scritture 2013'!$F:$F,'Scritture 2013'!$G:$G,"39SD",'Scritture 2013'!$A:$A,'Sp 2013'!$M124)</f>
        <v>0</v>
      </c>
      <c r="V124" s="29">
        <f>+SUMIFS('Scritture 2013'!$F:$F,'Scritture 2013'!$G:$G,"37",'Scritture 2013'!$A:$A,'Sp 2013'!$M124)</f>
        <v>0</v>
      </c>
      <c r="W124" s="29">
        <f>+SUMIFS('Scritture 2013'!$F:$F,'Scritture 2013'!$G:$G,"19",'Scritture 2013'!$A:$A,'Sp 2013'!$M124)</f>
        <v>0</v>
      </c>
      <c r="X124" s="29">
        <f t="shared" si="8"/>
        <v>0</v>
      </c>
      <c r="Y124" s="29">
        <f t="shared" si="7"/>
        <v>21.69</v>
      </c>
      <c r="Z124" s="13"/>
    </row>
    <row r="125" spans="1:26" hidden="1" x14ac:dyDescent="0.3">
      <c r="A125" s="12" t="s">
        <v>22</v>
      </c>
      <c r="B125" s="12" t="s">
        <v>23</v>
      </c>
      <c r="C125" s="13" t="s">
        <v>140</v>
      </c>
      <c r="D125" s="21" t="s">
        <v>178</v>
      </c>
      <c r="E125" s="14" t="s">
        <v>179</v>
      </c>
      <c r="F125" s="13"/>
      <c r="G125" s="13"/>
      <c r="H125" s="10" t="s">
        <v>22</v>
      </c>
      <c r="I125" s="10" t="s">
        <v>23</v>
      </c>
      <c r="J125" t="s">
        <v>148</v>
      </c>
      <c r="K125" t="s">
        <v>178</v>
      </c>
      <c r="L125" t="s">
        <v>178</v>
      </c>
      <c r="M125" s="15">
        <v>11510000050</v>
      </c>
      <c r="N125" s="15" t="s">
        <v>185</v>
      </c>
      <c r="O125" s="12">
        <f>+VLOOKUP(M125,[1]Foglio1!$A:$C,3,0)</f>
        <v>38015</v>
      </c>
      <c r="P125" s="29">
        <f>+SUMIFS('Scritture 2013'!$F:$F,'Scritture 2013'!$G:$G,"38",'Scritture 2013'!$A:$A,'Sp 2013'!$M125)</f>
        <v>0</v>
      </c>
      <c r="Q125" s="29">
        <f>+SUMIFS('Scritture 2013'!$F:$F,'Scritture 2013'!$G:$G,"16",'Scritture 2013'!$A:$A,'Sp 2013'!$M125)</f>
        <v>0</v>
      </c>
      <c r="R125" s="29">
        <f>+SUMIFS('Scritture 2013'!$F:$F,'Scritture 2013'!$G:$G,"39CA",'Scritture 2013'!$A:$A,'Sp 2013'!$M125)</f>
        <v>0</v>
      </c>
      <c r="S125" s="29">
        <f>+SUMIFS('Scritture 2013'!$F:$F,'Scritture 2013'!$G:$G,"17",'Scritture 2013'!$A:$A,'Sp 2013'!$M125)</f>
        <v>0</v>
      </c>
      <c r="T125" s="29">
        <f>+SUMIFS('Scritture 2013'!$F:$F,'Scritture 2013'!$G:$G,"39AF",'Scritture 2013'!$A:$A,'Sp 2013'!$M125)</f>
        <v>0</v>
      </c>
      <c r="U125" s="29">
        <f>+SUMIFS('Scritture 2013'!$F:$F,'Scritture 2013'!$G:$G,"39SD",'Scritture 2013'!$A:$A,'Sp 2013'!$M125)</f>
        <v>0</v>
      </c>
      <c r="V125" s="29">
        <f>+SUMIFS('Scritture 2013'!$F:$F,'Scritture 2013'!$G:$G,"37",'Scritture 2013'!$A:$A,'Sp 2013'!$M125)</f>
        <v>0</v>
      </c>
      <c r="W125" s="29">
        <f>+SUMIFS('Scritture 2013'!$F:$F,'Scritture 2013'!$G:$G,"19",'Scritture 2013'!$A:$A,'Sp 2013'!$M125)</f>
        <v>0</v>
      </c>
      <c r="X125" s="29">
        <f t="shared" si="8"/>
        <v>0</v>
      </c>
      <c r="Y125" s="29">
        <f t="shared" si="7"/>
        <v>38015</v>
      </c>
      <c r="Z125" s="13"/>
    </row>
    <row r="126" spans="1:26" hidden="1" x14ac:dyDescent="0.3">
      <c r="A126" s="12" t="s">
        <v>22</v>
      </c>
      <c r="B126" s="12" t="s">
        <v>23</v>
      </c>
      <c r="C126" s="13" t="s">
        <v>140</v>
      </c>
      <c r="D126" s="21" t="s">
        <v>178</v>
      </c>
      <c r="E126" s="14" t="s">
        <v>179</v>
      </c>
      <c r="F126" s="13"/>
      <c r="G126" s="13"/>
      <c r="H126" s="10" t="s">
        <v>22</v>
      </c>
      <c r="I126" s="10" t="s">
        <v>23</v>
      </c>
      <c r="J126" t="s">
        <v>148</v>
      </c>
      <c r="K126" t="s">
        <v>178</v>
      </c>
      <c r="L126" t="s">
        <v>178</v>
      </c>
      <c r="M126" s="23">
        <v>22221000019</v>
      </c>
      <c r="N126" s="23" t="s">
        <v>186</v>
      </c>
      <c r="O126" s="12">
        <f>+VLOOKUP(M126,[1]Foglio1!$A:$C,3,0)</f>
        <v>416.47</v>
      </c>
      <c r="P126" s="29">
        <f>+SUMIFS('Scritture 2013'!$F:$F,'Scritture 2013'!$G:$G,"38",'Scritture 2013'!$A:$A,'Sp 2013'!$M126)</f>
        <v>0</v>
      </c>
      <c r="Q126" s="29">
        <f>+SUMIFS('Scritture 2013'!$F:$F,'Scritture 2013'!$G:$G,"16",'Scritture 2013'!$A:$A,'Sp 2013'!$M126)</f>
        <v>0</v>
      </c>
      <c r="R126" s="29">
        <f>+SUMIFS('Scritture 2013'!$F:$F,'Scritture 2013'!$G:$G,"39CA",'Scritture 2013'!$A:$A,'Sp 2013'!$M126)</f>
        <v>0</v>
      </c>
      <c r="S126" s="29">
        <f>+SUMIFS('Scritture 2013'!$F:$F,'Scritture 2013'!$G:$G,"17",'Scritture 2013'!$A:$A,'Sp 2013'!$M126)</f>
        <v>0</v>
      </c>
      <c r="T126" s="29">
        <f>+SUMIFS('Scritture 2013'!$F:$F,'Scritture 2013'!$G:$G,"39AF",'Scritture 2013'!$A:$A,'Sp 2013'!$M126)</f>
        <v>0</v>
      </c>
      <c r="U126" s="29">
        <f>+SUMIFS('Scritture 2013'!$F:$F,'Scritture 2013'!$G:$G,"39SD",'Scritture 2013'!$A:$A,'Sp 2013'!$M126)</f>
        <v>0</v>
      </c>
      <c r="V126" s="29">
        <f>+SUMIFS('Scritture 2013'!$F:$F,'Scritture 2013'!$G:$G,"37",'Scritture 2013'!$A:$A,'Sp 2013'!$M126)</f>
        <v>0</v>
      </c>
      <c r="W126" s="29">
        <f>+SUMIFS('Scritture 2013'!$F:$F,'Scritture 2013'!$G:$G,"19",'Scritture 2013'!$A:$A,'Sp 2013'!$M126)</f>
        <v>0</v>
      </c>
      <c r="X126" s="29">
        <f t="shared" si="8"/>
        <v>0</v>
      </c>
      <c r="Y126" s="29">
        <f t="shared" si="7"/>
        <v>416.47</v>
      </c>
      <c r="Z126" s="13"/>
    </row>
    <row r="127" spans="1:26" hidden="1" x14ac:dyDescent="0.3">
      <c r="A127" s="12" t="s">
        <v>22</v>
      </c>
      <c r="B127" s="12" t="s">
        <v>23</v>
      </c>
      <c r="C127" s="13" t="s">
        <v>140</v>
      </c>
      <c r="D127" s="21" t="s">
        <v>178</v>
      </c>
      <c r="E127" s="14" t="s">
        <v>179</v>
      </c>
      <c r="F127" s="13"/>
      <c r="G127" s="13"/>
      <c r="H127" s="10" t="s">
        <v>22</v>
      </c>
      <c r="I127" s="10" t="s">
        <v>23</v>
      </c>
      <c r="J127" t="s">
        <v>148</v>
      </c>
      <c r="K127" t="s">
        <v>178</v>
      </c>
      <c r="L127" t="s">
        <v>178</v>
      </c>
      <c r="M127" s="15">
        <v>11510000015</v>
      </c>
      <c r="N127" s="15" t="s">
        <v>187</v>
      </c>
      <c r="O127" s="12"/>
      <c r="P127" s="29">
        <f>+SUMIFS('Scritture 2013'!$F:$F,'Scritture 2013'!$G:$G,"38",'Scritture 2013'!$A:$A,'Sp 2013'!$M127)</f>
        <v>0</v>
      </c>
      <c r="Q127" s="29">
        <f>+SUMIFS('Scritture 2013'!$F:$F,'Scritture 2013'!$G:$G,"16",'Scritture 2013'!$A:$A,'Sp 2013'!$M127)</f>
        <v>0</v>
      </c>
      <c r="R127" s="29">
        <f>+SUMIFS('Scritture 2013'!$F:$F,'Scritture 2013'!$G:$G,"39CA",'Scritture 2013'!$A:$A,'Sp 2013'!$M127)</f>
        <v>0</v>
      </c>
      <c r="S127" s="29">
        <f>+SUMIFS('Scritture 2013'!$F:$F,'Scritture 2013'!$G:$G,"17",'Scritture 2013'!$A:$A,'Sp 2013'!$M127)</f>
        <v>0</v>
      </c>
      <c r="T127" s="29">
        <f>+SUMIFS('Scritture 2013'!$F:$F,'Scritture 2013'!$G:$G,"39AF",'Scritture 2013'!$A:$A,'Sp 2013'!$M127)</f>
        <v>0</v>
      </c>
      <c r="U127" s="29">
        <f>+SUMIFS('Scritture 2013'!$F:$F,'Scritture 2013'!$G:$G,"39SD",'Scritture 2013'!$A:$A,'Sp 2013'!$M127)</f>
        <v>0</v>
      </c>
      <c r="V127" s="29">
        <f>+SUMIFS('Scritture 2013'!$F:$F,'Scritture 2013'!$G:$G,"37",'Scritture 2013'!$A:$A,'Sp 2013'!$M127)</f>
        <v>0</v>
      </c>
      <c r="W127" s="29">
        <f>+SUMIFS('Scritture 2013'!$F:$F,'Scritture 2013'!$G:$G,"19",'Scritture 2013'!$A:$A,'Sp 2013'!$M127)</f>
        <v>0</v>
      </c>
      <c r="X127" s="29">
        <f t="shared" si="8"/>
        <v>0</v>
      </c>
      <c r="Y127" s="29">
        <f t="shared" si="7"/>
        <v>0</v>
      </c>
      <c r="Z127" s="13"/>
    </row>
    <row r="128" spans="1:26" hidden="1" x14ac:dyDescent="0.3">
      <c r="A128" s="12" t="s">
        <v>22</v>
      </c>
      <c r="B128" s="12" t="s">
        <v>23</v>
      </c>
      <c r="C128" s="13" t="s">
        <v>140</v>
      </c>
      <c r="D128" s="21" t="s">
        <v>188</v>
      </c>
      <c r="E128" s="14" t="s">
        <v>189</v>
      </c>
      <c r="F128" s="13"/>
      <c r="G128" s="13"/>
      <c r="H128" s="10" t="s">
        <v>22</v>
      </c>
      <c r="I128" s="10" t="s">
        <v>23</v>
      </c>
      <c r="J128" s="20" t="s">
        <v>27</v>
      </c>
      <c r="K128" s="20" t="s">
        <v>190</v>
      </c>
      <c r="L128" s="20" t="s">
        <v>190</v>
      </c>
      <c r="M128" s="15">
        <v>11510000016</v>
      </c>
      <c r="N128" s="15" t="s">
        <v>191</v>
      </c>
      <c r="O128" s="12">
        <f>+VLOOKUP(M128,[1]Foglio1!$A:$C,3,0)</f>
        <v>224049.47</v>
      </c>
      <c r="P128" s="29">
        <f>+SUMIFS('Scritture 2013'!$F:$F,'Scritture 2013'!$G:$G,"38",'Scritture 2013'!$A:$A,'Sp 2013'!$M128)</f>
        <v>0</v>
      </c>
      <c r="Q128" s="29">
        <f>+SUMIFS('Scritture 2013'!$F:$F,'Scritture 2013'!$G:$G,"16",'Scritture 2013'!$A:$A,'Sp 2013'!$M128)</f>
        <v>0</v>
      </c>
      <c r="R128" s="29">
        <f>+SUMIFS('Scritture 2013'!$F:$F,'Scritture 2013'!$G:$G,"39CA",'Scritture 2013'!$A:$A,'Sp 2013'!$M128)</f>
        <v>0</v>
      </c>
      <c r="S128" s="29">
        <f>+SUMIFS('Scritture 2013'!$F:$F,'Scritture 2013'!$G:$G,"17",'Scritture 2013'!$A:$A,'Sp 2013'!$M128)</f>
        <v>0</v>
      </c>
      <c r="T128" s="29">
        <f>+SUMIFS('Scritture 2013'!$F:$F,'Scritture 2013'!$G:$G,"39AF",'Scritture 2013'!$A:$A,'Sp 2013'!$M128)</f>
        <v>0</v>
      </c>
      <c r="U128" s="29">
        <f>+SUMIFS('Scritture 2013'!$F:$F,'Scritture 2013'!$G:$G,"39SD",'Scritture 2013'!$A:$A,'Sp 2013'!$M128)</f>
        <v>0</v>
      </c>
      <c r="V128" s="29">
        <f>+SUMIFS('Scritture 2013'!$F:$F,'Scritture 2013'!$G:$G,"37",'Scritture 2013'!$A:$A,'Sp 2013'!$M128)</f>
        <v>0</v>
      </c>
      <c r="W128" s="29">
        <f>+SUMIFS('Scritture 2013'!$F:$F,'Scritture 2013'!$G:$G,"19",'Scritture 2013'!$A:$A,'Sp 2013'!$M128)</f>
        <v>0</v>
      </c>
      <c r="X128" s="29">
        <f t="shared" si="8"/>
        <v>0</v>
      </c>
      <c r="Y128" s="29">
        <f t="shared" si="7"/>
        <v>224049.47</v>
      </c>
      <c r="Z128" s="13"/>
    </row>
    <row r="129" spans="1:26" hidden="1" x14ac:dyDescent="0.3">
      <c r="A129" s="12" t="s">
        <v>22</v>
      </c>
      <c r="B129" s="12" t="s">
        <v>23</v>
      </c>
      <c r="C129" s="13" t="s">
        <v>140</v>
      </c>
      <c r="D129" s="13" t="s">
        <v>143</v>
      </c>
      <c r="E129" s="14" t="s">
        <v>176</v>
      </c>
      <c r="F129" s="13"/>
      <c r="G129" s="13"/>
      <c r="H129" s="10" t="s">
        <v>22</v>
      </c>
      <c r="I129" s="10" t="s">
        <v>23</v>
      </c>
      <c r="J129" t="s">
        <v>148</v>
      </c>
      <c r="K129" t="s">
        <v>173</v>
      </c>
      <c r="L129" t="s">
        <v>143</v>
      </c>
      <c r="M129" s="15">
        <v>11510000004</v>
      </c>
      <c r="N129" s="15" t="s">
        <v>192</v>
      </c>
      <c r="O129" s="12"/>
      <c r="P129" s="29">
        <f>+SUMIFS('Scritture 2013'!$F:$F,'Scritture 2013'!$G:$G,"38",'Scritture 2013'!$A:$A,'Sp 2013'!$M129)</f>
        <v>0</v>
      </c>
      <c r="Q129" s="29">
        <f>+SUMIFS('Scritture 2013'!$F:$F,'Scritture 2013'!$G:$G,"16",'Scritture 2013'!$A:$A,'Sp 2013'!$M129)</f>
        <v>0</v>
      </c>
      <c r="R129" s="29">
        <f>+SUMIFS('Scritture 2013'!$F:$F,'Scritture 2013'!$G:$G,"39CA",'Scritture 2013'!$A:$A,'Sp 2013'!$M129)</f>
        <v>0</v>
      </c>
      <c r="S129" s="29">
        <f>+SUMIFS('Scritture 2013'!$F:$F,'Scritture 2013'!$G:$G,"17",'Scritture 2013'!$A:$A,'Sp 2013'!$M129)</f>
        <v>0</v>
      </c>
      <c r="T129" s="29">
        <f>+SUMIFS('Scritture 2013'!$F:$F,'Scritture 2013'!$G:$G,"39AF",'Scritture 2013'!$A:$A,'Sp 2013'!$M129)</f>
        <v>0</v>
      </c>
      <c r="U129" s="29">
        <f>+SUMIFS('Scritture 2013'!$F:$F,'Scritture 2013'!$G:$G,"39SD",'Scritture 2013'!$A:$A,'Sp 2013'!$M129)</f>
        <v>0</v>
      </c>
      <c r="V129" s="29">
        <f>+SUMIFS('Scritture 2013'!$F:$F,'Scritture 2013'!$G:$G,"37",'Scritture 2013'!$A:$A,'Sp 2013'!$M129)</f>
        <v>0</v>
      </c>
      <c r="W129" s="29">
        <f>+SUMIFS('Scritture 2013'!$F:$F,'Scritture 2013'!$G:$G,"19",'Scritture 2013'!$A:$A,'Sp 2013'!$M129)</f>
        <v>0</v>
      </c>
      <c r="X129" s="29">
        <f t="shared" si="8"/>
        <v>0</v>
      </c>
      <c r="Y129" s="29">
        <f t="shared" si="7"/>
        <v>0</v>
      </c>
      <c r="Z129" s="13"/>
    </row>
    <row r="130" spans="1:26" hidden="1" x14ac:dyDescent="0.3">
      <c r="A130" s="12" t="s">
        <v>22</v>
      </c>
      <c r="B130" s="12" t="s">
        <v>23</v>
      </c>
      <c r="C130" s="13" t="s">
        <v>140</v>
      </c>
      <c r="D130" s="13" t="s">
        <v>143</v>
      </c>
      <c r="E130" s="14" t="s">
        <v>176</v>
      </c>
      <c r="F130" s="13"/>
      <c r="G130" s="13"/>
      <c r="H130" s="10" t="s">
        <v>22</v>
      </c>
      <c r="I130" s="10" t="s">
        <v>23</v>
      </c>
      <c r="J130" t="s">
        <v>148</v>
      </c>
      <c r="K130" t="s">
        <v>173</v>
      </c>
      <c r="L130" t="s">
        <v>143</v>
      </c>
      <c r="M130" s="15">
        <v>11510000005</v>
      </c>
      <c r="N130" s="15" t="s">
        <v>193</v>
      </c>
      <c r="O130" s="12">
        <f>+VLOOKUP(M130,[1]Foglio1!$A:$C,3,0)</f>
        <v>8161.62</v>
      </c>
      <c r="P130" s="29">
        <f>+SUMIFS('Scritture 2013'!$F:$F,'Scritture 2013'!$G:$G,"38",'Scritture 2013'!$A:$A,'Sp 2013'!$M130)</f>
        <v>0</v>
      </c>
      <c r="Q130" s="29">
        <f>+SUMIFS('Scritture 2013'!$F:$F,'Scritture 2013'!$G:$G,"16",'Scritture 2013'!$A:$A,'Sp 2013'!$M130)</f>
        <v>0</v>
      </c>
      <c r="R130" s="29">
        <f>+SUMIFS('Scritture 2013'!$F:$F,'Scritture 2013'!$G:$G,"39CA",'Scritture 2013'!$A:$A,'Sp 2013'!$M130)</f>
        <v>0</v>
      </c>
      <c r="S130" s="29">
        <f>+SUMIFS('Scritture 2013'!$F:$F,'Scritture 2013'!$G:$G,"17",'Scritture 2013'!$A:$A,'Sp 2013'!$M130)</f>
        <v>0</v>
      </c>
      <c r="T130" s="29">
        <f>+SUMIFS('Scritture 2013'!$F:$F,'Scritture 2013'!$G:$G,"39AF",'Scritture 2013'!$A:$A,'Sp 2013'!$M130)</f>
        <v>0</v>
      </c>
      <c r="U130" s="29">
        <f>+SUMIFS('Scritture 2013'!$F:$F,'Scritture 2013'!$G:$G,"39SD",'Scritture 2013'!$A:$A,'Sp 2013'!$M130)</f>
        <v>0</v>
      </c>
      <c r="V130" s="29">
        <f>+SUMIFS('Scritture 2013'!$F:$F,'Scritture 2013'!$G:$G,"37",'Scritture 2013'!$A:$A,'Sp 2013'!$M130)</f>
        <v>0</v>
      </c>
      <c r="W130" s="29">
        <f>+SUMIFS('Scritture 2013'!$F:$F,'Scritture 2013'!$G:$G,"19",'Scritture 2013'!$A:$A,'Sp 2013'!$M130)</f>
        <v>0</v>
      </c>
      <c r="X130" s="29">
        <f t="shared" si="8"/>
        <v>0</v>
      </c>
      <c r="Y130" s="29">
        <f t="shared" si="7"/>
        <v>8161.62</v>
      </c>
      <c r="Z130" s="13"/>
    </row>
    <row r="131" spans="1:26" hidden="1" x14ac:dyDescent="0.3">
      <c r="A131" s="12" t="s">
        <v>22</v>
      </c>
      <c r="B131" s="12" t="s">
        <v>23</v>
      </c>
      <c r="C131" s="13" t="s">
        <v>140</v>
      </c>
      <c r="D131" s="13" t="s">
        <v>143</v>
      </c>
      <c r="E131" s="14" t="s">
        <v>176</v>
      </c>
      <c r="F131" s="13"/>
      <c r="G131" s="13"/>
      <c r="H131" s="10" t="s">
        <v>22</v>
      </c>
      <c r="I131" s="10" t="s">
        <v>23</v>
      </c>
      <c r="J131" t="s">
        <v>148</v>
      </c>
      <c r="K131" t="s">
        <v>173</v>
      </c>
      <c r="L131" t="s">
        <v>143</v>
      </c>
      <c r="M131" s="15">
        <v>11510000008</v>
      </c>
      <c r="N131" s="15" t="s">
        <v>194</v>
      </c>
      <c r="O131" s="12">
        <f>+VLOOKUP(M131,[1]Foglio1!$A:$C,3,0)</f>
        <v>2950</v>
      </c>
      <c r="P131" s="29">
        <f>+SUMIFS('Scritture 2013'!$F:$F,'Scritture 2013'!$G:$G,"38",'Scritture 2013'!$A:$A,'Sp 2013'!$M131)</f>
        <v>0</v>
      </c>
      <c r="Q131" s="29">
        <f>+SUMIFS('Scritture 2013'!$F:$F,'Scritture 2013'!$G:$G,"16",'Scritture 2013'!$A:$A,'Sp 2013'!$M131)</f>
        <v>0</v>
      </c>
      <c r="R131" s="29">
        <f>+SUMIFS('Scritture 2013'!$F:$F,'Scritture 2013'!$G:$G,"39CA",'Scritture 2013'!$A:$A,'Sp 2013'!$M131)</f>
        <v>0</v>
      </c>
      <c r="S131" s="29">
        <f>+SUMIFS('Scritture 2013'!$F:$F,'Scritture 2013'!$G:$G,"17",'Scritture 2013'!$A:$A,'Sp 2013'!$M131)</f>
        <v>0</v>
      </c>
      <c r="T131" s="29">
        <f>+SUMIFS('Scritture 2013'!$F:$F,'Scritture 2013'!$G:$G,"39AF",'Scritture 2013'!$A:$A,'Sp 2013'!$M131)</f>
        <v>0</v>
      </c>
      <c r="U131" s="29">
        <f>+SUMIFS('Scritture 2013'!$F:$F,'Scritture 2013'!$G:$G,"39SD",'Scritture 2013'!$A:$A,'Sp 2013'!$M131)</f>
        <v>0</v>
      </c>
      <c r="V131" s="29">
        <f>+SUMIFS('Scritture 2013'!$F:$F,'Scritture 2013'!$G:$G,"37",'Scritture 2013'!$A:$A,'Sp 2013'!$M131)</f>
        <v>0</v>
      </c>
      <c r="W131" s="29">
        <f>+SUMIFS('Scritture 2013'!$F:$F,'Scritture 2013'!$G:$G,"19",'Scritture 2013'!$A:$A,'Sp 2013'!$M131)</f>
        <v>0</v>
      </c>
      <c r="X131" s="29">
        <f t="shared" si="8"/>
        <v>0</v>
      </c>
      <c r="Y131" s="29">
        <f t="shared" si="7"/>
        <v>2950</v>
      </c>
      <c r="Z131" s="13"/>
    </row>
    <row r="132" spans="1:26" hidden="1" x14ac:dyDescent="0.3">
      <c r="A132" s="12" t="s">
        <v>22</v>
      </c>
      <c r="B132" s="12" t="s">
        <v>23</v>
      </c>
      <c r="C132" s="13" t="s">
        <v>140</v>
      </c>
      <c r="D132" s="13" t="s">
        <v>143</v>
      </c>
      <c r="E132" s="14" t="s">
        <v>176</v>
      </c>
      <c r="F132" s="13"/>
      <c r="G132" s="13"/>
      <c r="H132" s="10" t="s">
        <v>22</v>
      </c>
      <c r="I132" s="10" t="s">
        <v>23</v>
      </c>
      <c r="J132" t="s">
        <v>148</v>
      </c>
      <c r="K132" t="s">
        <v>173</v>
      </c>
      <c r="L132" t="s">
        <v>143</v>
      </c>
      <c r="M132" s="15">
        <v>11510000018</v>
      </c>
      <c r="N132" s="15" t="s">
        <v>195</v>
      </c>
      <c r="O132" s="12">
        <f>+VLOOKUP(M132,[1]Foglio1!$A:$C,3,0)</f>
        <v>18063.47</v>
      </c>
      <c r="P132" s="29">
        <f>+SUMIFS('Scritture 2013'!$F:$F,'Scritture 2013'!$G:$G,"38",'Scritture 2013'!$A:$A,'Sp 2013'!$M132)</f>
        <v>0</v>
      </c>
      <c r="Q132" s="29">
        <f>+SUMIFS('Scritture 2013'!$F:$F,'Scritture 2013'!$G:$G,"16",'Scritture 2013'!$A:$A,'Sp 2013'!$M132)</f>
        <v>0</v>
      </c>
      <c r="R132" s="29">
        <f>+SUMIFS('Scritture 2013'!$F:$F,'Scritture 2013'!$G:$G,"39CA",'Scritture 2013'!$A:$A,'Sp 2013'!$M132)</f>
        <v>0</v>
      </c>
      <c r="S132" s="29">
        <f>+SUMIFS('Scritture 2013'!$F:$F,'Scritture 2013'!$G:$G,"17",'Scritture 2013'!$A:$A,'Sp 2013'!$M132)</f>
        <v>0</v>
      </c>
      <c r="T132" s="29">
        <f>+SUMIFS('Scritture 2013'!$F:$F,'Scritture 2013'!$G:$G,"39AF",'Scritture 2013'!$A:$A,'Sp 2013'!$M132)</f>
        <v>0</v>
      </c>
      <c r="U132" s="29">
        <f>+SUMIFS('Scritture 2013'!$F:$F,'Scritture 2013'!$G:$G,"39SD",'Scritture 2013'!$A:$A,'Sp 2013'!$M132)</f>
        <v>0</v>
      </c>
      <c r="V132" s="29">
        <f>+SUMIFS('Scritture 2013'!$F:$F,'Scritture 2013'!$G:$G,"37",'Scritture 2013'!$A:$A,'Sp 2013'!$M132)</f>
        <v>0</v>
      </c>
      <c r="W132" s="29">
        <f>+SUMIFS('Scritture 2013'!$F:$F,'Scritture 2013'!$G:$G,"19",'Scritture 2013'!$A:$A,'Sp 2013'!$M132)</f>
        <v>0</v>
      </c>
      <c r="X132" s="29">
        <f t="shared" si="8"/>
        <v>0</v>
      </c>
      <c r="Y132" s="29">
        <f t="shared" si="7"/>
        <v>18063.47</v>
      </c>
      <c r="Z132" s="13"/>
    </row>
    <row r="133" spans="1:26" hidden="1" x14ac:dyDescent="0.3">
      <c r="A133" s="12" t="s">
        <v>22</v>
      </c>
      <c r="B133" s="12" t="s">
        <v>23</v>
      </c>
      <c r="C133" s="13" t="s">
        <v>140</v>
      </c>
      <c r="D133" s="13" t="s">
        <v>143</v>
      </c>
      <c r="E133" s="14" t="s">
        <v>176</v>
      </c>
      <c r="F133" s="13"/>
      <c r="G133" s="13"/>
      <c r="H133" s="10" t="s">
        <v>22</v>
      </c>
      <c r="I133" s="10" t="s">
        <v>23</v>
      </c>
      <c r="J133" t="s">
        <v>148</v>
      </c>
      <c r="K133" t="s">
        <v>173</v>
      </c>
      <c r="L133" t="s">
        <v>143</v>
      </c>
      <c r="M133" s="15">
        <v>11510000019</v>
      </c>
      <c r="N133" s="15" t="s">
        <v>196</v>
      </c>
      <c r="O133" s="12">
        <f>+VLOOKUP(M133,[1]Foglio1!$A:$C,3,0)</f>
        <v>209570.11</v>
      </c>
      <c r="P133" s="29">
        <f>+SUMIFS('Scritture 2013'!$F:$F,'Scritture 2013'!$G:$G,"38",'Scritture 2013'!$A:$A,'Sp 2013'!$M133)</f>
        <v>0</v>
      </c>
      <c r="Q133" s="29">
        <f>+SUMIFS('Scritture 2013'!$F:$F,'Scritture 2013'!$G:$G,"16",'Scritture 2013'!$A:$A,'Sp 2013'!$M133)</f>
        <v>0</v>
      </c>
      <c r="R133" s="29">
        <f>+SUMIFS('Scritture 2013'!$F:$F,'Scritture 2013'!$G:$G,"39CA",'Scritture 2013'!$A:$A,'Sp 2013'!$M133)</f>
        <v>0</v>
      </c>
      <c r="S133" s="29">
        <f>+SUMIFS('Scritture 2013'!$F:$F,'Scritture 2013'!$G:$G,"17",'Scritture 2013'!$A:$A,'Sp 2013'!$M133)</f>
        <v>0</v>
      </c>
      <c r="T133" s="29">
        <f>+SUMIFS('Scritture 2013'!$F:$F,'Scritture 2013'!$G:$G,"39AF",'Scritture 2013'!$A:$A,'Sp 2013'!$M133)</f>
        <v>0</v>
      </c>
      <c r="U133" s="29">
        <f>+SUMIFS('Scritture 2013'!$F:$F,'Scritture 2013'!$G:$G,"39SD",'Scritture 2013'!$A:$A,'Sp 2013'!$M133)</f>
        <v>0</v>
      </c>
      <c r="V133" s="29">
        <f>+SUMIFS('Scritture 2013'!$F:$F,'Scritture 2013'!$G:$G,"37",'Scritture 2013'!$A:$A,'Sp 2013'!$M133)</f>
        <v>0</v>
      </c>
      <c r="W133" s="29">
        <f>+SUMIFS('Scritture 2013'!$F:$F,'Scritture 2013'!$G:$G,"19",'Scritture 2013'!$A:$A,'Sp 2013'!$M133)</f>
        <v>0</v>
      </c>
      <c r="X133" s="29">
        <f t="shared" si="8"/>
        <v>0</v>
      </c>
      <c r="Y133" s="29">
        <f t="shared" si="7"/>
        <v>209570.11</v>
      </c>
      <c r="Z133" s="13"/>
    </row>
    <row r="134" spans="1:26" hidden="1" x14ac:dyDescent="0.3">
      <c r="A134" s="12" t="s">
        <v>22</v>
      </c>
      <c r="B134" s="12" t="s">
        <v>23</v>
      </c>
      <c r="C134" s="13" t="s">
        <v>140</v>
      </c>
      <c r="D134" s="13" t="s">
        <v>143</v>
      </c>
      <c r="E134" s="14" t="s">
        <v>176</v>
      </c>
      <c r="F134" s="13"/>
      <c r="G134" s="13"/>
      <c r="H134" s="10" t="s">
        <v>22</v>
      </c>
      <c r="I134" s="10" t="s">
        <v>23</v>
      </c>
      <c r="J134" t="s">
        <v>148</v>
      </c>
      <c r="K134" t="s">
        <v>173</v>
      </c>
      <c r="L134" t="s">
        <v>143</v>
      </c>
      <c r="M134" s="15">
        <v>11510000024</v>
      </c>
      <c r="N134" s="15" t="s">
        <v>197</v>
      </c>
      <c r="O134" s="12">
        <f>+VLOOKUP(M134,[1]Foglio1!$A:$C,3,0)</f>
        <v>3110</v>
      </c>
      <c r="P134" s="29">
        <f>+SUMIFS('Scritture 2013'!$F:$F,'Scritture 2013'!$G:$G,"38",'Scritture 2013'!$A:$A,'Sp 2013'!$M134)</f>
        <v>0</v>
      </c>
      <c r="Q134" s="29">
        <f>+SUMIFS('Scritture 2013'!$F:$F,'Scritture 2013'!$G:$G,"16",'Scritture 2013'!$A:$A,'Sp 2013'!$M134)</f>
        <v>0</v>
      </c>
      <c r="R134" s="29">
        <f>+SUMIFS('Scritture 2013'!$F:$F,'Scritture 2013'!$G:$G,"39CA",'Scritture 2013'!$A:$A,'Sp 2013'!$M134)</f>
        <v>0</v>
      </c>
      <c r="S134" s="29">
        <f>+SUMIFS('Scritture 2013'!$F:$F,'Scritture 2013'!$G:$G,"17",'Scritture 2013'!$A:$A,'Sp 2013'!$M134)</f>
        <v>0</v>
      </c>
      <c r="T134" s="29">
        <f>+SUMIFS('Scritture 2013'!$F:$F,'Scritture 2013'!$G:$G,"39AF",'Scritture 2013'!$A:$A,'Sp 2013'!$M134)</f>
        <v>0</v>
      </c>
      <c r="U134" s="29">
        <f>+SUMIFS('Scritture 2013'!$F:$F,'Scritture 2013'!$G:$G,"39SD",'Scritture 2013'!$A:$A,'Sp 2013'!$M134)</f>
        <v>0</v>
      </c>
      <c r="V134" s="29">
        <f>+SUMIFS('Scritture 2013'!$F:$F,'Scritture 2013'!$G:$G,"37",'Scritture 2013'!$A:$A,'Sp 2013'!$M134)</f>
        <v>0</v>
      </c>
      <c r="W134" s="29">
        <f>+SUMIFS('Scritture 2013'!$F:$F,'Scritture 2013'!$G:$G,"19",'Scritture 2013'!$A:$A,'Sp 2013'!$M134)</f>
        <v>0</v>
      </c>
      <c r="X134" s="29">
        <f t="shared" si="8"/>
        <v>0</v>
      </c>
      <c r="Y134" s="29">
        <f t="shared" si="7"/>
        <v>3110</v>
      </c>
      <c r="Z134" s="13"/>
    </row>
    <row r="135" spans="1:26" hidden="1" x14ac:dyDescent="0.3">
      <c r="A135" s="12" t="s">
        <v>22</v>
      </c>
      <c r="B135" s="12" t="s">
        <v>23</v>
      </c>
      <c r="C135" s="13" t="s">
        <v>140</v>
      </c>
      <c r="D135" s="13" t="s">
        <v>143</v>
      </c>
      <c r="E135" s="14" t="s">
        <v>176</v>
      </c>
      <c r="F135" s="13"/>
      <c r="G135" s="13"/>
      <c r="H135" s="10" t="s">
        <v>22</v>
      </c>
      <c r="I135" s="10" t="s">
        <v>23</v>
      </c>
      <c r="J135" t="s">
        <v>148</v>
      </c>
      <c r="K135" t="s">
        <v>173</v>
      </c>
      <c r="L135" t="s">
        <v>143</v>
      </c>
      <c r="M135" s="15">
        <v>11510000041</v>
      </c>
      <c r="N135" s="15" t="s">
        <v>198</v>
      </c>
      <c r="O135" s="12">
        <f>+VLOOKUP(M135,[1]Foglio1!$A:$C,3,0)</f>
        <v>7860.83</v>
      </c>
      <c r="P135" s="29">
        <f>+SUMIFS('Scritture 2013'!$F:$F,'Scritture 2013'!$G:$G,"38",'Scritture 2013'!$A:$A,'Sp 2013'!$M135)</f>
        <v>0</v>
      </c>
      <c r="Q135" s="29">
        <f>+SUMIFS('Scritture 2013'!$F:$F,'Scritture 2013'!$G:$G,"16",'Scritture 2013'!$A:$A,'Sp 2013'!$M135)</f>
        <v>0</v>
      </c>
      <c r="R135" s="29">
        <f>+SUMIFS('Scritture 2013'!$F:$F,'Scritture 2013'!$G:$G,"39CA",'Scritture 2013'!$A:$A,'Sp 2013'!$M135)</f>
        <v>0</v>
      </c>
      <c r="S135" s="29">
        <f>+SUMIFS('Scritture 2013'!$F:$F,'Scritture 2013'!$G:$G,"17",'Scritture 2013'!$A:$A,'Sp 2013'!$M135)</f>
        <v>0</v>
      </c>
      <c r="T135" s="29">
        <f>+SUMIFS('Scritture 2013'!$F:$F,'Scritture 2013'!$G:$G,"39AF",'Scritture 2013'!$A:$A,'Sp 2013'!$M135)</f>
        <v>0</v>
      </c>
      <c r="U135" s="29">
        <f>+SUMIFS('Scritture 2013'!$F:$F,'Scritture 2013'!$G:$G,"39SD",'Scritture 2013'!$A:$A,'Sp 2013'!$M135)</f>
        <v>0</v>
      </c>
      <c r="V135" s="29">
        <f>+SUMIFS('Scritture 2013'!$F:$F,'Scritture 2013'!$G:$G,"37",'Scritture 2013'!$A:$A,'Sp 2013'!$M135)</f>
        <v>0</v>
      </c>
      <c r="W135" s="29">
        <f>+SUMIFS('Scritture 2013'!$F:$F,'Scritture 2013'!$G:$G,"19",'Scritture 2013'!$A:$A,'Sp 2013'!$M135)</f>
        <v>0</v>
      </c>
      <c r="X135" s="29">
        <f t="shared" si="8"/>
        <v>0</v>
      </c>
      <c r="Y135" s="29">
        <f t="shared" si="7"/>
        <v>7860.83</v>
      </c>
      <c r="Z135" s="13"/>
    </row>
    <row r="136" spans="1:26" hidden="1" x14ac:dyDescent="0.3">
      <c r="A136" s="12" t="s">
        <v>22</v>
      </c>
      <c r="B136" s="12" t="s">
        <v>23</v>
      </c>
      <c r="C136" s="13" t="s">
        <v>140</v>
      </c>
      <c r="D136" s="13" t="s">
        <v>143</v>
      </c>
      <c r="E136" s="14" t="s">
        <v>176</v>
      </c>
      <c r="F136" s="13"/>
      <c r="G136" s="13"/>
      <c r="H136" s="10" t="s">
        <v>22</v>
      </c>
      <c r="I136" s="10" t="s">
        <v>23</v>
      </c>
      <c r="J136" t="s">
        <v>148</v>
      </c>
      <c r="K136" t="s">
        <v>173</v>
      </c>
      <c r="L136" t="s">
        <v>143</v>
      </c>
      <c r="M136" s="15">
        <v>11510000044</v>
      </c>
      <c r="N136" s="15" t="s">
        <v>199</v>
      </c>
      <c r="O136" s="12">
        <f>+VLOOKUP(M136,[1]Foglio1!$A:$C,3,0)</f>
        <v>38200.75</v>
      </c>
      <c r="P136" s="29">
        <f>+SUMIFS('Scritture 2013'!$F:$F,'Scritture 2013'!$G:$G,"38",'Scritture 2013'!$A:$A,'Sp 2013'!$M136)</f>
        <v>0</v>
      </c>
      <c r="Q136" s="29">
        <f>+SUMIFS('Scritture 2013'!$F:$F,'Scritture 2013'!$G:$G,"16",'Scritture 2013'!$A:$A,'Sp 2013'!$M136)</f>
        <v>0</v>
      </c>
      <c r="R136" s="29">
        <f>+SUMIFS('Scritture 2013'!$F:$F,'Scritture 2013'!$G:$G,"39CA",'Scritture 2013'!$A:$A,'Sp 2013'!$M136)</f>
        <v>0</v>
      </c>
      <c r="S136" s="29">
        <f>+SUMIFS('Scritture 2013'!$F:$F,'Scritture 2013'!$G:$G,"17",'Scritture 2013'!$A:$A,'Sp 2013'!$M136)</f>
        <v>0</v>
      </c>
      <c r="T136" s="29">
        <f>+SUMIFS('Scritture 2013'!$F:$F,'Scritture 2013'!$G:$G,"39AF",'Scritture 2013'!$A:$A,'Sp 2013'!$M136)</f>
        <v>0</v>
      </c>
      <c r="U136" s="29">
        <f>+SUMIFS('Scritture 2013'!$F:$F,'Scritture 2013'!$G:$G,"39SD",'Scritture 2013'!$A:$A,'Sp 2013'!$M136)</f>
        <v>0</v>
      </c>
      <c r="V136" s="29">
        <f>+SUMIFS('Scritture 2013'!$F:$F,'Scritture 2013'!$G:$G,"37",'Scritture 2013'!$A:$A,'Sp 2013'!$M136)</f>
        <v>0</v>
      </c>
      <c r="W136" s="29">
        <f>+SUMIFS('Scritture 2013'!$F:$F,'Scritture 2013'!$G:$G,"19",'Scritture 2013'!$A:$A,'Sp 2013'!$M136)</f>
        <v>0</v>
      </c>
      <c r="X136" s="29">
        <f t="shared" si="8"/>
        <v>0</v>
      </c>
      <c r="Y136" s="29">
        <f t="shared" si="7"/>
        <v>38200.75</v>
      </c>
      <c r="Z136" s="13"/>
    </row>
    <row r="137" spans="1:26" hidden="1" x14ac:dyDescent="0.3">
      <c r="A137" s="12" t="s">
        <v>22</v>
      </c>
      <c r="B137" s="12" t="s">
        <v>23</v>
      </c>
      <c r="C137" s="13" t="s">
        <v>140</v>
      </c>
      <c r="D137" s="13" t="s">
        <v>143</v>
      </c>
      <c r="E137" s="14" t="s">
        <v>176</v>
      </c>
      <c r="F137" s="13"/>
      <c r="G137" s="13"/>
      <c r="H137" s="10" t="s">
        <v>22</v>
      </c>
      <c r="I137" s="10" t="s">
        <v>23</v>
      </c>
      <c r="J137" t="s">
        <v>148</v>
      </c>
      <c r="K137" t="s">
        <v>173</v>
      </c>
      <c r="L137" t="s">
        <v>143</v>
      </c>
      <c r="M137" s="15">
        <v>11510000045</v>
      </c>
      <c r="N137" s="15" t="s">
        <v>200</v>
      </c>
      <c r="O137" s="12">
        <f>+VLOOKUP(M137,[1]Foglio1!$A:$C,3,0)</f>
        <v>5373.58</v>
      </c>
      <c r="P137" s="29">
        <f>+SUMIFS('Scritture 2013'!$F:$F,'Scritture 2013'!$G:$G,"38",'Scritture 2013'!$A:$A,'Sp 2013'!$M137)</f>
        <v>0</v>
      </c>
      <c r="Q137" s="29">
        <f>+SUMIFS('Scritture 2013'!$F:$F,'Scritture 2013'!$G:$G,"16",'Scritture 2013'!$A:$A,'Sp 2013'!$M137)</f>
        <v>0</v>
      </c>
      <c r="R137" s="29">
        <f>+SUMIFS('Scritture 2013'!$F:$F,'Scritture 2013'!$G:$G,"39CA",'Scritture 2013'!$A:$A,'Sp 2013'!$M137)</f>
        <v>0</v>
      </c>
      <c r="S137" s="29">
        <f>+SUMIFS('Scritture 2013'!$F:$F,'Scritture 2013'!$G:$G,"17",'Scritture 2013'!$A:$A,'Sp 2013'!$M137)</f>
        <v>0</v>
      </c>
      <c r="T137" s="29">
        <f>+SUMIFS('Scritture 2013'!$F:$F,'Scritture 2013'!$G:$G,"39AF",'Scritture 2013'!$A:$A,'Sp 2013'!$M137)</f>
        <v>0</v>
      </c>
      <c r="U137" s="29">
        <f>+SUMIFS('Scritture 2013'!$F:$F,'Scritture 2013'!$G:$G,"39SD",'Scritture 2013'!$A:$A,'Sp 2013'!$M137)</f>
        <v>0</v>
      </c>
      <c r="V137" s="29">
        <f>+SUMIFS('Scritture 2013'!$F:$F,'Scritture 2013'!$G:$G,"37",'Scritture 2013'!$A:$A,'Sp 2013'!$M137)</f>
        <v>0</v>
      </c>
      <c r="W137" s="29">
        <f>+SUMIFS('Scritture 2013'!$F:$F,'Scritture 2013'!$G:$G,"19",'Scritture 2013'!$A:$A,'Sp 2013'!$M137)</f>
        <v>0</v>
      </c>
      <c r="X137" s="29">
        <f t="shared" si="8"/>
        <v>0</v>
      </c>
      <c r="Y137" s="29">
        <f t="shared" si="7"/>
        <v>5373.58</v>
      </c>
      <c r="Z137" s="13"/>
    </row>
    <row r="138" spans="1:26" hidden="1" x14ac:dyDescent="0.3">
      <c r="A138" s="12" t="s">
        <v>22</v>
      </c>
      <c r="B138" s="12" t="s">
        <v>23</v>
      </c>
      <c r="C138" s="13" t="s">
        <v>140</v>
      </c>
      <c r="D138" s="13" t="s">
        <v>143</v>
      </c>
      <c r="E138" s="14" t="s">
        <v>176</v>
      </c>
      <c r="F138" s="13"/>
      <c r="G138" s="13"/>
      <c r="H138" s="10" t="s">
        <v>22</v>
      </c>
      <c r="I138" s="10" t="s">
        <v>23</v>
      </c>
      <c r="J138" t="s">
        <v>148</v>
      </c>
      <c r="K138" t="s">
        <v>173</v>
      </c>
      <c r="L138" t="s">
        <v>143</v>
      </c>
      <c r="M138" s="15">
        <v>11510000053</v>
      </c>
      <c r="N138" s="15" t="s">
        <v>201</v>
      </c>
      <c r="O138" s="12"/>
      <c r="P138" s="29">
        <f>+SUMIFS('Scritture 2013'!$F:$F,'Scritture 2013'!$G:$G,"38",'Scritture 2013'!$A:$A,'Sp 2013'!$M138)</f>
        <v>0</v>
      </c>
      <c r="Q138" s="29">
        <f>+SUMIFS('Scritture 2013'!$F:$F,'Scritture 2013'!$G:$G,"16",'Scritture 2013'!$A:$A,'Sp 2013'!$M138)</f>
        <v>0</v>
      </c>
      <c r="R138" s="29">
        <f>+SUMIFS('Scritture 2013'!$F:$F,'Scritture 2013'!$G:$G,"39CA",'Scritture 2013'!$A:$A,'Sp 2013'!$M138)</f>
        <v>0</v>
      </c>
      <c r="S138" s="29">
        <f>+SUMIFS('Scritture 2013'!$F:$F,'Scritture 2013'!$G:$G,"17",'Scritture 2013'!$A:$A,'Sp 2013'!$M138)</f>
        <v>0</v>
      </c>
      <c r="T138" s="29">
        <f>+SUMIFS('Scritture 2013'!$F:$F,'Scritture 2013'!$G:$G,"39AF",'Scritture 2013'!$A:$A,'Sp 2013'!$M138)</f>
        <v>0</v>
      </c>
      <c r="U138" s="29">
        <f>+SUMIFS('Scritture 2013'!$F:$F,'Scritture 2013'!$G:$G,"39SD",'Scritture 2013'!$A:$A,'Sp 2013'!$M138)</f>
        <v>0</v>
      </c>
      <c r="V138" s="29">
        <f>+SUMIFS('Scritture 2013'!$F:$F,'Scritture 2013'!$G:$G,"37",'Scritture 2013'!$A:$A,'Sp 2013'!$M138)</f>
        <v>0</v>
      </c>
      <c r="W138" s="29">
        <f>+SUMIFS('Scritture 2013'!$F:$F,'Scritture 2013'!$G:$G,"19",'Scritture 2013'!$A:$A,'Sp 2013'!$M138)</f>
        <v>0</v>
      </c>
      <c r="X138" s="29">
        <f t="shared" si="8"/>
        <v>0</v>
      </c>
      <c r="Y138" s="29">
        <f t="shared" si="7"/>
        <v>0</v>
      </c>
      <c r="Z138" s="13"/>
    </row>
    <row r="139" spans="1:26" hidden="1" x14ac:dyDescent="0.3">
      <c r="A139" s="12" t="s">
        <v>22</v>
      </c>
      <c r="B139" s="12" t="s">
        <v>23</v>
      </c>
      <c r="C139" s="13" t="s">
        <v>140</v>
      </c>
      <c r="D139" s="13" t="s">
        <v>143</v>
      </c>
      <c r="E139" s="14" t="s">
        <v>176</v>
      </c>
      <c r="F139" s="13"/>
      <c r="G139" s="13"/>
      <c r="H139" s="10" t="s">
        <v>22</v>
      </c>
      <c r="I139" s="10" t="s">
        <v>23</v>
      </c>
      <c r="J139" t="s">
        <v>148</v>
      </c>
      <c r="K139" t="s">
        <v>173</v>
      </c>
      <c r="L139" t="s">
        <v>143</v>
      </c>
      <c r="M139" s="15">
        <v>22222000062</v>
      </c>
      <c r="N139" s="15" t="s">
        <v>202</v>
      </c>
      <c r="O139" s="12">
        <f>+VLOOKUP(M139,[1]Foglio1!$A:$C,3,0)</f>
        <v>15024.13</v>
      </c>
      <c r="P139" s="29">
        <f>+SUMIFS('Scritture 2013'!$F:$F,'Scritture 2013'!$G:$G,"38",'Scritture 2013'!$A:$A,'Sp 2013'!$M139)</f>
        <v>0</v>
      </c>
      <c r="Q139" s="29">
        <f>+SUMIFS('Scritture 2013'!$F:$F,'Scritture 2013'!$G:$G,"16",'Scritture 2013'!$A:$A,'Sp 2013'!$M139)</f>
        <v>0</v>
      </c>
      <c r="R139" s="29">
        <f>+SUMIFS('Scritture 2013'!$F:$F,'Scritture 2013'!$G:$G,"39CA",'Scritture 2013'!$A:$A,'Sp 2013'!$M139)</f>
        <v>0</v>
      </c>
      <c r="S139" s="29">
        <f>+SUMIFS('Scritture 2013'!$F:$F,'Scritture 2013'!$G:$G,"17",'Scritture 2013'!$A:$A,'Sp 2013'!$M139)</f>
        <v>0</v>
      </c>
      <c r="T139" s="29">
        <f>+SUMIFS('Scritture 2013'!$F:$F,'Scritture 2013'!$G:$G,"39AF",'Scritture 2013'!$A:$A,'Sp 2013'!$M139)</f>
        <v>0</v>
      </c>
      <c r="U139" s="29">
        <f>+SUMIFS('Scritture 2013'!$F:$F,'Scritture 2013'!$G:$G,"39SD",'Scritture 2013'!$A:$A,'Sp 2013'!$M139)</f>
        <v>0</v>
      </c>
      <c r="V139" s="29">
        <f>+SUMIFS('Scritture 2013'!$F:$F,'Scritture 2013'!$G:$G,"37",'Scritture 2013'!$A:$A,'Sp 2013'!$M139)</f>
        <v>0</v>
      </c>
      <c r="W139" s="29">
        <f>+SUMIFS('Scritture 2013'!$F:$F,'Scritture 2013'!$G:$G,"19",'Scritture 2013'!$A:$A,'Sp 2013'!$M139)</f>
        <v>0</v>
      </c>
      <c r="X139" s="29">
        <f t="shared" si="8"/>
        <v>0</v>
      </c>
      <c r="Y139" s="29">
        <f t="shared" si="7"/>
        <v>15024.13</v>
      </c>
      <c r="Z139" s="13"/>
    </row>
    <row r="140" spans="1:26" hidden="1" x14ac:dyDescent="0.3">
      <c r="A140" s="12" t="s">
        <v>22</v>
      </c>
      <c r="B140" s="12" t="s">
        <v>23</v>
      </c>
      <c r="C140" s="13" t="s">
        <v>140</v>
      </c>
      <c r="D140" s="13" t="s">
        <v>143</v>
      </c>
      <c r="E140" s="14" t="s">
        <v>176</v>
      </c>
      <c r="F140" s="13"/>
      <c r="G140" s="13"/>
      <c r="H140" s="10" t="s">
        <v>22</v>
      </c>
      <c r="I140" s="10" t="s">
        <v>23</v>
      </c>
      <c r="J140" t="s">
        <v>148</v>
      </c>
      <c r="K140" t="s">
        <v>173</v>
      </c>
      <c r="L140" t="s">
        <v>143</v>
      </c>
      <c r="M140" s="15">
        <v>22222000002</v>
      </c>
      <c r="N140" s="15" t="s">
        <v>203</v>
      </c>
      <c r="O140" s="12"/>
      <c r="P140" s="29">
        <f>+SUMIFS('Scritture 2013'!$F:$F,'Scritture 2013'!$G:$G,"38",'Scritture 2013'!$A:$A,'Sp 2013'!$M140)</f>
        <v>0</v>
      </c>
      <c r="Q140" s="29">
        <f>+SUMIFS('Scritture 2013'!$F:$F,'Scritture 2013'!$G:$G,"16",'Scritture 2013'!$A:$A,'Sp 2013'!$M140)</f>
        <v>0</v>
      </c>
      <c r="R140" s="29">
        <f>+SUMIFS('Scritture 2013'!$F:$F,'Scritture 2013'!$G:$G,"39CA",'Scritture 2013'!$A:$A,'Sp 2013'!$M140)</f>
        <v>0</v>
      </c>
      <c r="S140" s="29">
        <f>+SUMIFS('Scritture 2013'!$F:$F,'Scritture 2013'!$G:$G,"17",'Scritture 2013'!$A:$A,'Sp 2013'!$M140)</f>
        <v>0</v>
      </c>
      <c r="T140" s="29">
        <f>+SUMIFS('Scritture 2013'!$F:$F,'Scritture 2013'!$G:$G,"39AF",'Scritture 2013'!$A:$A,'Sp 2013'!$M140)</f>
        <v>0</v>
      </c>
      <c r="U140" s="29">
        <f>+SUMIFS('Scritture 2013'!$F:$F,'Scritture 2013'!$G:$G,"39SD",'Scritture 2013'!$A:$A,'Sp 2013'!$M140)</f>
        <v>0</v>
      </c>
      <c r="V140" s="29">
        <f>+SUMIFS('Scritture 2013'!$F:$F,'Scritture 2013'!$G:$G,"37",'Scritture 2013'!$A:$A,'Sp 2013'!$M140)</f>
        <v>0</v>
      </c>
      <c r="W140" s="29">
        <f>+SUMIFS('Scritture 2013'!$F:$F,'Scritture 2013'!$G:$G,"19",'Scritture 2013'!$A:$A,'Sp 2013'!$M140)</f>
        <v>0</v>
      </c>
      <c r="X140" s="29">
        <f t="shared" si="8"/>
        <v>0</v>
      </c>
      <c r="Y140" s="29">
        <f t="shared" si="7"/>
        <v>0</v>
      </c>
      <c r="Z140" s="13"/>
    </row>
    <row r="141" spans="1:26" hidden="1" x14ac:dyDescent="0.3">
      <c r="A141" s="12" t="s">
        <v>22</v>
      </c>
      <c r="B141" s="12" t="s">
        <v>23</v>
      </c>
      <c r="C141" s="13" t="s">
        <v>140</v>
      </c>
      <c r="D141" s="13" t="s">
        <v>143</v>
      </c>
      <c r="E141" s="14" t="s">
        <v>176</v>
      </c>
      <c r="F141" s="13"/>
      <c r="G141" s="13"/>
      <c r="H141" s="10" t="s">
        <v>22</v>
      </c>
      <c r="I141" s="10" t="s">
        <v>23</v>
      </c>
      <c r="J141" t="s">
        <v>148</v>
      </c>
      <c r="K141" t="s">
        <v>173</v>
      </c>
      <c r="L141" t="s">
        <v>143</v>
      </c>
      <c r="M141" s="15">
        <v>22223000021</v>
      </c>
      <c r="N141" s="15" t="s">
        <v>204</v>
      </c>
      <c r="O141" s="12">
        <f>+VLOOKUP(M141,[1]Foglio1!$A:$C,3,0)</f>
        <v>7828.5</v>
      </c>
      <c r="P141" s="29">
        <f>+SUMIFS('Scritture 2013'!$F:$F,'Scritture 2013'!$G:$G,"38",'Scritture 2013'!$A:$A,'Sp 2013'!$M141)</f>
        <v>0</v>
      </c>
      <c r="Q141" s="29">
        <f>+SUMIFS('Scritture 2013'!$F:$F,'Scritture 2013'!$G:$G,"16",'Scritture 2013'!$A:$A,'Sp 2013'!$M141)</f>
        <v>0</v>
      </c>
      <c r="R141" s="29">
        <f>+SUMIFS('Scritture 2013'!$F:$F,'Scritture 2013'!$G:$G,"39CA",'Scritture 2013'!$A:$A,'Sp 2013'!$M141)</f>
        <v>0</v>
      </c>
      <c r="S141" s="29">
        <f>+SUMIFS('Scritture 2013'!$F:$F,'Scritture 2013'!$G:$G,"17",'Scritture 2013'!$A:$A,'Sp 2013'!$M141)</f>
        <v>0</v>
      </c>
      <c r="T141" s="29">
        <f>+SUMIFS('Scritture 2013'!$F:$F,'Scritture 2013'!$G:$G,"39AF",'Scritture 2013'!$A:$A,'Sp 2013'!$M141)</f>
        <v>0</v>
      </c>
      <c r="U141" s="29">
        <f>+SUMIFS('Scritture 2013'!$F:$F,'Scritture 2013'!$G:$G,"39SD",'Scritture 2013'!$A:$A,'Sp 2013'!$M141)</f>
        <v>0</v>
      </c>
      <c r="V141" s="29">
        <f>+SUMIFS('Scritture 2013'!$F:$F,'Scritture 2013'!$G:$G,"37",'Scritture 2013'!$A:$A,'Sp 2013'!$M141)</f>
        <v>0</v>
      </c>
      <c r="W141" s="29">
        <f>+SUMIFS('Scritture 2013'!$F:$F,'Scritture 2013'!$G:$G,"19",'Scritture 2013'!$A:$A,'Sp 2013'!$M141)</f>
        <v>0</v>
      </c>
      <c r="X141" s="29">
        <f t="shared" si="8"/>
        <v>0</v>
      </c>
      <c r="Y141" s="29">
        <f t="shared" si="7"/>
        <v>7828.5</v>
      </c>
      <c r="Z141" s="13"/>
    </row>
    <row r="142" spans="1:26" hidden="1" x14ac:dyDescent="0.3">
      <c r="A142" s="12" t="s">
        <v>22</v>
      </c>
      <c r="B142" s="12" t="s">
        <v>23</v>
      </c>
      <c r="C142" s="13" t="s">
        <v>140</v>
      </c>
      <c r="D142" s="13" t="s">
        <v>143</v>
      </c>
      <c r="E142" s="14" t="s">
        <v>176</v>
      </c>
      <c r="F142" s="13"/>
      <c r="G142" s="13"/>
      <c r="H142" s="10" t="s">
        <v>22</v>
      </c>
      <c r="I142" s="10" t="s">
        <v>23</v>
      </c>
      <c r="J142" t="s">
        <v>148</v>
      </c>
      <c r="K142" t="s">
        <v>173</v>
      </c>
      <c r="L142" t="s">
        <v>143</v>
      </c>
      <c r="M142" s="15">
        <v>22223000038</v>
      </c>
      <c r="N142" s="15" t="s">
        <v>205</v>
      </c>
      <c r="O142" s="12"/>
      <c r="P142" s="29">
        <f>+SUMIFS('Scritture 2013'!$F:$F,'Scritture 2013'!$G:$G,"38",'Scritture 2013'!$A:$A,'Sp 2013'!$M142)</f>
        <v>0</v>
      </c>
      <c r="Q142" s="29">
        <f>+SUMIFS('Scritture 2013'!$F:$F,'Scritture 2013'!$G:$G,"16",'Scritture 2013'!$A:$A,'Sp 2013'!$M142)</f>
        <v>0</v>
      </c>
      <c r="R142" s="29">
        <f>+SUMIFS('Scritture 2013'!$F:$F,'Scritture 2013'!$G:$G,"39CA",'Scritture 2013'!$A:$A,'Sp 2013'!$M142)</f>
        <v>0</v>
      </c>
      <c r="S142" s="29">
        <f>+SUMIFS('Scritture 2013'!$F:$F,'Scritture 2013'!$G:$G,"17",'Scritture 2013'!$A:$A,'Sp 2013'!$M142)</f>
        <v>0</v>
      </c>
      <c r="T142" s="29">
        <f>+SUMIFS('Scritture 2013'!$F:$F,'Scritture 2013'!$G:$G,"39AF",'Scritture 2013'!$A:$A,'Sp 2013'!$M142)</f>
        <v>0</v>
      </c>
      <c r="U142" s="29">
        <f>+SUMIFS('Scritture 2013'!$F:$F,'Scritture 2013'!$G:$G,"39SD",'Scritture 2013'!$A:$A,'Sp 2013'!$M142)</f>
        <v>0</v>
      </c>
      <c r="V142" s="29">
        <f>+SUMIFS('Scritture 2013'!$F:$F,'Scritture 2013'!$G:$G,"37",'Scritture 2013'!$A:$A,'Sp 2013'!$M142)</f>
        <v>0</v>
      </c>
      <c r="W142" s="29">
        <f>+SUMIFS('Scritture 2013'!$F:$F,'Scritture 2013'!$G:$G,"19",'Scritture 2013'!$A:$A,'Sp 2013'!$M142)</f>
        <v>0</v>
      </c>
      <c r="X142" s="29">
        <f t="shared" si="8"/>
        <v>0</v>
      </c>
      <c r="Y142" s="29">
        <f t="shared" si="7"/>
        <v>0</v>
      </c>
      <c r="Z142" s="13"/>
    </row>
    <row r="143" spans="1:26" hidden="1" x14ac:dyDescent="0.3">
      <c r="A143" s="12" t="s">
        <v>22</v>
      </c>
      <c r="B143" s="12" t="s">
        <v>23</v>
      </c>
      <c r="C143" s="13" t="s">
        <v>140</v>
      </c>
      <c r="D143" s="13" t="s">
        <v>143</v>
      </c>
      <c r="E143" s="14" t="s">
        <v>176</v>
      </c>
      <c r="F143" s="13"/>
      <c r="G143" s="13"/>
      <c r="H143" s="10" t="s">
        <v>22</v>
      </c>
      <c r="I143" s="10" t="s">
        <v>23</v>
      </c>
      <c r="J143" t="s">
        <v>148</v>
      </c>
      <c r="K143" t="s">
        <v>173</v>
      </c>
      <c r="L143" t="s">
        <v>143</v>
      </c>
      <c r="M143" s="15">
        <v>22223000041</v>
      </c>
      <c r="N143" s="15" t="s">
        <v>206</v>
      </c>
      <c r="O143" s="12">
        <f>+VLOOKUP(M143,[1]Foglio1!$A:$C,3,0)</f>
        <v>-8749.57</v>
      </c>
      <c r="P143" s="29">
        <f>+SUMIFS('Scritture 2013'!$F:$F,'Scritture 2013'!$G:$G,"38",'Scritture 2013'!$A:$A,'Sp 2013'!$M143)</f>
        <v>0</v>
      </c>
      <c r="Q143" s="29">
        <f>+SUMIFS('Scritture 2013'!$F:$F,'Scritture 2013'!$G:$G,"16",'Scritture 2013'!$A:$A,'Sp 2013'!$M143)</f>
        <v>0</v>
      </c>
      <c r="R143" s="29">
        <f>+SUMIFS('Scritture 2013'!$F:$F,'Scritture 2013'!$G:$G,"39CA",'Scritture 2013'!$A:$A,'Sp 2013'!$M143)</f>
        <v>0</v>
      </c>
      <c r="S143" s="29">
        <f>+SUMIFS('Scritture 2013'!$F:$F,'Scritture 2013'!$G:$G,"17",'Scritture 2013'!$A:$A,'Sp 2013'!$M143)</f>
        <v>0</v>
      </c>
      <c r="T143" s="29">
        <f>+SUMIFS('Scritture 2013'!$F:$F,'Scritture 2013'!$G:$G,"39AF",'Scritture 2013'!$A:$A,'Sp 2013'!$M143)</f>
        <v>0</v>
      </c>
      <c r="U143" s="29">
        <f>+SUMIFS('Scritture 2013'!$F:$F,'Scritture 2013'!$G:$G,"39SD",'Scritture 2013'!$A:$A,'Sp 2013'!$M143)</f>
        <v>0</v>
      </c>
      <c r="V143" s="29">
        <f>+SUMIFS('Scritture 2013'!$F:$F,'Scritture 2013'!$G:$G,"37",'Scritture 2013'!$A:$A,'Sp 2013'!$M143)</f>
        <v>0</v>
      </c>
      <c r="W143" s="29">
        <f>+SUMIFS('Scritture 2013'!$F:$F,'Scritture 2013'!$G:$G,"19",'Scritture 2013'!$A:$A,'Sp 2013'!$M143)</f>
        <v>0</v>
      </c>
      <c r="X143" s="29">
        <f t="shared" si="8"/>
        <v>0</v>
      </c>
      <c r="Y143" s="29">
        <f t="shared" si="7"/>
        <v>-8749.57</v>
      </c>
      <c r="Z143" s="13"/>
    </row>
    <row r="144" spans="1:26" hidden="1" x14ac:dyDescent="0.3">
      <c r="A144" s="12" t="s">
        <v>22</v>
      </c>
      <c r="B144" s="12" t="s">
        <v>23</v>
      </c>
      <c r="C144" s="13" t="s">
        <v>140</v>
      </c>
      <c r="D144" s="13" t="s">
        <v>143</v>
      </c>
      <c r="E144" s="14" t="s">
        <v>176</v>
      </c>
      <c r="F144" s="13"/>
      <c r="G144" s="13"/>
      <c r="H144" s="10" t="s">
        <v>22</v>
      </c>
      <c r="I144" s="10" t="s">
        <v>23</v>
      </c>
      <c r="J144" t="s">
        <v>148</v>
      </c>
      <c r="K144" t="s">
        <v>173</v>
      </c>
      <c r="L144" t="s">
        <v>143</v>
      </c>
      <c r="M144" s="15">
        <v>22223000042</v>
      </c>
      <c r="N144" s="15" t="s">
        <v>207</v>
      </c>
      <c r="O144" s="12"/>
      <c r="P144" s="29">
        <f>+SUMIFS('Scritture 2013'!$F:$F,'Scritture 2013'!$G:$G,"38",'Scritture 2013'!$A:$A,'Sp 2013'!$M144)</f>
        <v>0</v>
      </c>
      <c r="Q144" s="29">
        <f>+SUMIFS('Scritture 2013'!$F:$F,'Scritture 2013'!$G:$G,"16",'Scritture 2013'!$A:$A,'Sp 2013'!$M144)</f>
        <v>0</v>
      </c>
      <c r="R144" s="29">
        <f>+SUMIFS('Scritture 2013'!$F:$F,'Scritture 2013'!$G:$G,"39CA",'Scritture 2013'!$A:$A,'Sp 2013'!$M144)</f>
        <v>0</v>
      </c>
      <c r="S144" s="29">
        <f>+SUMIFS('Scritture 2013'!$F:$F,'Scritture 2013'!$G:$G,"17",'Scritture 2013'!$A:$A,'Sp 2013'!$M144)</f>
        <v>0</v>
      </c>
      <c r="T144" s="29">
        <f>+SUMIFS('Scritture 2013'!$F:$F,'Scritture 2013'!$G:$G,"39AF",'Scritture 2013'!$A:$A,'Sp 2013'!$M144)</f>
        <v>0</v>
      </c>
      <c r="U144" s="29">
        <f>+SUMIFS('Scritture 2013'!$F:$F,'Scritture 2013'!$G:$G,"39SD",'Scritture 2013'!$A:$A,'Sp 2013'!$M144)</f>
        <v>0</v>
      </c>
      <c r="V144" s="29">
        <f>+SUMIFS('Scritture 2013'!$F:$F,'Scritture 2013'!$G:$G,"37",'Scritture 2013'!$A:$A,'Sp 2013'!$M144)</f>
        <v>0</v>
      </c>
      <c r="W144" s="29">
        <f>+SUMIFS('Scritture 2013'!$F:$F,'Scritture 2013'!$G:$G,"19",'Scritture 2013'!$A:$A,'Sp 2013'!$M144)</f>
        <v>0</v>
      </c>
      <c r="X144" s="29">
        <f t="shared" si="8"/>
        <v>0</v>
      </c>
      <c r="Y144" s="29">
        <f t="shared" si="7"/>
        <v>0</v>
      </c>
      <c r="Z144" s="13"/>
    </row>
    <row r="145" spans="1:26" hidden="1" x14ac:dyDescent="0.3">
      <c r="A145" s="12"/>
      <c r="B145" s="12"/>
      <c r="C145" s="13"/>
      <c r="D145" s="13"/>
      <c r="E145" s="14"/>
      <c r="F145" s="13"/>
      <c r="G145" s="13"/>
      <c r="H145" s="10" t="s">
        <v>22</v>
      </c>
      <c r="I145" s="10" t="s">
        <v>23</v>
      </c>
      <c r="J145" t="s">
        <v>148</v>
      </c>
      <c r="K145" t="s">
        <v>173</v>
      </c>
      <c r="L145" t="s">
        <v>740</v>
      </c>
      <c r="M145" s="36" t="s">
        <v>741</v>
      </c>
      <c r="N145" s="36" t="s">
        <v>742</v>
      </c>
      <c r="O145" s="12"/>
      <c r="P145" s="29">
        <f>+SUMIFS('Scritture 2013'!$F:$F,'Scritture 2013'!$G:$G,"38",'Scritture 2013'!$A:$A,'Sp 2013'!$M145)</f>
        <v>0</v>
      </c>
      <c r="Q145" s="29">
        <f>+SUMIFS('Scritture 2013'!$F:$F,'Scritture 2013'!$G:$G,"16",'Scritture 2013'!$A:$A,'Sp 2013'!$M145)</f>
        <v>0</v>
      </c>
      <c r="R145" s="29">
        <f>+SUMIFS('Scritture 2013'!$F:$F,'Scritture 2013'!$G:$G,"39CA",'Scritture 2013'!$A:$A,'Sp 2013'!$M145)</f>
        <v>0</v>
      </c>
      <c r="S145" s="29">
        <f>+SUMIFS('Scritture 2013'!$F:$F,'Scritture 2013'!$G:$G,"17",'Scritture 2013'!$A:$A,'Sp 2013'!$M145)</f>
        <v>0</v>
      </c>
      <c r="T145" s="29">
        <f>+SUMIFS('Scritture 2013'!$F:$F,'Scritture 2013'!$G:$G,"39AF",'Scritture 2013'!$A:$A,'Sp 2013'!$M145)</f>
        <v>0</v>
      </c>
      <c r="U145" s="29">
        <f>+SUMIFS('Scritture 2013'!$F:$F,'Scritture 2013'!$G:$G,"39SD",'Scritture 2013'!$A:$A,'Sp 2013'!$M145)</f>
        <v>-41086.29</v>
      </c>
      <c r="V145" s="29">
        <f>+SUMIFS('Scritture 2013'!$F:$F,'Scritture 2013'!$G:$G,"37",'Scritture 2013'!$A:$A,'Sp 2013'!$M145)</f>
        <v>0</v>
      </c>
      <c r="W145" s="29">
        <f>+SUMIFS('Scritture 2013'!$F:$F,'Scritture 2013'!$G:$G,"19",'Scritture 2013'!$A:$A,'Sp 2013'!$M145)</f>
        <v>0</v>
      </c>
      <c r="X145" s="98">
        <f t="shared" si="8"/>
        <v>-41086.29</v>
      </c>
      <c r="Y145" s="29">
        <f t="shared" si="7"/>
        <v>-41086.29</v>
      </c>
      <c r="Z145" s="13"/>
    </row>
    <row r="146" spans="1:26" hidden="1" x14ac:dyDescent="0.3">
      <c r="A146" s="12"/>
      <c r="B146" s="12"/>
      <c r="C146" s="13"/>
      <c r="D146" s="13"/>
      <c r="E146" s="14"/>
      <c r="F146" s="13"/>
      <c r="G146" s="13"/>
      <c r="H146" s="10" t="s">
        <v>22</v>
      </c>
      <c r="I146" s="10" t="s">
        <v>23</v>
      </c>
      <c r="J146" t="s">
        <v>148</v>
      </c>
      <c r="K146" t="s">
        <v>173</v>
      </c>
      <c r="L146" t="s">
        <v>740</v>
      </c>
      <c r="M146" s="36" t="s">
        <v>743</v>
      </c>
      <c r="N146" s="36" t="s">
        <v>744</v>
      </c>
      <c r="O146" s="12"/>
      <c r="P146" s="29">
        <f>+SUMIFS('Scritture 2013'!$F:$F,'Scritture 2013'!$G:$G,"38",'Scritture 2013'!$A:$A,'Sp 2013'!$M146)</f>
        <v>0</v>
      </c>
      <c r="Q146" s="29">
        <f>+SUMIFS('Scritture 2013'!$F:$F,'Scritture 2013'!$G:$G,"16",'Scritture 2013'!$A:$A,'Sp 2013'!$M146)</f>
        <v>0</v>
      </c>
      <c r="R146" s="29">
        <f>+SUMIFS('Scritture 2013'!$F:$F,'Scritture 2013'!$G:$G,"39CA",'Scritture 2013'!$A:$A,'Sp 2013'!$M146)</f>
        <v>0</v>
      </c>
      <c r="S146" s="29">
        <f>+SUMIFS('Scritture 2013'!$F:$F,'Scritture 2013'!$G:$G,"17",'Scritture 2013'!$A:$A,'Sp 2013'!$M146)</f>
        <v>0</v>
      </c>
      <c r="T146" s="29">
        <f>+SUMIFS('Scritture 2013'!$F:$F,'Scritture 2013'!$G:$G,"39AF",'Scritture 2013'!$A:$A,'Sp 2013'!$M146)</f>
        <v>0</v>
      </c>
      <c r="U146" s="29">
        <f>+SUMIFS('Scritture 2013'!$F:$F,'Scritture 2013'!$G:$G,"39SD",'Scritture 2013'!$A:$A,'Sp 2013'!$M146)</f>
        <v>0</v>
      </c>
      <c r="V146" s="29">
        <f>+SUMIFS('Scritture 2013'!$F:$F,'Scritture 2013'!$G:$G,"37",'Scritture 2013'!$A:$A,'Sp 2013'!$M146)</f>
        <v>0</v>
      </c>
      <c r="W146" s="29">
        <f>+SUMIFS('Scritture 2013'!$F:$F,'Scritture 2013'!$G:$G,"19",'Scritture 2013'!$A:$A,'Sp 2013'!$M146)</f>
        <v>0</v>
      </c>
      <c r="X146" s="29">
        <f t="shared" si="8"/>
        <v>0</v>
      </c>
      <c r="Y146" s="29">
        <f t="shared" si="7"/>
        <v>0</v>
      </c>
      <c r="Z146" s="13"/>
    </row>
    <row r="147" spans="1:26" hidden="1" x14ac:dyDescent="0.3">
      <c r="A147" s="12"/>
      <c r="B147" s="12"/>
      <c r="C147" s="13"/>
      <c r="D147" s="13"/>
      <c r="E147" s="14"/>
      <c r="F147" s="13"/>
      <c r="G147" s="13"/>
      <c r="H147" s="10" t="s">
        <v>22</v>
      </c>
      <c r="I147" s="10" t="s">
        <v>23</v>
      </c>
      <c r="J147" t="s">
        <v>148</v>
      </c>
      <c r="K147" t="s">
        <v>173</v>
      </c>
      <c r="L147" t="s">
        <v>740</v>
      </c>
      <c r="M147" s="36" t="s">
        <v>745</v>
      </c>
      <c r="N147" s="15" t="s">
        <v>746</v>
      </c>
      <c r="O147" s="12"/>
      <c r="P147" s="29">
        <f>+SUMIFS('Scritture 2013'!$F:$F,'Scritture 2013'!$G:$G,"38",'Scritture 2013'!$A:$A,'Sp 2013'!$M147)</f>
        <v>0</v>
      </c>
      <c r="Q147" s="29">
        <f>+SUMIFS('Scritture 2013'!$F:$F,'Scritture 2013'!$G:$G,"16",'Scritture 2013'!$A:$A,'Sp 2013'!$M147)</f>
        <v>0</v>
      </c>
      <c r="R147" s="29">
        <f>+SUMIFS('Scritture 2013'!$F:$F,'Scritture 2013'!$G:$G,"39CA",'Scritture 2013'!$A:$A,'Sp 2013'!$M147)</f>
        <v>0</v>
      </c>
      <c r="S147" s="29">
        <f>+SUMIFS('Scritture 2013'!$F:$F,'Scritture 2013'!$G:$G,"17",'Scritture 2013'!$A:$A,'Sp 2013'!$M147)</f>
        <v>0</v>
      </c>
      <c r="T147" s="29">
        <f>+SUMIFS('Scritture 2013'!$F:$F,'Scritture 2013'!$G:$G,"39AF",'Scritture 2013'!$A:$A,'Sp 2013'!$M147)</f>
        <v>0</v>
      </c>
      <c r="U147" s="29">
        <f>+SUMIFS('Scritture 2013'!$F:$F,'Scritture 2013'!$G:$G,"39SD",'Scritture 2013'!$A:$A,'Sp 2013'!$M147)</f>
        <v>0</v>
      </c>
      <c r="V147" s="29">
        <f>+SUMIFS('Scritture 2013'!$F:$F,'Scritture 2013'!$G:$G,"37",'Scritture 2013'!$A:$A,'Sp 2013'!$M147)</f>
        <v>0</v>
      </c>
      <c r="W147" s="29">
        <f>+SUMIFS('Scritture 2013'!$F:$F,'Scritture 2013'!$G:$G,"19",'Scritture 2013'!$A:$A,'Sp 2013'!$M147)</f>
        <v>0</v>
      </c>
      <c r="X147" s="29">
        <f t="shared" si="8"/>
        <v>0</v>
      </c>
      <c r="Y147" s="29">
        <f t="shared" ref="Y147:Y215" si="9">+SUM(O147:W147)</f>
        <v>0</v>
      </c>
      <c r="Z147" s="13"/>
    </row>
    <row r="148" spans="1:26" hidden="1" x14ac:dyDescent="0.3">
      <c r="A148" s="12"/>
      <c r="B148" s="12"/>
      <c r="C148" s="13"/>
      <c r="D148" s="13"/>
      <c r="E148" s="14"/>
      <c r="F148" s="13"/>
      <c r="G148" s="13"/>
      <c r="H148" s="10" t="s">
        <v>22</v>
      </c>
      <c r="I148" s="10" t="s">
        <v>23</v>
      </c>
      <c r="J148" t="s">
        <v>148</v>
      </c>
      <c r="K148" t="s">
        <v>173</v>
      </c>
      <c r="L148" t="s">
        <v>740</v>
      </c>
      <c r="M148" s="36" t="s">
        <v>747</v>
      </c>
      <c r="N148" s="15" t="s">
        <v>748</v>
      </c>
      <c r="O148" s="12"/>
      <c r="P148" s="29">
        <f>+SUMIFS('Scritture 2013'!$F:$F,'Scritture 2013'!$G:$G,"38",'Scritture 2013'!$A:$A,'Sp 2013'!$M148)</f>
        <v>0</v>
      </c>
      <c r="Q148" s="29">
        <f>+SUMIFS('Scritture 2013'!$F:$F,'Scritture 2013'!$G:$G,"16",'Scritture 2013'!$A:$A,'Sp 2013'!$M148)</f>
        <v>0</v>
      </c>
      <c r="R148" s="29">
        <f>+SUMIFS('Scritture 2013'!$F:$F,'Scritture 2013'!$G:$G,"39CA",'Scritture 2013'!$A:$A,'Sp 2013'!$M148)</f>
        <v>0</v>
      </c>
      <c r="S148" s="29">
        <f>+SUMIFS('Scritture 2013'!$F:$F,'Scritture 2013'!$G:$G,"17",'Scritture 2013'!$A:$A,'Sp 2013'!$M148)</f>
        <v>0</v>
      </c>
      <c r="T148" s="29">
        <f>+SUMIFS('Scritture 2013'!$F:$F,'Scritture 2013'!$G:$G,"39AF",'Scritture 2013'!$A:$A,'Sp 2013'!$M148)</f>
        <v>0</v>
      </c>
      <c r="U148" s="29">
        <f>+SUMIFS('Scritture 2013'!$F:$F,'Scritture 2013'!$G:$G,"39SD",'Scritture 2013'!$A:$A,'Sp 2013'!$M148)</f>
        <v>0</v>
      </c>
      <c r="V148" s="29">
        <f>+SUMIFS('Scritture 2013'!$F:$F,'Scritture 2013'!$G:$G,"37",'Scritture 2013'!$A:$A,'Sp 2013'!$M148)</f>
        <v>0</v>
      </c>
      <c r="W148" s="29">
        <f>+SUMIFS('Scritture 2013'!$F:$F,'Scritture 2013'!$G:$G,"19",'Scritture 2013'!$A:$A,'Sp 2013'!$M148)</f>
        <v>0</v>
      </c>
      <c r="X148" s="29">
        <f t="shared" ref="X148:X216" si="10">+SUM(P148:W148)</f>
        <v>0</v>
      </c>
      <c r="Y148" s="29">
        <f t="shared" si="9"/>
        <v>0</v>
      </c>
      <c r="Z148" s="13"/>
    </row>
    <row r="149" spans="1:26" hidden="1" x14ac:dyDescent="0.3">
      <c r="A149" s="12" t="s">
        <v>22</v>
      </c>
      <c r="B149" s="12" t="s">
        <v>23</v>
      </c>
      <c r="C149" s="13" t="s">
        <v>140</v>
      </c>
      <c r="D149" s="13" t="s">
        <v>143</v>
      </c>
      <c r="E149" s="14" t="s">
        <v>176</v>
      </c>
      <c r="F149" s="13"/>
      <c r="G149" s="13" t="s">
        <v>208</v>
      </c>
      <c r="H149" s="10" t="s">
        <v>22</v>
      </c>
      <c r="I149" s="10" t="s">
        <v>23</v>
      </c>
      <c r="J149" t="s">
        <v>209</v>
      </c>
      <c r="K149" t="s">
        <v>210</v>
      </c>
      <c r="L149" t="s">
        <v>211</v>
      </c>
      <c r="M149" s="24">
        <v>11803000002</v>
      </c>
      <c r="N149" s="25" t="s">
        <v>212</v>
      </c>
      <c r="O149" s="12">
        <f>+VLOOKUP(M149,[1]Foglio1!$A:$C,3,0)</f>
        <v>81374.14</v>
      </c>
      <c r="P149" s="29">
        <f>+SUMIFS('Scritture 2013'!$F:$F,'Scritture 2013'!$G:$G,"38",'Scritture 2013'!$A:$A,'Sp 2013'!$M149)</f>
        <v>0</v>
      </c>
      <c r="Q149" s="29">
        <f>+SUMIFS('Scritture 2013'!$F:$F,'Scritture 2013'!$G:$G,"16",'Scritture 2013'!$A:$A,'Sp 2013'!$M149)</f>
        <v>0</v>
      </c>
      <c r="R149" s="29">
        <f>+SUMIFS('Scritture 2013'!$F:$F,'Scritture 2013'!$G:$G,"39CA",'Scritture 2013'!$A:$A,'Sp 2013'!$M149)</f>
        <v>0</v>
      </c>
      <c r="S149" s="29">
        <f>+SUMIFS('Scritture 2013'!$F:$F,'Scritture 2013'!$G:$G,"17",'Scritture 2013'!$A:$A,'Sp 2013'!$M149)</f>
        <v>0</v>
      </c>
      <c r="T149" s="29">
        <f>+SUMIFS('Scritture 2013'!$F:$F,'Scritture 2013'!$G:$G,"39AF",'Scritture 2013'!$A:$A,'Sp 2013'!$M149)</f>
        <v>0</v>
      </c>
      <c r="U149" s="29">
        <f>+SUMIFS('Scritture 2013'!$F:$F,'Scritture 2013'!$G:$G,"39SD",'Scritture 2013'!$A:$A,'Sp 2013'!$M149)</f>
        <v>0</v>
      </c>
      <c r="V149" s="29">
        <f>+SUMIFS('Scritture 2013'!$F:$F,'Scritture 2013'!$G:$G,"37",'Scritture 2013'!$A:$A,'Sp 2013'!$M149)</f>
        <v>0</v>
      </c>
      <c r="W149" s="29">
        <f>+SUMIFS('Scritture 2013'!$F:$F,'Scritture 2013'!$G:$G,"19",'Scritture 2013'!$A:$A,'Sp 2013'!$M149)</f>
        <v>0</v>
      </c>
      <c r="X149" s="29">
        <f t="shared" si="10"/>
        <v>0</v>
      </c>
      <c r="Y149" s="29">
        <f t="shared" si="9"/>
        <v>81374.14</v>
      </c>
      <c r="Z149" s="13"/>
    </row>
    <row r="150" spans="1:26" hidden="1" x14ac:dyDescent="0.3">
      <c r="A150" s="12" t="s">
        <v>22</v>
      </c>
      <c r="B150" s="12" t="s">
        <v>23</v>
      </c>
      <c r="C150" s="13" t="s">
        <v>140</v>
      </c>
      <c r="D150" s="13" t="s">
        <v>143</v>
      </c>
      <c r="E150" s="14" t="s">
        <v>176</v>
      </c>
      <c r="F150" s="13"/>
      <c r="G150" s="13"/>
      <c r="H150" s="10" t="s">
        <v>22</v>
      </c>
      <c r="I150" s="10" t="s">
        <v>23</v>
      </c>
      <c r="J150" t="s">
        <v>148</v>
      </c>
      <c r="K150" t="s">
        <v>173</v>
      </c>
      <c r="L150" t="s">
        <v>143</v>
      </c>
      <c r="M150" s="15">
        <v>11510000038</v>
      </c>
      <c r="N150" s="15" t="s">
        <v>213</v>
      </c>
      <c r="O150" s="12">
        <f>+VLOOKUP(M150,[1]Foglio1!$A:$C,3,0)</f>
        <v>580121.91</v>
      </c>
      <c r="P150" s="29">
        <f>+SUMIFS('Scritture 2013'!$F:$F,'Scritture 2013'!$G:$G,"38",'Scritture 2013'!$A:$A,'Sp 2013'!$M150)</f>
        <v>0</v>
      </c>
      <c r="Q150" s="29">
        <f>+SUMIFS('Scritture 2013'!$F:$F,'Scritture 2013'!$G:$G,"16",'Scritture 2013'!$A:$A,'Sp 2013'!$M150)</f>
        <v>0</v>
      </c>
      <c r="R150" s="29">
        <f>+SUMIFS('Scritture 2013'!$F:$F,'Scritture 2013'!$G:$G,"39CA",'Scritture 2013'!$A:$A,'Sp 2013'!$M150)</f>
        <v>0</v>
      </c>
      <c r="S150" s="29">
        <f>+SUMIFS('Scritture 2013'!$F:$F,'Scritture 2013'!$G:$G,"17",'Scritture 2013'!$A:$A,'Sp 2013'!$M150)</f>
        <v>0</v>
      </c>
      <c r="T150" s="29">
        <f>+SUMIFS('Scritture 2013'!$F:$F,'Scritture 2013'!$G:$G,"39AF",'Scritture 2013'!$A:$A,'Sp 2013'!$M150)</f>
        <v>0</v>
      </c>
      <c r="U150" s="29">
        <f>+SUMIFS('Scritture 2013'!$F:$F,'Scritture 2013'!$G:$G,"39SD",'Scritture 2013'!$A:$A,'Sp 2013'!$M150)</f>
        <v>0</v>
      </c>
      <c r="V150" s="29">
        <f>+SUMIFS('Scritture 2013'!$F:$F,'Scritture 2013'!$G:$G,"37",'Scritture 2013'!$A:$A,'Sp 2013'!$M150)</f>
        <v>0</v>
      </c>
      <c r="W150" s="29">
        <f>+SUMIFS('Scritture 2013'!$F:$F,'Scritture 2013'!$G:$G,"19",'Scritture 2013'!$A:$A,'Sp 2013'!$M150)</f>
        <v>0</v>
      </c>
      <c r="X150" s="29">
        <f t="shared" si="10"/>
        <v>0</v>
      </c>
      <c r="Y150" s="29">
        <f t="shared" si="9"/>
        <v>580121.91</v>
      </c>
      <c r="Z150" s="13"/>
    </row>
    <row r="151" spans="1:26" hidden="1" x14ac:dyDescent="0.3">
      <c r="A151" s="12" t="s">
        <v>22</v>
      </c>
      <c r="B151" s="12" t="s">
        <v>23</v>
      </c>
      <c r="C151" s="13" t="s">
        <v>214</v>
      </c>
      <c r="D151" s="13" t="s">
        <v>215</v>
      </c>
      <c r="E151" s="14" t="s">
        <v>216</v>
      </c>
      <c r="F151" s="13"/>
      <c r="G151" s="13"/>
      <c r="H151" s="10" t="s">
        <v>22</v>
      </c>
      <c r="I151" s="10" t="s">
        <v>23</v>
      </c>
      <c r="J151" t="s">
        <v>148</v>
      </c>
      <c r="K151" t="s">
        <v>217</v>
      </c>
      <c r="L151" t="s">
        <v>218</v>
      </c>
      <c r="M151" s="15">
        <v>11301000001</v>
      </c>
      <c r="N151" s="15" t="s">
        <v>219</v>
      </c>
      <c r="O151" s="12">
        <f>+VLOOKUP(M151,[1]Foglio1!$A:$C,3,0)</f>
        <v>5454</v>
      </c>
      <c r="P151" s="29">
        <f>+SUMIFS('Scritture 2013'!$F:$F,'Scritture 2013'!$G:$G,"38",'Scritture 2013'!$A:$A,'Sp 2013'!$M151)</f>
        <v>0</v>
      </c>
      <c r="Q151" s="29">
        <f>+SUMIFS('Scritture 2013'!$F:$F,'Scritture 2013'!$G:$G,"16",'Scritture 2013'!$A:$A,'Sp 2013'!$M151)</f>
        <v>0</v>
      </c>
      <c r="R151" s="29">
        <f>+SUMIFS('Scritture 2013'!$F:$F,'Scritture 2013'!$G:$G,"39CA",'Scritture 2013'!$A:$A,'Sp 2013'!$M151)</f>
        <v>0</v>
      </c>
      <c r="S151" s="29">
        <f>+SUMIFS('Scritture 2013'!$F:$F,'Scritture 2013'!$G:$G,"17",'Scritture 2013'!$A:$A,'Sp 2013'!$M151)</f>
        <v>0</v>
      </c>
      <c r="T151" s="29">
        <f>+SUMIFS('Scritture 2013'!$F:$F,'Scritture 2013'!$G:$G,"39AF",'Scritture 2013'!$A:$A,'Sp 2013'!$M151)</f>
        <v>0</v>
      </c>
      <c r="U151" s="29">
        <f>+SUMIFS('Scritture 2013'!$F:$F,'Scritture 2013'!$G:$G,"39SD",'Scritture 2013'!$A:$A,'Sp 2013'!$M151)</f>
        <v>0</v>
      </c>
      <c r="V151" s="29">
        <f>+SUMIFS('Scritture 2013'!$F:$F,'Scritture 2013'!$G:$G,"37",'Scritture 2013'!$A:$A,'Sp 2013'!$M151)</f>
        <v>0</v>
      </c>
      <c r="W151" s="29">
        <f>+SUMIFS('Scritture 2013'!$F:$F,'Scritture 2013'!$G:$G,"19",'Scritture 2013'!$A:$A,'Sp 2013'!$M151)</f>
        <v>0</v>
      </c>
      <c r="X151" s="29">
        <f t="shared" si="10"/>
        <v>0</v>
      </c>
      <c r="Y151" s="29">
        <f t="shared" si="9"/>
        <v>5454</v>
      </c>
      <c r="Z151" s="13"/>
    </row>
    <row r="152" spans="1:26" hidden="1" x14ac:dyDescent="0.3">
      <c r="A152" s="12" t="s">
        <v>22</v>
      </c>
      <c r="B152" s="12" t="s">
        <v>23</v>
      </c>
      <c r="C152" s="13" t="s">
        <v>214</v>
      </c>
      <c r="D152" s="13" t="s">
        <v>215</v>
      </c>
      <c r="E152" s="14" t="s">
        <v>216</v>
      </c>
      <c r="F152" s="13"/>
      <c r="G152" s="13"/>
      <c r="H152" s="10" t="s">
        <v>22</v>
      </c>
      <c r="I152" s="10" t="s">
        <v>23</v>
      </c>
      <c r="J152" t="s">
        <v>148</v>
      </c>
      <c r="K152" t="s">
        <v>217</v>
      </c>
      <c r="L152" t="s">
        <v>218</v>
      </c>
      <c r="M152" s="15">
        <v>11301000002</v>
      </c>
      <c r="N152" s="15" t="s">
        <v>220</v>
      </c>
      <c r="O152" s="12">
        <f>+VLOOKUP(M152,[1]Foglio1!$A:$C,3,0)</f>
        <v>154937.10999999999</v>
      </c>
      <c r="P152" s="29">
        <f>+SUMIFS('Scritture 2013'!$F:$F,'Scritture 2013'!$G:$G,"38",'Scritture 2013'!$A:$A,'Sp 2013'!$M152)</f>
        <v>0</v>
      </c>
      <c r="Q152" s="29">
        <f>+SUMIFS('Scritture 2013'!$F:$F,'Scritture 2013'!$G:$G,"16",'Scritture 2013'!$A:$A,'Sp 2013'!$M152)</f>
        <v>0</v>
      </c>
      <c r="R152" s="29">
        <f>+SUMIFS('Scritture 2013'!$F:$F,'Scritture 2013'!$G:$G,"39CA",'Scritture 2013'!$A:$A,'Sp 2013'!$M152)</f>
        <v>0</v>
      </c>
      <c r="S152" s="29">
        <f>+SUMIFS('Scritture 2013'!$F:$F,'Scritture 2013'!$G:$G,"17",'Scritture 2013'!$A:$A,'Sp 2013'!$M152)</f>
        <v>0</v>
      </c>
      <c r="T152" s="29">
        <f>+SUMIFS('Scritture 2013'!$F:$F,'Scritture 2013'!$G:$G,"39AF",'Scritture 2013'!$A:$A,'Sp 2013'!$M152)</f>
        <v>35212.700000000012</v>
      </c>
      <c r="U152" s="29">
        <f>+SUMIFS('Scritture 2013'!$F:$F,'Scritture 2013'!$G:$G,"39SD",'Scritture 2013'!$A:$A,'Sp 2013'!$M152)</f>
        <v>0</v>
      </c>
      <c r="V152" s="29">
        <f>+SUMIFS('Scritture 2013'!$F:$F,'Scritture 2013'!$G:$G,"37",'Scritture 2013'!$A:$A,'Sp 2013'!$M152)</f>
        <v>0</v>
      </c>
      <c r="W152" s="29">
        <f>+SUMIFS('Scritture 2013'!$F:$F,'Scritture 2013'!$G:$G,"19",'Scritture 2013'!$A:$A,'Sp 2013'!$M152)</f>
        <v>0</v>
      </c>
      <c r="X152" s="98">
        <f t="shared" si="10"/>
        <v>35212.700000000012</v>
      </c>
      <c r="Y152" s="29">
        <f t="shared" si="9"/>
        <v>190149.81</v>
      </c>
      <c r="Z152" s="13"/>
    </row>
    <row r="153" spans="1:26" hidden="1" x14ac:dyDescent="0.3">
      <c r="A153" s="12" t="s">
        <v>22</v>
      </c>
      <c r="B153" s="12" t="s">
        <v>23</v>
      </c>
      <c r="C153" s="13" t="s">
        <v>214</v>
      </c>
      <c r="D153" s="13" t="s">
        <v>215</v>
      </c>
      <c r="E153" s="14" t="s">
        <v>216</v>
      </c>
      <c r="F153" s="13"/>
      <c r="G153" s="13"/>
      <c r="H153" s="10" t="s">
        <v>22</v>
      </c>
      <c r="I153" s="10" t="s">
        <v>23</v>
      </c>
      <c r="J153" t="s">
        <v>148</v>
      </c>
      <c r="K153" t="s">
        <v>217</v>
      </c>
      <c r="L153" t="s">
        <v>218</v>
      </c>
      <c r="M153" s="15">
        <v>11301000003</v>
      </c>
      <c r="N153" s="15" t="s">
        <v>221</v>
      </c>
      <c r="O153" s="12">
        <f>+VLOOKUP(M153,[1]Foglio1!$A:$C,3,0)</f>
        <v>154.93</v>
      </c>
      <c r="P153" s="29">
        <f>+SUMIFS('Scritture 2013'!$F:$F,'Scritture 2013'!$G:$G,"38",'Scritture 2013'!$A:$A,'Sp 2013'!$M153)</f>
        <v>0</v>
      </c>
      <c r="Q153" s="29">
        <f>+SUMIFS('Scritture 2013'!$F:$F,'Scritture 2013'!$G:$G,"16",'Scritture 2013'!$A:$A,'Sp 2013'!$M153)</f>
        <v>0</v>
      </c>
      <c r="R153" s="29">
        <f>+SUMIFS('Scritture 2013'!$F:$F,'Scritture 2013'!$G:$G,"39CA",'Scritture 2013'!$A:$A,'Sp 2013'!$M153)</f>
        <v>0</v>
      </c>
      <c r="S153" s="29">
        <f>+SUMIFS('Scritture 2013'!$F:$F,'Scritture 2013'!$G:$G,"17",'Scritture 2013'!$A:$A,'Sp 2013'!$M153)</f>
        <v>0</v>
      </c>
      <c r="T153" s="29">
        <f>+SUMIFS('Scritture 2013'!$F:$F,'Scritture 2013'!$G:$G,"39AF",'Scritture 2013'!$A:$A,'Sp 2013'!$M153)</f>
        <v>0</v>
      </c>
      <c r="U153" s="29">
        <f>+SUMIFS('Scritture 2013'!$F:$F,'Scritture 2013'!$G:$G,"39SD",'Scritture 2013'!$A:$A,'Sp 2013'!$M153)</f>
        <v>0</v>
      </c>
      <c r="V153" s="29">
        <f>+SUMIFS('Scritture 2013'!$F:$F,'Scritture 2013'!$G:$G,"37",'Scritture 2013'!$A:$A,'Sp 2013'!$M153)</f>
        <v>0</v>
      </c>
      <c r="W153" s="29">
        <f>+SUMIFS('Scritture 2013'!$F:$F,'Scritture 2013'!$G:$G,"19",'Scritture 2013'!$A:$A,'Sp 2013'!$M153)</f>
        <v>0</v>
      </c>
      <c r="X153" s="29">
        <f t="shared" si="10"/>
        <v>0</v>
      </c>
      <c r="Y153" s="29">
        <f t="shared" si="9"/>
        <v>154.93</v>
      </c>
      <c r="Z153" s="13"/>
    </row>
    <row r="154" spans="1:26" hidden="1" x14ac:dyDescent="0.3">
      <c r="A154" s="12" t="s">
        <v>22</v>
      </c>
      <c r="B154" s="12" t="s">
        <v>23</v>
      </c>
      <c r="C154" s="13" t="s">
        <v>214</v>
      </c>
      <c r="D154" s="13" t="s">
        <v>222</v>
      </c>
      <c r="E154" s="14" t="s">
        <v>223</v>
      </c>
      <c r="F154" s="13"/>
      <c r="G154" s="13"/>
      <c r="H154" s="10" t="s">
        <v>22</v>
      </c>
      <c r="I154" s="10" t="s">
        <v>23</v>
      </c>
      <c r="J154" t="s">
        <v>148</v>
      </c>
      <c r="K154" t="s">
        <v>217</v>
      </c>
      <c r="L154" t="s">
        <v>218</v>
      </c>
      <c r="M154" s="15">
        <v>11301000004</v>
      </c>
      <c r="N154" s="15" t="s">
        <v>224</v>
      </c>
      <c r="O154" s="12">
        <f>+VLOOKUP(M154,[1]Foglio1!$A:$C,3,0)</f>
        <v>99669.36</v>
      </c>
      <c r="P154" s="29">
        <f>+SUMIFS('Scritture 2013'!$F:$F,'Scritture 2013'!$G:$G,"38",'Scritture 2013'!$A:$A,'Sp 2013'!$M154)</f>
        <v>0</v>
      </c>
      <c r="Q154" s="29">
        <f>+SUMIFS('Scritture 2013'!$F:$F,'Scritture 2013'!$G:$G,"16",'Scritture 2013'!$A:$A,'Sp 2013'!$M154)</f>
        <v>0</v>
      </c>
      <c r="R154" s="29">
        <f>+SUMIFS('Scritture 2013'!$F:$F,'Scritture 2013'!$G:$G,"39CA",'Scritture 2013'!$A:$A,'Sp 2013'!$M154)</f>
        <v>0</v>
      </c>
      <c r="S154" s="29">
        <f>+SUMIFS('Scritture 2013'!$F:$F,'Scritture 2013'!$G:$G,"17",'Scritture 2013'!$A:$A,'Sp 2013'!$M154)</f>
        <v>0</v>
      </c>
      <c r="T154" s="29">
        <f>+SUMIFS('Scritture 2013'!$F:$F,'Scritture 2013'!$G:$G,"39AF",'Scritture 2013'!$A:$A,'Sp 2013'!$M154)</f>
        <v>-63487.979999999996</v>
      </c>
      <c r="U154" s="29">
        <f>+SUMIFS('Scritture 2013'!$F:$F,'Scritture 2013'!$G:$G,"39SD",'Scritture 2013'!$A:$A,'Sp 2013'!$M154)</f>
        <v>0</v>
      </c>
      <c r="V154" s="29">
        <f>+SUMIFS('Scritture 2013'!$F:$F,'Scritture 2013'!$G:$G,"37",'Scritture 2013'!$A:$A,'Sp 2013'!$M154)</f>
        <v>0</v>
      </c>
      <c r="W154" s="29">
        <f>+SUMIFS('Scritture 2013'!$F:$F,'Scritture 2013'!$G:$G,"19",'Scritture 2013'!$A:$A,'Sp 2013'!$M154)</f>
        <v>0</v>
      </c>
      <c r="X154" s="98">
        <f t="shared" si="10"/>
        <v>-63487.979999999996</v>
      </c>
      <c r="Y154" s="29">
        <f t="shared" si="9"/>
        <v>36181.380000000005</v>
      </c>
      <c r="Z154" s="13"/>
    </row>
    <row r="155" spans="1:26" hidden="1" x14ac:dyDescent="0.3">
      <c r="A155" s="12" t="s">
        <v>22</v>
      </c>
      <c r="B155" s="12" t="s">
        <v>23</v>
      </c>
      <c r="C155" s="13" t="s">
        <v>214</v>
      </c>
      <c r="D155" s="13" t="s">
        <v>222</v>
      </c>
      <c r="E155" s="14" t="s">
        <v>223</v>
      </c>
      <c r="F155" s="13"/>
      <c r="G155" s="13"/>
      <c r="H155" s="10" t="s">
        <v>22</v>
      </c>
      <c r="I155" s="10" t="s">
        <v>23</v>
      </c>
      <c r="J155" t="s">
        <v>148</v>
      </c>
      <c r="K155" t="s">
        <v>217</v>
      </c>
      <c r="L155" t="s">
        <v>218</v>
      </c>
      <c r="M155" s="15">
        <v>11301000005</v>
      </c>
      <c r="N155" s="15" t="s">
        <v>225</v>
      </c>
      <c r="O155" s="12">
        <f>+VLOOKUP(M155,[1]Foglio1!$A:$C,3,0)</f>
        <v>300000</v>
      </c>
      <c r="P155" s="29">
        <f>+SUMIFS('Scritture 2013'!$F:$F,'Scritture 2013'!$G:$G,"38",'Scritture 2013'!$A:$A,'Sp 2013'!$M155)</f>
        <v>0</v>
      </c>
      <c r="Q155" s="29">
        <f>+SUMIFS('Scritture 2013'!$F:$F,'Scritture 2013'!$G:$G,"16",'Scritture 2013'!$A:$A,'Sp 2013'!$M155)</f>
        <v>0</v>
      </c>
      <c r="R155" s="29">
        <f>+SUMIFS('Scritture 2013'!$F:$F,'Scritture 2013'!$G:$G,"39CA",'Scritture 2013'!$A:$A,'Sp 2013'!$M155)</f>
        <v>0</v>
      </c>
      <c r="S155" s="29">
        <f>+SUMIFS('Scritture 2013'!$F:$F,'Scritture 2013'!$G:$G,"17",'Scritture 2013'!$A:$A,'Sp 2013'!$M155)</f>
        <v>0</v>
      </c>
      <c r="T155" s="29">
        <f>+SUMIFS('Scritture 2013'!$F:$F,'Scritture 2013'!$G:$G,"39AF",'Scritture 2013'!$A:$A,'Sp 2013'!$M155)</f>
        <v>62488.549999999988</v>
      </c>
      <c r="U155" s="29">
        <f>+SUMIFS('Scritture 2013'!$F:$F,'Scritture 2013'!$G:$G,"39SD",'Scritture 2013'!$A:$A,'Sp 2013'!$M155)</f>
        <v>0</v>
      </c>
      <c r="V155" s="29">
        <f>+SUMIFS('Scritture 2013'!$F:$F,'Scritture 2013'!$G:$G,"37",'Scritture 2013'!$A:$A,'Sp 2013'!$M155)</f>
        <v>0</v>
      </c>
      <c r="W155" s="29">
        <f>+SUMIFS('Scritture 2013'!$F:$F,'Scritture 2013'!$G:$G,"19",'Scritture 2013'!$A:$A,'Sp 2013'!$M155)</f>
        <v>0</v>
      </c>
      <c r="X155" s="98">
        <f t="shared" si="10"/>
        <v>62488.549999999988</v>
      </c>
      <c r="Y155" s="29">
        <f t="shared" si="9"/>
        <v>362488.55</v>
      </c>
      <c r="Z155" s="13"/>
    </row>
    <row r="156" spans="1:26" hidden="1" x14ac:dyDescent="0.3">
      <c r="A156" s="12" t="s">
        <v>22</v>
      </c>
      <c r="B156" s="12" t="s">
        <v>23</v>
      </c>
      <c r="C156" s="13" t="s">
        <v>214</v>
      </c>
      <c r="D156" s="13" t="s">
        <v>222</v>
      </c>
      <c r="E156" s="14" t="s">
        <v>223</v>
      </c>
      <c r="F156" s="13"/>
      <c r="G156" s="13"/>
      <c r="H156" s="10" t="s">
        <v>22</v>
      </c>
      <c r="I156" s="10" t="s">
        <v>23</v>
      </c>
      <c r="J156" t="s">
        <v>148</v>
      </c>
      <c r="K156" t="s">
        <v>217</v>
      </c>
      <c r="L156" t="s">
        <v>218</v>
      </c>
      <c r="M156" s="15">
        <v>11301000006</v>
      </c>
      <c r="N156" s="15" t="s">
        <v>226</v>
      </c>
      <c r="O156" s="12">
        <f>+VLOOKUP(M156,[1]Foglio1!$A:$C,3,0)</f>
        <v>50000</v>
      </c>
      <c r="P156" s="29">
        <f>+SUMIFS('Scritture 2013'!$F:$F,'Scritture 2013'!$G:$G,"38",'Scritture 2013'!$A:$A,'Sp 2013'!$M156)</f>
        <v>0</v>
      </c>
      <c r="Q156" s="29">
        <f>+SUMIFS('Scritture 2013'!$F:$F,'Scritture 2013'!$G:$G,"16",'Scritture 2013'!$A:$A,'Sp 2013'!$M156)</f>
        <v>0</v>
      </c>
      <c r="R156" s="29">
        <f>+SUMIFS('Scritture 2013'!$F:$F,'Scritture 2013'!$G:$G,"39CA",'Scritture 2013'!$A:$A,'Sp 2013'!$M156)</f>
        <v>0</v>
      </c>
      <c r="S156" s="29">
        <f>+SUMIFS('Scritture 2013'!$F:$F,'Scritture 2013'!$G:$G,"17",'Scritture 2013'!$A:$A,'Sp 2013'!$M156)</f>
        <v>0</v>
      </c>
      <c r="T156" s="29">
        <f>+SUMIFS('Scritture 2013'!$F:$F,'Scritture 2013'!$G:$G,"39AF",'Scritture 2013'!$A:$A,'Sp 2013'!$M156)</f>
        <v>3894.6999999999971</v>
      </c>
      <c r="U156" s="29">
        <f>+SUMIFS('Scritture 2013'!$F:$F,'Scritture 2013'!$G:$G,"39SD",'Scritture 2013'!$A:$A,'Sp 2013'!$M156)</f>
        <v>0</v>
      </c>
      <c r="V156" s="29">
        <f>+SUMIFS('Scritture 2013'!$F:$F,'Scritture 2013'!$G:$G,"37",'Scritture 2013'!$A:$A,'Sp 2013'!$M156)</f>
        <v>0</v>
      </c>
      <c r="W156" s="29">
        <f>+SUMIFS('Scritture 2013'!$F:$F,'Scritture 2013'!$G:$G,"19",'Scritture 2013'!$A:$A,'Sp 2013'!$M156)</f>
        <v>0</v>
      </c>
      <c r="X156" s="98">
        <f t="shared" si="10"/>
        <v>3894.6999999999971</v>
      </c>
      <c r="Y156" s="29">
        <f t="shared" si="9"/>
        <v>53894.7</v>
      </c>
      <c r="Z156" s="13"/>
    </row>
    <row r="157" spans="1:26" hidden="1" x14ac:dyDescent="0.3">
      <c r="A157" s="12" t="s">
        <v>22</v>
      </c>
      <c r="B157" s="12" t="s">
        <v>23</v>
      </c>
      <c r="C157" s="13" t="s">
        <v>214</v>
      </c>
      <c r="D157" s="13" t="s">
        <v>222</v>
      </c>
      <c r="E157" s="14" t="s">
        <v>223</v>
      </c>
      <c r="F157" s="13"/>
      <c r="G157" s="13"/>
      <c r="H157" s="10" t="s">
        <v>22</v>
      </c>
      <c r="I157" s="10" t="s">
        <v>23</v>
      </c>
      <c r="J157" t="s">
        <v>148</v>
      </c>
      <c r="K157" t="s">
        <v>217</v>
      </c>
      <c r="L157" t="s">
        <v>218</v>
      </c>
      <c r="M157" s="15">
        <v>11301000007</v>
      </c>
      <c r="N157" s="15" t="s">
        <v>227</v>
      </c>
      <c r="O157" s="12">
        <f>+VLOOKUP(M157,[1]Foglio1!$A:$C,3,0)</f>
        <v>200000</v>
      </c>
      <c r="P157" s="29">
        <f>+SUMIFS('Scritture 2013'!$F:$F,'Scritture 2013'!$G:$G,"38",'Scritture 2013'!$A:$A,'Sp 2013'!$M157)</f>
        <v>0</v>
      </c>
      <c r="Q157" s="29">
        <f>+SUMIFS('Scritture 2013'!$F:$F,'Scritture 2013'!$G:$G,"16",'Scritture 2013'!$A:$A,'Sp 2013'!$M157)</f>
        <v>0</v>
      </c>
      <c r="R157" s="29">
        <f>+SUMIFS('Scritture 2013'!$F:$F,'Scritture 2013'!$G:$G,"39CA",'Scritture 2013'!$A:$A,'Sp 2013'!$M157)</f>
        <v>0</v>
      </c>
      <c r="S157" s="29">
        <f>+SUMIFS('Scritture 2013'!$F:$F,'Scritture 2013'!$G:$G,"17",'Scritture 2013'!$A:$A,'Sp 2013'!$M157)</f>
        <v>0</v>
      </c>
      <c r="T157" s="29">
        <f>+SUMIFS('Scritture 2013'!$F:$F,'Scritture 2013'!$G:$G,"39AF",'Scritture 2013'!$A:$A,'Sp 2013'!$M157)</f>
        <v>-640</v>
      </c>
      <c r="U157" s="29">
        <f>+SUMIFS('Scritture 2013'!$F:$F,'Scritture 2013'!$G:$G,"39SD",'Scritture 2013'!$A:$A,'Sp 2013'!$M157)</f>
        <v>0</v>
      </c>
      <c r="V157" s="29">
        <f>+SUMIFS('Scritture 2013'!$F:$F,'Scritture 2013'!$G:$G,"37",'Scritture 2013'!$A:$A,'Sp 2013'!$M157)</f>
        <v>0</v>
      </c>
      <c r="W157" s="29">
        <f>+SUMIFS('Scritture 2013'!$F:$F,'Scritture 2013'!$G:$G,"19",'Scritture 2013'!$A:$A,'Sp 2013'!$M157)</f>
        <v>0</v>
      </c>
      <c r="X157" s="98">
        <f t="shared" si="10"/>
        <v>-640</v>
      </c>
      <c r="Y157" s="29">
        <f t="shared" si="9"/>
        <v>199360</v>
      </c>
      <c r="Z157" s="13"/>
    </row>
    <row r="158" spans="1:26" hidden="1" x14ac:dyDescent="0.3">
      <c r="A158" s="12" t="s">
        <v>22</v>
      </c>
      <c r="B158" s="12" t="s">
        <v>23</v>
      </c>
      <c r="C158" s="13" t="s">
        <v>214</v>
      </c>
      <c r="D158" s="13" t="s">
        <v>215</v>
      </c>
      <c r="E158" s="14" t="s">
        <v>216</v>
      </c>
      <c r="F158" s="13"/>
      <c r="G158" s="13"/>
      <c r="H158" s="10" t="s">
        <v>22</v>
      </c>
      <c r="I158" s="10" t="s">
        <v>23</v>
      </c>
      <c r="J158" t="s">
        <v>148</v>
      </c>
      <c r="K158" t="s">
        <v>217</v>
      </c>
      <c r="L158" t="s">
        <v>218</v>
      </c>
      <c r="M158" s="15">
        <v>11301000008</v>
      </c>
      <c r="N158" s="15" t="s">
        <v>228</v>
      </c>
      <c r="O158" s="12"/>
      <c r="P158" s="29">
        <f>+SUMIFS('Scritture 2013'!$F:$F,'Scritture 2013'!$G:$G,"38",'Scritture 2013'!$A:$A,'Sp 2013'!$M158)</f>
        <v>0</v>
      </c>
      <c r="Q158" s="29">
        <f>+SUMIFS('Scritture 2013'!$F:$F,'Scritture 2013'!$G:$G,"16",'Scritture 2013'!$A:$A,'Sp 2013'!$M158)</f>
        <v>0</v>
      </c>
      <c r="R158" s="29">
        <f>+SUMIFS('Scritture 2013'!$F:$F,'Scritture 2013'!$G:$G,"39CA",'Scritture 2013'!$A:$A,'Sp 2013'!$M158)</f>
        <v>0</v>
      </c>
      <c r="S158" s="29">
        <f>+SUMIFS('Scritture 2013'!$F:$F,'Scritture 2013'!$G:$G,"17",'Scritture 2013'!$A:$A,'Sp 2013'!$M158)</f>
        <v>0</v>
      </c>
      <c r="T158" s="29">
        <f>+SUMIFS('Scritture 2013'!$F:$F,'Scritture 2013'!$G:$G,"39AF",'Scritture 2013'!$A:$A,'Sp 2013'!$M158)</f>
        <v>0</v>
      </c>
      <c r="U158" s="29">
        <f>+SUMIFS('Scritture 2013'!$F:$F,'Scritture 2013'!$G:$G,"39SD",'Scritture 2013'!$A:$A,'Sp 2013'!$M158)</f>
        <v>0</v>
      </c>
      <c r="V158" s="29">
        <f>+SUMIFS('Scritture 2013'!$F:$F,'Scritture 2013'!$G:$G,"37",'Scritture 2013'!$A:$A,'Sp 2013'!$M158)</f>
        <v>0</v>
      </c>
      <c r="W158" s="29">
        <f>+SUMIFS('Scritture 2013'!$F:$F,'Scritture 2013'!$G:$G,"19",'Scritture 2013'!$A:$A,'Sp 2013'!$M158)</f>
        <v>0</v>
      </c>
      <c r="X158" s="29">
        <f t="shared" si="10"/>
        <v>0</v>
      </c>
      <c r="Y158" s="29">
        <f t="shared" si="9"/>
        <v>0</v>
      </c>
      <c r="Z158" s="13"/>
    </row>
    <row r="159" spans="1:26" hidden="1" x14ac:dyDescent="0.3">
      <c r="A159" s="12"/>
      <c r="B159" s="12"/>
      <c r="C159" s="13"/>
      <c r="D159" s="13"/>
      <c r="E159" s="14"/>
      <c r="F159" s="13"/>
      <c r="G159" s="13"/>
      <c r="H159" s="10" t="s">
        <v>22</v>
      </c>
      <c r="I159" s="10" t="s">
        <v>23</v>
      </c>
      <c r="J159" t="s">
        <v>148</v>
      </c>
      <c r="K159" t="s">
        <v>217</v>
      </c>
      <c r="L159" t="s">
        <v>218</v>
      </c>
      <c r="M159" s="15" t="s">
        <v>749</v>
      </c>
      <c r="N159" s="15" t="s">
        <v>750</v>
      </c>
      <c r="O159" s="12"/>
      <c r="P159" s="29">
        <f>+SUMIFS('Scritture 2013'!$F:$F,'Scritture 2013'!$G:$G,"38",'Scritture 2013'!$A:$A,'Sp 2013'!$M159)</f>
        <v>0</v>
      </c>
      <c r="Q159" s="29">
        <f>+SUMIFS('Scritture 2013'!$F:$F,'Scritture 2013'!$G:$G,"16",'Scritture 2013'!$A:$A,'Sp 2013'!$M159)</f>
        <v>0</v>
      </c>
      <c r="R159" s="29">
        <f>+SUMIFS('Scritture 2013'!$F:$F,'Scritture 2013'!$G:$G,"39CA",'Scritture 2013'!$A:$A,'Sp 2013'!$M159)</f>
        <v>0</v>
      </c>
      <c r="S159" s="29">
        <f>+SUMIFS('Scritture 2013'!$F:$F,'Scritture 2013'!$G:$G,"17",'Scritture 2013'!$A:$A,'Sp 2013'!$M159)</f>
        <v>0</v>
      </c>
      <c r="T159" s="29">
        <f>+SUMIFS('Scritture 2013'!$F:$F,'Scritture 2013'!$G:$G,"39AF",'Scritture 2013'!$A:$A,'Sp 2013'!$M159)</f>
        <v>70000</v>
      </c>
      <c r="U159" s="29">
        <f>+SUMIFS('Scritture 2013'!$F:$F,'Scritture 2013'!$G:$G,"39SD",'Scritture 2013'!$A:$A,'Sp 2013'!$M159)</f>
        <v>0</v>
      </c>
      <c r="V159" s="29">
        <f>+SUMIFS('Scritture 2013'!$F:$F,'Scritture 2013'!$G:$G,"37",'Scritture 2013'!$A:$A,'Sp 2013'!$M159)</f>
        <v>0</v>
      </c>
      <c r="W159" s="29">
        <f>+SUMIFS('Scritture 2013'!$F:$F,'Scritture 2013'!$G:$G,"19",'Scritture 2013'!$A:$A,'Sp 2013'!$M159)</f>
        <v>0</v>
      </c>
      <c r="X159" s="98">
        <f t="shared" si="10"/>
        <v>70000</v>
      </c>
      <c r="Y159" s="29">
        <f t="shared" si="9"/>
        <v>70000</v>
      </c>
      <c r="Z159" s="13"/>
    </row>
    <row r="160" spans="1:26" hidden="1" x14ac:dyDescent="0.3">
      <c r="A160" s="12" t="s">
        <v>22</v>
      </c>
      <c r="B160" s="12" t="s">
        <v>23</v>
      </c>
      <c r="C160" s="13" t="s">
        <v>229</v>
      </c>
      <c r="D160" s="13" t="s">
        <v>230</v>
      </c>
      <c r="E160" s="14" t="s">
        <v>231</v>
      </c>
      <c r="F160" s="13"/>
      <c r="G160" s="13"/>
      <c r="H160" s="10" t="s">
        <v>22</v>
      </c>
      <c r="I160" s="10" t="s">
        <v>23</v>
      </c>
      <c r="J160" t="s">
        <v>148</v>
      </c>
      <c r="K160" t="s">
        <v>232</v>
      </c>
      <c r="L160" t="s">
        <v>230</v>
      </c>
      <c r="M160" s="13">
        <v>11703</v>
      </c>
      <c r="N160" s="13" t="s">
        <v>233</v>
      </c>
      <c r="O160" s="12">
        <f>+VLOOKUP(M160,[1]Foglio1!$A:$C,3,0)</f>
        <v>40075.68</v>
      </c>
      <c r="P160" s="29">
        <f>+SUMIFS('Scritture 2013'!$F:$F,'Scritture 2013'!$G:$G,"38",'Scritture 2013'!$A:$A,'Sp 2013'!$M160)</f>
        <v>0</v>
      </c>
      <c r="Q160" s="29">
        <f>+SUMIFS('Scritture 2013'!$F:$F,'Scritture 2013'!$G:$G,"16",'Scritture 2013'!$A:$A,'Sp 2013'!$M160)</f>
        <v>0</v>
      </c>
      <c r="R160" s="29">
        <f>+SUMIFS('Scritture 2013'!$F:$F,'Scritture 2013'!$G:$G,"39CA",'Scritture 2013'!$A:$A,'Sp 2013'!$M160)</f>
        <v>0</v>
      </c>
      <c r="S160" s="29">
        <f>+SUMIFS('Scritture 2013'!$F:$F,'Scritture 2013'!$G:$G,"17",'Scritture 2013'!$A:$A,'Sp 2013'!$M160)</f>
        <v>0</v>
      </c>
      <c r="T160" s="29">
        <f>+SUMIFS('Scritture 2013'!$F:$F,'Scritture 2013'!$G:$G,"39AF",'Scritture 2013'!$A:$A,'Sp 2013'!$M160)</f>
        <v>0</v>
      </c>
      <c r="U160" s="29">
        <f>+SUMIFS('Scritture 2013'!$F:$F,'Scritture 2013'!$G:$G,"39SD",'Scritture 2013'!$A:$A,'Sp 2013'!$M160)</f>
        <v>0</v>
      </c>
      <c r="V160" s="29">
        <f>+SUMIFS('Scritture 2013'!$F:$F,'Scritture 2013'!$G:$G,"37",'Scritture 2013'!$A:$A,'Sp 2013'!$M160)</f>
        <v>0</v>
      </c>
      <c r="W160" s="29">
        <f>+SUMIFS('Scritture 2013'!$F:$F,'Scritture 2013'!$G:$G,"19",'Scritture 2013'!$A:$A,'Sp 2013'!$M160)</f>
        <v>0</v>
      </c>
      <c r="X160" s="29">
        <f t="shared" si="10"/>
        <v>0</v>
      </c>
      <c r="Y160" s="29">
        <f t="shared" si="9"/>
        <v>40075.68</v>
      </c>
      <c r="Z160" s="13"/>
    </row>
    <row r="161" spans="1:26" hidden="1" x14ac:dyDescent="0.3">
      <c r="A161" s="12" t="s">
        <v>22</v>
      </c>
      <c r="B161" s="12" t="s">
        <v>23</v>
      </c>
      <c r="C161" s="13" t="s">
        <v>229</v>
      </c>
      <c r="D161" s="13" t="s">
        <v>234</v>
      </c>
      <c r="E161" s="14" t="s">
        <v>235</v>
      </c>
      <c r="F161" s="13"/>
      <c r="G161" s="13"/>
      <c r="H161" s="10" t="s">
        <v>22</v>
      </c>
      <c r="I161" s="10" t="s">
        <v>23</v>
      </c>
      <c r="J161" t="s">
        <v>148</v>
      </c>
      <c r="K161" t="s">
        <v>232</v>
      </c>
      <c r="L161" t="s">
        <v>234</v>
      </c>
      <c r="M161" s="13">
        <v>11701000009</v>
      </c>
      <c r="N161" s="13" t="s">
        <v>236</v>
      </c>
      <c r="O161" s="12">
        <f>+VLOOKUP(M161,[1]Foglio1!$A:$C,3,0)</f>
        <v>-31302.53</v>
      </c>
      <c r="P161" s="29">
        <f>+SUMIFS('Scritture 2013'!$F:$F,'Scritture 2013'!$G:$G,"38",'Scritture 2013'!$A:$A,'Sp 2013'!$M161)</f>
        <v>0</v>
      </c>
      <c r="Q161" s="29">
        <f>+SUMIFS('Scritture 2013'!$F:$F,'Scritture 2013'!$G:$G,"16",'Scritture 2013'!$A:$A,'Sp 2013'!$M161)</f>
        <v>0</v>
      </c>
      <c r="R161" s="29">
        <f>+SUMIFS('Scritture 2013'!$F:$F,'Scritture 2013'!$G:$G,"39CA",'Scritture 2013'!$A:$A,'Sp 2013'!$M161)</f>
        <v>0</v>
      </c>
      <c r="S161" s="29">
        <f>+SUMIFS('Scritture 2013'!$F:$F,'Scritture 2013'!$G:$G,"17",'Scritture 2013'!$A:$A,'Sp 2013'!$M161)</f>
        <v>0</v>
      </c>
      <c r="T161" s="29">
        <f>+SUMIFS('Scritture 2013'!$F:$F,'Scritture 2013'!$G:$G,"39AF",'Scritture 2013'!$A:$A,'Sp 2013'!$M161)</f>
        <v>0</v>
      </c>
      <c r="U161" s="29">
        <f>+SUMIFS('Scritture 2013'!$F:$F,'Scritture 2013'!$G:$G,"39SD",'Scritture 2013'!$A:$A,'Sp 2013'!$M161)</f>
        <v>0</v>
      </c>
      <c r="V161" s="29">
        <f>+SUMIFS('Scritture 2013'!$F:$F,'Scritture 2013'!$G:$G,"37",'Scritture 2013'!$A:$A,'Sp 2013'!$M161)</f>
        <v>0</v>
      </c>
      <c r="W161" s="29">
        <f>+SUMIFS('Scritture 2013'!$F:$F,'Scritture 2013'!$G:$G,"19",'Scritture 2013'!$A:$A,'Sp 2013'!$M161)</f>
        <v>0</v>
      </c>
      <c r="X161" s="29">
        <f t="shared" si="10"/>
        <v>0</v>
      </c>
      <c r="Y161" s="29">
        <f t="shared" si="9"/>
        <v>-31302.53</v>
      </c>
      <c r="Z161" s="13"/>
    </row>
    <row r="162" spans="1:26" hidden="1" x14ac:dyDescent="0.3">
      <c r="A162" s="12" t="s">
        <v>22</v>
      </c>
      <c r="B162" s="12" t="s">
        <v>23</v>
      </c>
      <c r="C162" s="13" t="s">
        <v>229</v>
      </c>
      <c r="D162" s="13" t="s">
        <v>234</v>
      </c>
      <c r="E162" s="14" t="s">
        <v>235</v>
      </c>
      <c r="F162" s="13"/>
      <c r="G162" s="13"/>
      <c r="H162" s="10" t="s">
        <v>22</v>
      </c>
      <c r="I162" s="10" t="s">
        <v>23</v>
      </c>
      <c r="J162" t="s">
        <v>148</v>
      </c>
      <c r="K162" t="s">
        <v>232</v>
      </c>
      <c r="L162" t="s">
        <v>234</v>
      </c>
      <c r="M162" s="13">
        <v>11701000020</v>
      </c>
      <c r="N162" s="13" t="s">
        <v>237</v>
      </c>
      <c r="O162" s="12">
        <f>+VLOOKUP(M162,[1]Foglio1!$A:$C,3,0)</f>
        <v>626.52</v>
      </c>
      <c r="P162" s="29">
        <f>+SUMIFS('Scritture 2013'!$F:$F,'Scritture 2013'!$G:$G,"38",'Scritture 2013'!$A:$A,'Sp 2013'!$M162)</f>
        <v>0</v>
      </c>
      <c r="Q162" s="29">
        <f>+SUMIFS('Scritture 2013'!$F:$F,'Scritture 2013'!$G:$G,"16",'Scritture 2013'!$A:$A,'Sp 2013'!$M162)</f>
        <v>0</v>
      </c>
      <c r="R162" s="29">
        <f>+SUMIFS('Scritture 2013'!$F:$F,'Scritture 2013'!$G:$G,"39CA",'Scritture 2013'!$A:$A,'Sp 2013'!$M162)</f>
        <v>0</v>
      </c>
      <c r="S162" s="29">
        <f>+SUMIFS('Scritture 2013'!$F:$F,'Scritture 2013'!$G:$G,"17",'Scritture 2013'!$A:$A,'Sp 2013'!$M162)</f>
        <v>0</v>
      </c>
      <c r="T162" s="29">
        <f>+SUMIFS('Scritture 2013'!$F:$F,'Scritture 2013'!$G:$G,"39AF",'Scritture 2013'!$A:$A,'Sp 2013'!$M162)</f>
        <v>0</v>
      </c>
      <c r="U162" s="29">
        <f>+SUMIFS('Scritture 2013'!$F:$F,'Scritture 2013'!$G:$G,"39SD",'Scritture 2013'!$A:$A,'Sp 2013'!$M162)</f>
        <v>0</v>
      </c>
      <c r="V162" s="29">
        <f>+SUMIFS('Scritture 2013'!$F:$F,'Scritture 2013'!$G:$G,"37",'Scritture 2013'!$A:$A,'Sp 2013'!$M162)</f>
        <v>0</v>
      </c>
      <c r="W162" s="29">
        <f>+SUMIFS('Scritture 2013'!$F:$F,'Scritture 2013'!$G:$G,"19",'Scritture 2013'!$A:$A,'Sp 2013'!$M162)</f>
        <v>0</v>
      </c>
      <c r="X162" s="29">
        <f t="shared" si="10"/>
        <v>0</v>
      </c>
      <c r="Y162" s="29">
        <f t="shared" si="9"/>
        <v>626.52</v>
      </c>
      <c r="Z162" s="13"/>
    </row>
    <row r="163" spans="1:26" hidden="1" x14ac:dyDescent="0.3">
      <c r="A163" s="12" t="s">
        <v>22</v>
      </c>
      <c r="B163" s="12" t="s">
        <v>23</v>
      </c>
      <c r="C163" s="13" t="s">
        <v>229</v>
      </c>
      <c r="D163" s="13" t="s">
        <v>234</v>
      </c>
      <c r="E163" s="14" t="s">
        <v>235</v>
      </c>
      <c r="F163" s="13"/>
      <c r="G163" s="13"/>
      <c r="H163" s="10" t="s">
        <v>22</v>
      </c>
      <c r="I163" s="10" t="s">
        <v>23</v>
      </c>
      <c r="J163" t="s">
        <v>148</v>
      </c>
      <c r="K163" t="s">
        <v>232</v>
      </c>
      <c r="L163" t="s">
        <v>234</v>
      </c>
      <c r="M163" s="13">
        <v>11701000025</v>
      </c>
      <c r="N163" s="13" t="s">
        <v>238</v>
      </c>
      <c r="O163" s="12">
        <f>+VLOOKUP(M163,[1]Foglio1!$A:$C,3,0)</f>
        <v>-32329.34</v>
      </c>
      <c r="P163" s="29">
        <f>+SUMIFS('Scritture 2013'!$F:$F,'Scritture 2013'!$G:$G,"38",'Scritture 2013'!$A:$A,'Sp 2013'!$M163)</f>
        <v>0</v>
      </c>
      <c r="Q163" s="29">
        <f>+SUMIFS('Scritture 2013'!$F:$F,'Scritture 2013'!$G:$G,"16",'Scritture 2013'!$A:$A,'Sp 2013'!$M163)</f>
        <v>0</v>
      </c>
      <c r="R163" s="29">
        <f>+SUMIFS('Scritture 2013'!$F:$F,'Scritture 2013'!$G:$G,"39CA",'Scritture 2013'!$A:$A,'Sp 2013'!$M163)</f>
        <v>0</v>
      </c>
      <c r="S163" s="29">
        <f>+SUMIFS('Scritture 2013'!$F:$F,'Scritture 2013'!$G:$G,"17",'Scritture 2013'!$A:$A,'Sp 2013'!$M163)</f>
        <v>0</v>
      </c>
      <c r="T163" s="29">
        <f>+SUMIFS('Scritture 2013'!$F:$F,'Scritture 2013'!$G:$G,"39AF",'Scritture 2013'!$A:$A,'Sp 2013'!$M163)</f>
        <v>0</v>
      </c>
      <c r="U163" s="29">
        <f>+SUMIFS('Scritture 2013'!$F:$F,'Scritture 2013'!$G:$G,"39SD",'Scritture 2013'!$A:$A,'Sp 2013'!$M163)</f>
        <v>0</v>
      </c>
      <c r="V163" s="29">
        <f>+SUMIFS('Scritture 2013'!$F:$F,'Scritture 2013'!$G:$G,"37",'Scritture 2013'!$A:$A,'Sp 2013'!$M163)</f>
        <v>0</v>
      </c>
      <c r="W163" s="29">
        <f>+SUMIFS('Scritture 2013'!$F:$F,'Scritture 2013'!$G:$G,"19",'Scritture 2013'!$A:$A,'Sp 2013'!$M163)</f>
        <v>0</v>
      </c>
      <c r="X163" s="29">
        <f t="shared" si="10"/>
        <v>0</v>
      </c>
      <c r="Y163" s="29">
        <f t="shared" si="9"/>
        <v>-32329.34</v>
      </c>
      <c r="Z163" s="13"/>
    </row>
    <row r="164" spans="1:26" hidden="1" x14ac:dyDescent="0.3">
      <c r="A164" s="12" t="s">
        <v>22</v>
      </c>
      <c r="B164" s="12" t="s">
        <v>23</v>
      </c>
      <c r="C164" s="13" t="s">
        <v>229</v>
      </c>
      <c r="D164" s="13" t="s">
        <v>234</v>
      </c>
      <c r="E164" s="14" t="s">
        <v>235</v>
      </c>
      <c r="F164" s="13"/>
      <c r="G164" s="13"/>
      <c r="H164" s="10" t="s">
        <v>22</v>
      </c>
      <c r="I164" s="10" t="s">
        <v>23</v>
      </c>
      <c r="J164" t="s">
        <v>148</v>
      </c>
      <c r="K164" t="s">
        <v>232</v>
      </c>
      <c r="L164" t="s">
        <v>234</v>
      </c>
      <c r="M164" s="13">
        <v>11701000032</v>
      </c>
      <c r="N164" s="13" t="s">
        <v>239</v>
      </c>
      <c r="O164" s="12">
        <f>+VLOOKUP(M164,[1]Foglio1!$A:$C,3,0)</f>
        <v>260124.45</v>
      </c>
      <c r="P164" s="29">
        <f>+SUMIFS('Scritture 2013'!$F:$F,'Scritture 2013'!$G:$G,"38",'Scritture 2013'!$A:$A,'Sp 2013'!$M164)</f>
        <v>0</v>
      </c>
      <c r="Q164" s="29">
        <f>+SUMIFS('Scritture 2013'!$F:$F,'Scritture 2013'!$G:$G,"16",'Scritture 2013'!$A:$A,'Sp 2013'!$M164)</f>
        <v>0</v>
      </c>
      <c r="R164" s="29">
        <f>+SUMIFS('Scritture 2013'!$F:$F,'Scritture 2013'!$G:$G,"39CA",'Scritture 2013'!$A:$A,'Sp 2013'!$M164)</f>
        <v>0</v>
      </c>
      <c r="S164" s="29">
        <f>+SUMIFS('Scritture 2013'!$F:$F,'Scritture 2013'!$G:$G,"17",'Scritture 2013'!$A:$A,'Sp 2013'!$M164)</f>
        <v>0</v>
      </c>
      <c r="T164" s="29">
        <f>+SUMIFS('Scritture 2013'!$F:$F,'Scritture 2013'!$G:$G,"39AF",'Scritture 2013'!$A:$A,'Sp 2013'!$M164)</f>
        <v>0</v>
      </c>
      <c r="U164" s="29">
        <f>+SUMIFS('Scritture 2013'!$F:$F,'Scritture 2013'!$G:$G,"39SD",'Scritture 2013'!$A:$A,'Sp 2013'!$M164)</f>
        <v>0</v>
      </c>
      <c r="V164" s="29">
        <f>+SUMIFS('Scritture 2013'!$F:$F,'Scritture 2013'!$G:$G,"37",'Scritture 2013'!$A:$A,'Sp 2013'!$M164)</f>
        <v>0</v>
      </c>
      <c r="W164" s="29">
        <f>+SUMIFS('Scritture 2013'!$F:$F,'Scritture 2013'!$G:$G,"19",'Scritture 2013'!$A:$A,'Sp 2013'!$M164)</f>
        <v>0</v>
      </c>
      <c r="X164" s="29">
        <f t="shared" si="10"/>
        <v>0</v>
      </c>
      <c r="Y164" s="29">
        <f t="shared" si="9"/>
        <v>260124.45</v>
      </c>
      <c r="Z164" s="13"/>
    </row>
    <row r="165" spans="1:26" hidden="1" x14ac:dyDescent="0.3">
      <c r="A165" s="12" t="s">
        <v>22</v>
      </c>
      <c r="B165" s="12" t="s">
        <v>23</v>
      </c>
      <c r="C165" s="13" t="s">
        <v>229</v>
      </c>
      <c r="D165" s="13" t="s">
        <v>234</v>
      </c>
      <c r="E165" s="14" t="s">
        <v>235</v>
      </c>
      <c r="F165" s="13"/>
      <c r="G165" s="13"/>
      <c r="H165" s="10" t="s">
        <v>22</v>
      </c>
      <c r="I165" s="10" t="s">
        <v>23</v>
      </c>
      <c r="J165" t="s">
        <v>148</v>
      </c>
      <c r="K165" t="s">
        <v>232</v>
      </c>
      <c r="L165" t="s">
        <v>234</v>
      </c>
      <c r="M165" s="13">
        <v>11701000039</v>
      </c>
      <c r="N165" s="13" t="s">
        <v>240</v>
      </c>
      <c r="O165" s="12">
        <f>+VLOOKUP(M165,[1]Foglio1!$A:$C,3,0)</f>
        <v>25942.7</v>
      </c>
      <c r="P165" s="29">
        <f>+SUMIFS('Scritture 2013'!$F:$F,'Scritture 2013'!$G:$G,"38",'Scritture 2013'!$A:$A,'Sp 2013'!$M165)</f>
        <v>0</v>
      </c>
      <c r="Q165" s="29">
        <f>+SUMIFS('Scritture 2013'!$F:$F,'Scritture 2013'!$G:$G,"16",'Scritture 2013'!$A:$A,'Sp 2013'!$M165)</f>
        <v>0</v>
      </c>
      <c r="R165" s="29">
        <f>+SUMIFS('Scritture 2013'!$F:$F,'Scritture 2013'!$G:$G,"39CA",'Scritture 2013'!$A:$A,'Sp 2013'!$M165)</f>
        <v>0</v>
      </c>
      <c r="S165" s="29">
        <f>+SUMIFS('Scritture 2013'!$F:$F,'Scritture 2013'!$G:$G,"17",'Scritture 2013'!$A:$A,'Sp 2013'!$M165)</f>
        <v>0</v>
      </c>
      <c r="T165" s="29">
        <f>+SUMIFS('Scritture 2013'!$F:$F,'Scritture 2013'!$G:$G,"39AF",'Scritture 2013'!$A:$A,'Sp 2013'!$M165)</f>
        <v>0</v>
      </c>
      <c r="U165" s="29">
        <f>+SUMIFS('Scritture 2013'!$F:$F,'Scritture 2013'!$G:$G,"39SD",'Scritture 2013'!$A:$A,'Sp 2013'!$M165)</f>
        <v>0</v>
      </c>
      <c r="V165" s="29">
        <f>+SUMIFS('Scritture 2013'!$F:$F,'Scritture 2013'!$G:$G,"37",'Scritture 2013'!$A:$A,'Sp 2013'!$M165)</f>
        <v>0</v>
      </c>
      <c r="W165" s="29">
        <f>+SUMIFS('Scritture 2013'!$F:$F,'Scritture 2013'!$G:$G,"19",'Scritture 2013'!$A:$A,'Sp 2013'!$M165)</f>
        <v>0</v>
      </c>
      <c r="X165" s="29">
        <f t="shared" si="10"/>
        <v>0</v>
      </c>
      <c r="Y165" s="29">
        <f t="shared" si="9"/>
        <v>25942.7</v>
      </c>
      <c r="Z165" s="13"/>
    </row>
    <row r="166" spans="1:26" hidden="1" x14ac:dyDescent="0.3">
      <c r="A166" s="12" t="s">
        <v>22</v>
      </c>
      <c r="B166" s="12" t="s">
        <v>23</v>
      </c>
      <c r="C166" s="13" t="s">
        <v>229</v>
      </c>
      <c r="D166" s="13" t="s">
        <v>234</v>
      </c>
      <c r="E166" s="14" t="s">
        <v>235</v>
      </c>
      <c r="F166" s="13"/>
      <c r="G166" s="13"/>
      <c r="H166" s="10" t="s">
        <v>22</v>
      </c>
      <c r="I166" s="10" t="s">
        <v>23</v>
      </c>
      <c r="J166" t="s">
        <v>148</v>
      </c>
      <c r="K166" t="s">
        <v>232</v>
      </c>
      <c r="L166" t="s">
        <v>234</v>
      </c>
      <c r="M166" s="13">
        <v>11701000043</v>
      </c>
      <c r="N166" s="13" t="s">
        <v>241</v>
      </c>
      <c r="O166" s="12">
        <f>+VLOOKUP(M166,[1]Foglio1!$A:$C,3,0)</f>
        <v>22.18</v>
      </c>
      <c r="P166" s="29">
        <f>+SUMIFS('Scritture 2013'!$F:$F,'Scritture 2013'!$G:$G,"38",'Scritture 2013'!$A:$A,'Sp 2013'!$M166)</f>
        <v>0</v>
      </c>
      <c r="Q166" s="29">
        <f>+SUMIFS('Scritture 2013'!$F:$F,'Scritture 2013'!$G:$G,"16",'Scritture 2013'!$A:$A,'Sp 2013'!$M166)</f>
        <v>0</v>
      </c>
      <c r="R166" s="29">
        <f>+SUMIFS('Scritture 2013'!$F:$F,'Scritture 2013'!$G:$G,"39CA",'Scritture 2013'!$A:$A,'Sp 2013'!$M166)</f>
        <v>0</v>
      </c>
      <c r="S166" s="29">
        <f>+SUMIFS('Scritture 2013'!$F:$F,'Scritture 2013'!$G:$G,"17",'Scritture 2013'!$A:$A,'Sp 2013'!$M166)</f>
        <v>0</v>
      </c>
      <c r="T166" s="29">
        <f>+SUMIFS('Scritture 2013'!$F:$F,'Scritture 2013'!$G:$G,"39AF",'Scritture 2013'!$A:$A,'Sp 2013'!$M166)</f>
        <v>0</v>
      </c>
      <c r="U166" s="29">
        <f>+SUMIFS('Scritture 2013'!$F:$F,'Scritture 2013'!$G:$G,"39SD",'Scritture 2013'!$A:$A,'Sp 2013'!$M166)</f>
        <v>0</v>
      </c>
      <c r="V166" s="29">
        <f>+SUMIFS('Scritture 2013'!$F:$F,'Scritture 2013'!$G:$G,"37",'Scritture 2013'!$A:$A,'Sp 2013'!$M166)</f>
        <v>0</v>
      </c>
      <c r="W166" s="29">
        <f>+SUMIFS('Scritture 2013'!$F:$F,'Scritture 2013'!$G:$G,"19",'Scritture 2013'!$A:$A,'Sp 2013'!$M166)</f>
        <v>0</v>
      </c>
      <c r="X166" s="29">
        <f t="shared" si="10"/>
        <v>0</v>
      </c>
      <c r="Y166" s="29">
        <f t="shared" si="9"/>
        <v>22.18</v>
      </c>
      <c r="Z166" s="13"/>
    </row>
    <row r="167" spans="1:26" hidden="1" x14ac:dyDescent="0.3">
      <c r="A167" s="12" t="s">
        <v>22</v>
      </c>
      <c r="B167" s="12" t="s">
        <v>23</v>
      </c>
      <c r="C167" s="13" t="s">
        <v>229</v>
      </c>
      <c r="D167" s="13" t="s">
        <v>234</v>
      </c>
      <c r="E167" s="14" t="s">
        <v>235</v>
      </c>
      <c r="F167" s="13"/>
      <c r="G167" s="13"/>
      <c r="H167" s="10" t="s">
        <v>22</v>
      </c>
      <c r="I167" s="10" t="s">
        <v>23</v>
      </c>
      <c r="J167" t="s">
        <v>148</v>
      </c>
      <c r="K167" t="s">
        <v>232</v>
      </c>
      <c r="L167" t="s">
        <v>234</v>
      </c>
      <c r="M167" s="13">
        <v>11701000044</v>
      </c>
      <c r="N167" s="13" t="s">
        <v>242</v>
      </c>
      <c r="O167" s="12"/>
      <c r="P167" s="29">
        <f>+SUMIFS('Scritture 2013'!$F:$F,'Scritture 2013'!$G:$G,"38",'Scritture 2013'!$A:$A,'Sp 2013'!$M167)</f>
        <v>0</v>
      </c>
      <c r="Q167" s="29">
        <f>+SUMIFS('Scritture 2013'!$F:$F,'Scritture 2013'!$G:$G,"16",'Scritture 2013'!$A:$A,'Sp 2013'!$M167)</f>
        <v>0</v>
      </c>
      <c r="R167" s="29">
        <f>+SUMIFS('Scritture 2013'!$F:$F,'Scritture 2013'!$G:$G,"39CA",'Scritture 2013'!$A:$A,'Sp 2013'!$M167)</f>
        <v>0</v>
      </c>
      <c r="S167" s="29">
        <f>+SUMIFS('Scritture 2013'!$F:$F,'Scritture 2013'!$G:$G,"17",'Scritture 2013'!$A:$A,'Sp 2013'!$M167)</f>
        <v>0</v>
      </c>
      <c r="T167" s="29">
        <f>+SUMIFS('Scritture 2013'!$F:$F,'Scritture 2013'!$G:$G,"39AF",'Scritture 2013'!$A:$A,'Sp 2013'!$M167)</f>
        <v>0</v>
      </c>
      <c r="U167" s="29">
        <f>+SUMIFS('Scritture 2013'!$F:$F,'Scritture 2013'!$G:$G,"39SD",'Scritture 2013'!$A:$A,'Sp 2013'!$M167)</f>
        <v>0</v>
      </c>
      <c r="V167" s="29">
        <f>+SUMIFS('Scritture 2013'!$F:$F,'Scritture 2013'!$G:$G,"37",'Scritture 2013'!$A:$A,'Sp 2013'!$M167)</f>
        <v>0</v>
      </c>
      <c r="W167" s="29">
        <f>+SUMIFS('Scritture 2013'!$F:$F,'Scritture 2013'!$G:$G,"19",'Scritture 2013'!$A:$A,'Sp 2013'!$M167)</f>
        <v>0</v>
      </c>
      <c r="X167" s="29">
        <f t="shared" si="10"/>
        <v>0</v>
      </c>
      <c r="Y167" s="29">
        <f t="shared" si="9"/>
        <v>0</v>
      </c>
      <c r="Z167" s="13"/>
    </row>
    <row r="168" spans="1:26" hidden="1" x14ac:dyDescent="0.3">
      <c r="A168" s="12" t="s">
        <v>22</v>
      </c>
      <c r="B168" s="12" t="s">
        <v>23</v>
      </c>
      <c r="C168" s="13" t="s">
        <v>229</v>
      </c>
      <c r="D168" s="13" t="s">
        <v>234</v>
      </c>
      <c r="E168" s="14" t="s">
        <v>235</v>
      </c>
      <c r="F168" s="13"/>
      <c r="G168" s="13"/>
      <c r="H168" s="10" t="s">
        <v>22</v>
      </c>
      <c r="I168" s="10" t="s">
        <v>23</v>
      </c>
      <c r="J168" t="s">
        <v>148</v>
      </c>
      <c r="K168" t="s">
        <v>232</v>
      </c>
      <c r="L168" t="s">
        <v>234</v>
      </c>
      <c r="M168" s="13">
        <v>11701000046</v>
      </c>
      <c r="N168" s="13" t="s">
        <v>243</v>
      </c>
      <c r="O168" s="12">
        <f>+VLOOKUP(M168,[1]Foglio1!$A:$C,3,0)</f>
        <v>-15111.14</v>
      </c>
      <c r="P168" s="29">
        <f>+SUMIFS('Scritture 2013'!$F:$F,'Scritture 2013'!$G:$G,"38",'Scritture 2013'!$A:$A,'Sp 2013'!$M168)</f>
        <v>0</v>
      </c>
      <c r="Q168" s="29">
        <f>+SUMIFS('Scritture 2013'!$F:$F,'Scritture 2013'!$G:$G,"16",'Scritture 2013'!$A:$A,'Sp 2013'!$M168)</f>
        <v>0</v>
      </c>
      <c r="R168" s="29">
        <f>+SUMIFS('Scritture 2013'!$F:$F,'Scritture 2013'!$G:$G,"39CA",'Scritture 2013'!$A:$A,'Sp 2013'!$M168)</f>
        <v>0</v>
      </c>
      <c r="S168" s="29">
        <f>+SUMIFS('Scritture 2013'!$F:$F,'Scritture 2013'!$G:$G,"17",'Scritture 2013'!$A:$A,'Sp 2013'!$M168)</f>
        <v>0</v>
      </c>
      <c r="T168" s="29">
        <f>+SUMIFS('Scritture 2013'!$F:$F,'Scritture 2013'!$G:$G,"39AF",'Scritture 2013'!$A:$A,'Sp 2013'!$M168)</f>
        <v>0</v>
      </c>
      <c r="U168" s="29">
        <f>+SUMIFS('Scritture 2013'!$F:$F,'Scritture 2013'!$G:$G,"39SD",'Scritture 2013'!$A:$A,'Sp 2013'!$M168)</f>
        <v>0</v>
      </c>
      <c r="V168" s="29">
        <f>+SUMIFS('Scritture 2013'!$F:$F,'Scritture 2013'!$G:$G,"37",'Scritture 2013'!$A:$A,'Sp 2013'!$M168)</f>
        <v>0</v>
      </c>
      <c r="W168" s="29">
        <f>+SUMIFS('Scritture 2013'!$F:$F,'Scritture 2013'!$G:$G,"19",'Scritture 2013'!$A:$A,'Sp 2013'!$M168)</f>
        <v>0</v>
      </c>
      <c r="X168" s="29">
        <f t="shared" si="10"/>
        <v>0</v>
      </c>
      <c r="Y168" s="29">
        <f t="shared" si="9"/>
        <v>-15111.14</v>
      </c>
      <c r="Z168" s="13"/>
    </row>
    <row r="169" spans="1:26" hidden="1" x14ac:dyDescent="0.3">
      <c r="A169" s="12" t="s">
        <v>22</v>
      </c>
      <c r="B169" s="12" t="s">
        <v>23</v>
      </c>
      <c r="C169" s="13" t="s">
        <v>229</v>
      </c>
      <c r="D169" s="13" t="s">
        <v>234</v>
      </c>
      <c r="E169" s="14" t="s">
        <v>235</v>
      </c>
      <c r="F169" s="13"/>
      <c r="G169" s="13"/>
      <c r="H169" s="10" t="s">
        <v>22</v>
      </c>
      <c r="I169" s="10" t="s">
        <v>23</v>
      </c>
      <c r="J169" t="s">
        <v>148</v>
      </c>
      <c r="K169" t="s">
        <v>232</v>
      </c>
      <c r="L169" t="s">
        <v>234</v>
      </c>
      <c r="M169" s="13">
        <v>11701000049</v>
      </c>
      <c r="N169" s="13" t="s">
        <v>244</v>
      </c>
      <c r="O169" s="12">
        <f>+VLOOKUP(M169,[1]Foglio1!$A:$C,3,0)</f>
        <v>-1402.41</v>
      </c>
      <c r="P169" s="29">
        <f>+SUMIFS('Scritture 2013'!$F:$F,'Scritture 2013'!$G:$G,"38",'Scritture 2013'!$A:$A,'Sp 2013'!$M169)</f>
        <v>0</v>
      </c>
      <c r="Q169" s="29">
        <f>+SUMIFS('Scritture 2013'!$F:$F,'Scritture 2013'!$G:$G,"16",'Scritture 2013'!$A:$A,'Sp 2013'!$M169)</f>
        <v>0</v>
      </c>
      <c r="R169" s="29">
        <f>+SUMIFS('Scritture 2013'!$F:$F,'Scritture 2013'!$G:$G,"39CA",'Scritture 2013'!$A:$A,'Sp 2013'!$M169)</f>
        <v>0</v>
      </c>
      <c r="S169" s="29">
        <f>+SUMIFS('Scritture 2013'!$F:$F,'Scritture 2013'!$G:$G,"17",'Scritture 2013'!$A:$A,'Sp 2013'!$M169)</f>
        <v>0</v>
      </c>
      <c r="T169" s="29">
        <f>+SUMIFS('Scritture 2013'!$F:$F,'Scritture 2013'!$G:$G,"39AF",'Scritture 2013'!$A:$A,'Sp 2013'!$M169)</f>
        <v>0</v>
      </c>
      <c r="U169" s="29">
        <f>+SUMIFS('Scritture 2013'!$F:$F,'Scritture 2013'!$G:$G,"39SD",'Scritture 2013'!$A:$A,'Sp 2013'!$M169)</f>
        <v>0</v>
      </c>
      <c r="V169" s="29">
        <f>+SUMIFS('Scritture 2013'!$F:$F,'Scritture 2013'!$G:$G,"37",'Scritture 2013'!$A:$A,'Sp 2013'!$M169)</f>
        <v>0</v>
      </c>
      <c r="W169" s="29">
        <f>+SUMIFS('Scritture 2013'!$F:$F,'Scritture 2013'!$G:$G,"19",'Scritture 2013'!$A:$A,'Sp 2013'!$M169)</f>
        <v>0</v>
      </c>
      <c r="X169" s="29">
        <f t="shared" si="10"/>
        <v>0</v>
      </c>
      <c r="Y169" s="29">
        <f t="shared" si="9"/>
        <v>-1402.41</v>
      </c>
      <c r="Z169" s="13"/>
    </row>
    <row r="170" spans="1:26" hidden="1" x14ac:dyDescent="0.3">
      <c r="A170" s="12" t="s">
        <v>22</v>
      </c>
      <c r="B170" s="12" t="s">
        <v>23</v>
      </c>
      <c r="C170" s="13" t="s">
        <v>229</v>
      </c>
      <c r="D170" s="13" t="s">
        <v>234</v>
      </c>
      <c r="E170" s="14" t="s">
        <v>235</v>
      </c>
      <c r="F170" s="13"/>
      <c r="G170" s="13"/>
      <c r="H170" s="10" t="s">
        <v>22</v>
      </c>
      <c r="I170" s="10" t="s">
        <v>23</v>
      </c>
      <c r="J170" t="s">
        <v>148</v>
      </c>
      <c r="K170" t="s">
        <v>232</v>
      </c>
      <c r="L170" t="s">
        <v>234</v>
      </c>
      <c r="M170" s="13">
        <v>11701000053</v>
      </c>
      <c r="N170" s="13" t="s">
        <v>245</v>
      </c>
      <c r="O170" s="12">
        <f>+VLOOKUP(M170,[1]Foglio1!$A:$C,3,0)</f>
        <v>167911.36</v>
      </c>
      <c r="P170" s="29">
        <f>+SUMIFS('Scritture 2013'!$F:$F,'Scritture 2013'!$G:$G,"38",'Scritture 2013'!$A:$A,'Sp 2013'!$M170)</f>
        <v>0</v>
      </c>
      <c r="Q170" s="29">
        <f>+SUMIFS('Scritture 2013'!$F:$F,'Scritture 2013'!$G:$G,"16",'Scritture 2013'!$A:$A,'Sp 2013'!$M170)</f>
        <v>0</v>
      </c>
      <c r="R170" s="29">
        <f>+SUMIFS('Scritture 2013'!$F:$F,'Scritture 2013'!$G:$G,"39CA",'Scritture 2013'!$A:$A,'Sp 2013'!$M170)</f>
        <v>0</v>
      </c>
      <c r="S170" s="29">
        <f>+SUMIFS('Scritture 2013'!$F:$F,'Scritture 2013'!$G:$G,"17",'Scritture 2013'!$A:$A,'Sp 2013'!$M170)</f>
        <v>0</v>
      </c>
      <c r="T170" s="29">
        <f>+SUMIFS('Scritture 2013'!$F:$F,'Scritture 2013'!$G:$G,"39AF",'Scritture 2013'!$A:$A,'Sp 2013'!$M170)</f>
        <v>0</v>
      </c>
      <c r="U170" s="29">
        <f>+SUMIFS('Scritture 2013'!$F:$F,'Scritture 2013'!$G:$G,"39SD",'Scritture 2013'!$A:$A,'Sp 2013'!$M170)</f>
        <v>0</v>
      </c>
      <c r="V170" s="29">
        <f>+SUMIFS('Scritture 2013'!$F:$F,'Scritture 2013'!$G:$G,"37",'Scritture 2013'!$A:$A,'Sp 2013'!$M170)</f>
        <v>0</v>
      </c>
      <c r="W170" s="29">
        <f>+SUMIFS('Scritture 2013'!$F:$F,'Scritture 2013'!$G:$G,"19",'Scritture 2013'!$A:$A,'Sp 2013'!$M170)</f>
        <v>0</v>
      </c>
      <c r="X170" s="29">
        <f t="shared" si="10"/>
        <v>0</v>
      </c>
      <c r="Y170" s="29">
        <f t="shared" si="9"/>
        <v>167911.36</v>
      </c>
      <c r="Z170" s="13"/>
    </row>
    <row r="171" spans="1:26" hidden="1" x14ac:dyDescent="0.3">
      <c r="A171" s="12" t="s">
        <v>22</v>
      </c>
      <c r="B171" s="12" t="s">
        <v>23</v>
      </c>
      <c r="C171" s="13" t="s">
        <v>229</v>
      </c>
      <c r="D171" s="13" t="s">
        <v>234</v>
      </c>
      <c r="E171" s="14" t="s">
        <v>235</v>
      </c>
      <c r="F171" s="13"/>
      <c r="G171" s="13"/>
      <c r="H171" s="10" t="s">
        <v>22</v>
      </c>
      <c r="I171" s="10" t="s">
        <v>23</v>
      </c>
      <c r="J171" t="s">
        <v>148</v>
      </c>
      <c r="K171" t="s">
        <v>232</v>
      </c>
      <c r="L171" t="s">
        <v>234</v>
      </c>
      <c r="M171" s="13">
        <v>11701000054</v>
      </c>
      <c r="N171" s="13" t="s">
        <v>246</v>
      </c>
      <c r="O171" s="12"/>
      <c r="P171" s="29">
        <f>+SUMIFS('Scritture 2013'!$F:$F,'Scritture 2013'!$G:$G,"38",'Scritture 2013'!$A:$A,'Sp 2013'!$M171)</f>
        <v>0</v>
      </c>
      <c r="Q171" s="29">
        <f>+SUMIFS('Scritture 2013'!$F:$F,'Scritture 2013'!$G:$G,"16",'Scritture 2013'!$A:$A,'Sp 2013'!$M171)</f>
        <v>0</v>
      </c>
      <c r="R171" s="29">
        <f>+SUMIFS('Scritture 2013'!$F:$F,'Scritture 2013'!$G:$G,"39CA",'Scritture 2013'!$A:$A,'Sp 2013'!$M171)</f>
        <v>0</v>
      </c>
      <c r="S171" s="29">
        <f>+SUMIFS('Scritture 2013'!$F:$F,'Scritture 2013'!$G:$G,"17",'Scritture 2013'!$A:$A,'Sp 2013'!$M171)</f>
        <v>0</v>
      </c>
      <c r="T171" s="29">
        <f>+SUMIFS('Scritture 2013'!$F:$F,'Scritture 2013'!$G:$G,"39AF",'Scritture 2013'!$A:$A,'Sp 2013'!$M171)</f>
        <v>0</v>
      </c>
      <c r="U171" s="29">
        <f>+SUMIFS('Scritture 2013'!$F:$F,'Scritture 2013'!$G:$G,"39SD",'Scritture 2013'!$A:$A,'Sp 2013'!$M171)</f>
        <v>0</v>
      </c>
      <c r="V171" s="29">
        <f>+SUMIFS('Scritture 2013'!$F:$F,'Scritture 2013'!$G:$G,"37",'Scritture 2013'!$A:$A,'Sp 2013'!$M171)</f>
        <v>0</v>
      </c>
      <c r="W171" s="29">
        <f>+SUMIFS('Scritture 2013'!$F:$F,'Scritture 2013'!$G:$G,"19",'Scritture 2013'!$A:$A,'Sp 2013'!$M171)</f>
        <v>0</v>
      </c>
      <c r="X171" s="29">
        <f t="shared" si="10"/>
        <v>0</v>
      </c>
      <c r="Y171" s="29">
        <f t="shared" si="9"/>
        <v>0</v>
      </c>
      <c r="Z171" s="13"/>
    </row>
    <row r="172" spans="1:26" hidden="1" x14ac:dyDescent="0.3">
      <c r="A172" s="12" t="s">
        <v>22</v>
      </c>
      <c r="B172" s="12" t="s">
        <v>23</v>
      </c>
      <c r="C172" s="13" t="s">
        <v>229</v>
      </c>
      <c r="D172" s="13" t="s">
        <v>234</v>
      </c>
      <c r="E172" s="14" t="s">
        <v>235</v>
      </c>
      <c r="F172" s="13"/>
      <c r="G172" s="13"/>
      <c r="H172" s="10" t="s">
        <v>22</v>
      </c>
      <c r="I172" s="10" t="s">
        <v>23</v>
      </c>
      <c r="J172" t="s">
        <v>148</v>
      </c>
      <c r="K172" t="s">
        <v>232</v>
      </c>
      <c r="L172" t="s">
        <v>234</v>
      </c>
      <c r="M172" s="13">
        <v>11701000055</v>
      </c>
      <c r="N172" s="13" t="s">
        <v>247</v>
      </c>
      <c r="O172" s="12">
        <f>+VLOOKUP(M172,[1]Foglio1!$A:$C,3,0)</f>
        <v>25.47</v>
      </c>
      <c r="P172" s="29">
        <f>+SUMIFS('Scritture 2013'!$F:$F,'Scritture 2013'!$G:$G,"38",'Scritture 2013'!$A:$A,'Sp 2013'!$M172)</f>
        <v>0</v>
      </c>
      <c r="Q172" s="29">
        <f>+SUMIFS('Scritture 2013'!$F:$F,'Scritture 2013'!$G:$G,"16",'Scritture 2013'!$A:$A,'Sp 2013'!$M172)</f>
        <v>0</v>
      </c>
      <c r="R172" s="29">
        <f>+SUMIFS('Scritture 2013'!$F:$F,'Scritture 2013'!$G:$G,"39CA",'Scritture 2013'!$A:$A,'Sp 2013'!$M172)</f>
        <v>0</v>
      </c>
      <c r="S172" s="29">
        <f>+SUMIFS('Scritture 2013'!$F:$F,'Scritture 2013'!$G:$G,"17",'Scritture 2013'!$A:$A,'Sp 2013'!$M172)</f>
        <v>0</v>
      </c>
      <c r="T172" s="29">
        <f>+SUMIFS('Scritture 2013'!$F:$F,'Scritture 2013'!$G:$G,"39AF",'Scritture 2013'!$A:$A,'Sp 2013'!$M172)</f>
        <v>0</v>
      </c>
      <c r="U172" s="29">
        <f>+SUMIFS('Scritture 2013'!$F:$F,'Scritture 2013'!$G:$G,"39SD",'Scritture 2013'!$A:$A,'Sp 2013'!$M172)</f>
        <v>0</v>
      </c>
      <c r="V172" s="29">
        <f>+SUMIFS('Scritture 2013'!$F:$F,'Scritture 2013'!$G:$G,"37",'Scritture 2013'!$A:$A,'Sp 2013'!$M172)</f>
        <v>0</v>
      </c>
      <c r="W172" s="29">
        <f>+SUMIFS('Scritture 2013'!$F:$F,'Scritture 2013'!$G:$G,"19",'Scritture 2013'!$A:$A,'Sp 2013'!$M172)</f>
        <v>0</v>
      </c>
      <c r="X172" s="29">
        <f t="shared" si="10"/>
        <v>0</v>
      </c>
      <c r="Y172" s="29">
        <f t="shared" si="9"/>
        <v>25.47</v>
      </c>
      <c r="Z172" s="13"/>
    </row>
    <row r="173" spans="1:26" hidden="1" x14ac:dyDescent="0.3">
      <c r="A173" s="12" t="s">
        <v>22</v>
      </c>
      <c r="B173" s="12" t="s">
        <v>23</v>
      </c>
      <c r="C173" s="13" t="s">
        <v>229</v>
      </c>
      <c r="D173" s="13" t="s">
        <v>234</v>
      </c>
      <c r="E173" s="14" t="s">
        <v>235</v>
      </c>
      <c r="F173" s="13"/>
      <c r="G173" s="13"/>
      <c r="H173" s="10" t="s">
        <v>22</v>
      </c>
      <c r="I173" s="10" t="s">
        <v>23</v>
      </c>
      <c r="J173" t="s">
        <v>148</v>
      </c>
      <c r="K173" t="s">
        <v>232</v>
      </c>
      <c r="L173" t="s">
        <v>234</v>
      </c>
      <c r="M173" s="13">
        <v>11701000056</v>
      </c>
      <c r="N173" s="13" t="s">
        <v>248</v>
      </c>
      <c r="O173" s="12">
        <f>+VLOOKUP(M173,[1]Foglio1!$A:$C,3,0)</f>
        <v>106.15</v>
      </c>
      <c r="P173" s="29">
        <f>+SUMIFS('Scritture 2013'!$F:$F,'Scritture 2013'!$G:$G,"38",'Scritture 2013'!$A:$A,'Sp 2013'!$M173)</f>
        <v>0</v>
      </c>
      <c r="Q173" s="29">
        <f>+SUMIFS('Scritture 2013'!$F:$F,'Scritture 2013'!$G:$G,"16",'Scritture 2013'!$A:$A,'Sp 2013'!$M173)</f>
        <v>0</v>
      </c>
      <c r="R173" s="29">
        <f>+SUMIFS('Scritture 2013'!$F:$F,'Scritture 2013'!$G:$G,"39CA",'Scritture 2013'!$A:$A,'Sp 2013'!$M173)</f>
        <v>0</v>
      </c>
      <c r="S173" s="29">
        <f>+SUMIFS('Scritture 2013'!$F:$F,'Scritture 2013'!$G:$G,"17",'Scritture 2013'!$A:$A,'Sp 2013'!$M173)</f>
        <v>0</v>
      </c>
      <c r="T173" s="29">
        <f>+SUMIFS('Scritture 2013'!$F:$F,'Scritture 2013'!$G:$G,"39AF",'Scritture 2013'!$A:$A,'Sp 2013'!$M173)</f>
        <v>0</v>
      </c>
      <c r="U173" s="29">
        <f>+SUMIFS('Scritture 2013'!$F:$F,'Scritture 2013'!$G:$G,"39SD",'Scritture 2013'!$A:$A,'Sp 2013'!$M173)</f>
        <v>0</v>
      </c>
      <c r="V173" s="29">
        <f>+SUMIFS('Scritture 2013'!$F:$F,'Scritture 2013'!$G:$G,"37",'Scritture 2013'!$A:$A,'Sp 2013'!$M173)</f>
        <v>0</v>
      </c>
      <c r="W173" s="29">
        <f>+SUMIFS('Scritture 2013'!$F:$F,'Scritture 2013'!$G:$G,"19",'Scritture 2013'!$A:$A,'Sp 2013'!$M173)</f>
        <v>0</v>
      </c>
      <c r="X173" s="29">
        <f t="shared" si="10"/>
        <v>0</v>
      </c>
      <c r="Y173" s="29">
        <f t="shared" si="9"/>
        <v>106.15</v>
      </c>
      <c r="Z173" s="13"/>
    </row>
    <row r="174" spans="1:26" hidden="1" x14ac:dyDescent="0.3">
      <c r="A174" s="12" t="s">
        <v>22</v>
      </c>
      <c r="B174" s="12" t="s">
        <v>23</v>
      </c>
      <c r="C174" s="13" t="s">
        <v>229</v>
      </c>
      <c r="D174" s="13" t="s">
        <v>234</v>
      </c>
      <c r="E174" s="14" t="s">
        <v>235</v>
      </c>
      <c r="F174" s="13"/>
      <c r="G174" s="13"/>
      <c r="H174" s="10" t="s">
        <v>22</v>
      </c>
      <c r="I174" s="10" t="s">
        <v>23</v>
      </c>
      <c r="J174" t="s">
        <v>148</v>
      </c>
      <c r="K174" t="s">
        <v>232</v>
      </c>
      <c r="L174" t="s">
        <v>234</v>
      </c>
      <c r="M174" s="13">
        <v>11701000058</v>
      </c>
      <c r="N174" s="13" t="s">
        <v>249</v>
      </c>
      <c r="O174" s="12">
        <f>+VLOOKUP(M174,[1]Foglio1!$A:$C,3,0)</f>
        <v>612.44000000000005</v>
      </c>
      <c r="P174" s="29">
        <f>+SUMIFS('Scritture 2013'!$F:$F,'Scritture 2013'!$G:$G,"38",'Scritture 2013'!$A:$A,'Sp 2013'!$M174)</f>
        <v>0</v>
      </c>
      <c r="Q174" s="29">
        <f>+SUMIFS('Scritture 2013'!$F:$F,'Scritture 2013'!$G:$G,"16",'Scritture 2013'!$A:$A,'Sp 2013'!$M174)</f>
        <v>0</v>
      </c>
      <c r="R174" s="29">
        <f>+SUMIFS('Scritture 2013'!$F:$F,'Scritture 2013'!$G:$G,"39CA",'Scritture 2013'!$A:$A,'Sp 2013'!$M174)</f>
        <v>0</v>
      </c>
      <c r="S174" s="29">
        <f>+SUMIFS('Scritture 2013'!$F:$F,'Scritture 2013'!$G:$G,"17",'Scritture 2013'!$A:$A,'Sp 2013'!$M174)</f>
        <v>0</v>
      </c>
      <c r="T174" s="29">
        <f>+SUMIFS('Scritture 2013'!$F:$F,'Scritture 2013'!$G:$G,"39AF",'Scritture 2013'!$A:$A,'Sp 2013'!$M174)</f>
        <v>0</v>
      </c>
      <c r="U174" s="29">
        <f>+SUMIFS('Scritture 2013'!$F:$F,'Scritture 2013'!$G:$G,"39SD",'Scritture 2013'!$A:$A,'Sp 2013'!$M174)</f>
        <v>0</v>
      </c>
      <c r="V174" s="29">
        <f>+SUMIFS('Scritture 2013'!$F:$F,'Scritture 2013'!$G:$G,"37",'Scritture 2013'!$A:$A,'Sp 2013'!$M174)</f>
        <v>0</v>
      </c>
      <c r="W174" s="29">
        <f>+SUMIFS('Scritture 2013'!$F:$F,'Scritture 2013'!$G:$G,"19",'Scritture 2013'!$A:$A,'Sp 2013'!$M174)</f>
        <v>0</v>
      </c>
      <c r="X174" s="29">
        <f t="shared" si="10"/>
        <v>0</v>
      </c>
      <c r="Y174" s="29">
        <f t="shared" si="9"/>
        <v>612.44000000000005</v>
      </c>
      <c r="Z174" s="13"/>
    </row>
    <row r="175" spans="1:26" hidden="1" x14ac:dyDescent="0.3">
      <c r="A175" s="12" t="s">
        <v>22</v>
      </c>
      <c r="B175" s="12" t="s">
        <v>23</v>
      </c>
      <c r="C175" s="13" t="s">
        <v>229</v>
      </c>
      <c r="D175" s="13" t="s">
        <v>234</v>
      </c>
      <c r="E175" s="14" t="s">
        <v>235</v>
      </c>
      <c r="F175" s="13"/>
      <c r="G175" s="13"/>
      <c r="H175" s="10" t="s">
        <v>22</v>
      </c>
      <c r="I175" s="10" t="s">
        <v>23</v>
      </c>
      <c r="J175" t="s">
        <v>148</v>
      </c>
      <c r="K175" t="s">
        <v>232</v>
      </c>
      <c r="L175" t="s">
        <v>234</v>
      </c>
      <c r="M175" s="13">
        <v>11701000059</v>
      </c>
      <c r="N175" s="13" t="s">
        <v>250</v>
      </c>
      <c r="O175" s="12"/>
      <c r="P175" s="29">
        <f>+SUMIFS('Scritture 2013'!$F:$F,'Scritture 2013'!$G:$G,"38",'Scritture 2013'!$A:$A,'Sp 2013'!$M175)</f>
        <v>0</v>
      </c>
      <c r="Q175" s="29">
        <f>+SUMIFS('Scritture 2013'!$F:$F,'Scritture 2013'!$G:$G,"16",'Scritture 2013'!$A:$A,'Sp 2013'!$M175)</f>
        <v>0</v>
      </c>
      <c r="R175" s="29">
        <f>+SUMIFS('Scritture 2013'!$F:$F,'Scritture 2013'!$G:$G,"39CA",'Scritture 2013'!$A:$A,'Sp 2013'!$M175)</f>
        <v>0</v>
      </c>
      <c r="S175" s="29">
        <f>+SUMIFS('Scritture 2013'!$F:$F,'Scritture 2013'!$G:$G,"17",'Scritture 2013'!$A:$A,'Sp 2013'!$M175)</f>
        <v>0</v>
      </c>
      <c r="T175" s="29">
        <f>+SUMIFS('Scritture 2013'!$F:$F,'Scritture 2013'!$G:$G,"39AF",'Scritture 2013'!$A:$A,'Sp 2013'!$M175)</f>
        <v>0</v>
      </c>
      <c r="U175" s="29">
        <f>+SUMIFS('Scritture 2013'!$F:$F,'Scritture 2013'!$G:$G,"39SD",'Scritture 2013'!$A:$A,'Sp 2013'!$M175)</f>
        <v>0</v>
      </c>
      <c r="V175" s="29">
        <f>+SUMIFS('Scritture 2013'!$F:$F,'Scritture 2013'!$G:$G,"37",'Scritture 2013'!$A:$A,'Sp 2013'!$M175)</f>
        <v>0</v>
      </c>
      <c r="W175" s="29">
        <f>+SUMIFS('Scritture 2013'!$F:$F,'Scritture 2013'!$G:$G,"19",'Scritture 2013'!$A:$A,'Sp 2013'!$M175)</f>
        <v>0</v>
      </c>
      <c r="X175" s="29">
        <f t="shared" si="10"/>
        <v>0</v>
      </c>
      <c r="Y175" s="29">
        <f t="shared" si="9"/>
        <v>0</v>
      </c>
      <c r="Z175" s="13"/>
    </row>
    <row r="176" spans="1:26" hidden="1" x14ac:dyDescent="0.3">
      <c r="A176" s="12" t="s">
        <v>22</v>
      </c>
      <c r="B176" s="12" t="s">
        <v>23</v>
      </c>
      <c r="C176" s="13" t="s">
        <v>229</v>
      </c>
      <c r="D176" s="13" t="s">
        <v>234</v>
      </c>
      <c r="E176" s="14" t="s">
        <v>235</v>
      </c>
      <c r="F176" s="13"/>
      <c r="G176" s="13"/>
      <c r="H176" s="10" t="s">
        <v>22</v>
      </c>
      <c r="I176" s="10" t="s">
        <v>23</v>
      </c>
      <c r="J176" t="s">
        <v>148</v>
      </c>
      <c r="K176" t="s">
        <v>232</v>
      </c>
      <c r="L176" t="s">
        <v>234</v>
      </c>
      <c r="M176" s="13">
        <v>11701000060</v>
      </c>
      <c r="N176" s="13" t="s">
        <v>251</v>
      </c>
      <c r="O176" s="12">
        <f>+VLOOKUP(M176,[1]Foglio1!$A:$C,3,0)</f>
        <v>40377.43</v>
      </c>
      <c r="P176" s="29">
        <f>+SUMIFS('Scritture 2013'!$F:$F,'Scritture 2013'!$G:$G,"38",'Scritture 2013'!$A:$A,'Sp 2013'!$M176)</f>
        <v>0</v>
      </c>
      <c r="Q176" s="29">
        <f>+SUMIFS('Scritture 2013'!$F:$F,'Scritture 2013'!$G:$G,"16",'Scritture 2013'!$A:$A,'Sp 2013'!$M176)</f>
        <v>0</v>
      </c>
      <c r="R176" s="29">
        <f>+SUMIFS('Scritture 2013'!$F:$F,'Scritture 2013'!$G:$G,"39CA",'Scritture 2013'!$A:$A,'Sp 2013'!$M176)</f>
        <v>0</v>
      </c>
      <c r="S176" s="29">
        <f>+SUMIFS('Scritture 2013'!$F:$F,'Scritture 2013'!$G:$G,"17",'Scritture 2013'!$A:$A,'Sp 2013'!$M176)</f>
        <v>0</v>
      </c>
      <c r="T176" s="29">
        <f>+SUMIFS('Scritture 2013'!$F:$F,'Scritture 2013'!$G:$G,"39AF",'Scritture 2013'!$A:$A,'Sp 2013'!$M176)</f>
        <v>0</v>
      </c>
      <c r="U176" s="29">
        <f>+SUMIFS('Scritture 2013'!$F:$F,'Scritture 2013'!$G:$G,"39SD",'Scritture 2013'!$A:$A,'Sp 2013'!$M176)</f>
        <v>0</v>
      </c>
      <c r="V176" s="29">
        <f>+SUMIFS('Scritture 2013'!$F:$F,'Scritture 2013'!$G:$G,"37",'Scritture 2013'!$A:$A,'Sp 2013'!$M176)</f>
        <v>0</v>
      </c>
      <c r="W176" s="29">
        <f>+SUMIFS('Scritture 2013'!$F:$F,'Scritture 2013'!$G:$G,"19",'Scritture 2013'!$A:$A,'Sp 2013'!$M176)</f>
        <v>0</v>
      </c>
      <c r="X176" s="29">
        <f t="shared" si="10"/>
        <v>0</v>
      </c>
      <c r="Y176" s="29">
        <f t="shared" si="9"/>
        <v>40377.43</v>
      </c>
      <c r="Z176" s="13"/>
    </row>
    <row r="177" spans="1:26" hidden="1" x14ac:dyDescent="0.3">
      <c r="A177" s="12" t="s">
        <v>22</v>
      </c>
      <c r="B177" s="12" t="s">
        <v>23</v>
      </c>
      <c r="C177" s="13" t="s">
        <v>229</v>
      </c>
      <c r="D177" s="13" t="s">
        <v>234</v>
      </c>
      <c r="E177" s="14" t="s">
        <v>235</v>
      </c>
      <c r="F177" s="13"/>
      <c r="G177" s="13"/>
      <c r="H177" s="10" t="s">
        <v>22</v>
      </c>
      <c r="I177" s="10" t="s">
        <v>23</v>
      </c>
      <c r="J177" t="s">
        <v>148</v>
      </c>
      <c r="K177" t="s">
        <v>232</v>
      </c>
      <c r="L177" t="s">
        <v>234</v>
      </c>
      <c r="M177" s="13">
        <v>11701000063</v>
      </c>
      <c r="N177" s="13" t="s">
        <v>252</v>
      </c>
      <c r="O177" s="12"/>
      <c r="P177" s="29">
        <f>+SUMIFS('Scritture 2013'!$F:$F,'Scritture 2013'!$G:$G,"38",'Scritture 2013'!$A:$A,'Sp 2013'!$M177)</f>
        <v>0</v>
      </c>
      <c r="Q177" s="29">
        <f>+SUMIFS('Scritture 2013'!$F:$F,'Scritture 2013'!$G:$G,"16",'Scritture 2013'!$A:$A,'Sp 2013'!$M177)</f>
        <v>0</v>
      </c>
      <c r="R177" s="29">
        <f>+SUMIFS('Scritture 2013'!$F:$F,'Scritture 2013'!$G:$G,"39CA",'Scritture 2013'!$A:$A,'Sp 2013'!$M177)</f>
        <v>0</v>
      </c>
      <c r="S177" s="29">
        <f>+SUMIFS('Scritture 2013'!$F:$F,'Scritture 2013'!$G:$G,"17",'Scritture 2013'!$A:$A,'Sp 2013'!$M177)</f>
        <v>0</v>
      </c>
      <c r="T177" s="29">
        <f>+SUMIFS('Scritture 2013'!$F:$F,'Scritture 2013'!$G:$G,"39AF",'Scritture 2013'!$A:$A,'Sp 2013'!$M177)</f>
        <v>0</v>
      </c>
      <c r="U177" s="29">
        <f>+SUMIFS('Scritture 2013'!$F:$F,'Scritture 2013'!$G:$G,"39SD",'Scritture 2013'!$A:$A,'Sp 2013'!$M177)</f>
        <v>0</v>
      </c>
      <c r="V177" s="29">
        <f>+SUMIFS('Scritture 2013'!$F:$F,'Scritture 2013'!$G:$G,"37",'Scritture 2013'!$A:$A,'Sp 2013'!$M177)</f>
        <v>0</v>
      </c>
      <c r="W177" s="29">
        <f>+SUMIFS('Scritture 2013'!$F:$F,'Scritture 2013'!$G:$G,"19",'Scritture 2013'!$A:$A,'Sp 2013'!$M177)</f>
        <v>0</v>
      </c>
      <c r="X177" s="29">
        <f t="shared" si="10"/>
        <v>0</v>
      </c>
      <c r="Y177" s="29">
        <f t="shared" si="9"/>
        <v>0</v>
      </c>
      <c r="Z177" s="13"/>
    </row>
    <row r="178" spans="1:26" hidden="1" x14ac:dyDescent="0.3">
      <c r="A178" s="12" t="s">
        <v>22</v>
      </c>
      <c r="B178" s="12" t="s">
        <v>23</v>
      </c>
      <c r="C178" s="13" t="s">
        <v>229</v>
      </c>
      <c r="D178" s="13" t="s">
        <v>234</v>
      </c>
      <c r="E178" s="14" t="s">
        <v>235</v>
      </c>
      <c r="F178" s="13"/>
      <c r="G178" s="13"/>
      <c r="H178" s="10" t="s">
        <v>22</v>
      </c>
      <c r="I178" s="10" t="s">
        <v>23</v>
      </c>
      <c r="J178" t="s">
        <v>148</v>
      </c>
      <c r="K178" t="s">
        <v>232</v>
      </c>
      <c r="L178" t="s">
        <v>234</v>
      </c>
      <c r="M178" s="13">
        <v>11901000011</v>
      </c>
      <c r="N178" s="13" t="s">
        <v>253</v>
      </c>
      <c r="O178" s="12">
        <f>+VLOOKUP(M178,[1]Foglio1!$A:$C,3,0)</f>
        <v>6847.5</v>
      </c>
      <c r="P178" s="29">
        <f>+SUMIFS('Scritture 2013'!$F:$F,'Scritture 2013'!$G:$G,"38",'Scritture 2013'!$A:$A,'Sp 2013'!$M178)</f>
        <v>0</v>
      </c>
      <c r="Q178" s="29">
        <f>+SUMIFS('Scritture 2013'!$F:$F,'Scritture 2013'!$G:$G,"16",'Scritture 2013'!$A:$A,'Sp 2013'!$M178)</f>
        <v>0</v>
      </c>
      <c r="R178" s="29">
        <f>+SUMIFS('Scritture 2013'!$F:$F,'Scritture 2013'!$G:$G,"39CA",'Scritture 2013'!$A:$A,'Sp 2013'!$M178)</f>
        <v>0</v>
      </c>
      <c r="S178" s="29">
        <f>+SUMIFS('Scritture 2013'!$F:$F,'Scritture 2013'!$G:$G,"17",'Scritture 2013'!$A:$A,'Sp 2013'!$M178)</f>
        <v>0</v>
      </c>
      <c r="T178" s="29">
        <f>+SUMIFS('Scritture 2013'!$F:$F,'Scritture 2013'!$G:$G,"39AF",'Scritture 2013'!$A:$A,'Sp 2013'!$M178)</f>
        <v>0</v>
      </c>
      <c r="U178" s="29">
        <f>+SUMIFS('Scritture 2013'!$F:$F,'Scritture 2013'!$G:$G,"39SD",'Scritture 2013'!$A:$A,'Sp 2013'!$M178)</f>
        <v>0</v>
      </c>
      <c r="V178" s="29">
        <f>+SUMIFS('Scritture 2013'!$F:$F,'Scritture 2013'!$G:$G,"37",'Scritture 2013'!$A:$A,'Sp 2013'!$M178)</f>
        <v>0</v>
      </c>
      <c r="W178" s="29">
        <f>+SUMIFS('Scritture 2013'!$F:$F,'Scritture 2013'!$G:$G,"19",'Scritture 2013'!$A:$A,'Sp 2013'!$M178)</f>
        <v>0</v>
      </c>
      <c r="X178" s="29">
        <f t="shared" si="10"/>
        <v>0</v>
      </c>
      <c r="Y178" s="29">
        <f t="shared" si="9"/>
        <v>6847.5</v>
      </c>
      <c r="Z178" s="13"/>
    </row>
    <row r="179" spans="1:26" hidden="1" x14ac:dyDescent="0.3">
      <c r="A179" s="12" t="s">
        <v>22</v>
      </c>
      <c r="B179" s="12" t="s">
        <v>23</v>
      </c>
      <c r="C179" s="13" t="s">
        <v>140</v>
      </c>
      <c r="D179" s="13" t="s">
        <v>155</v>
      </c>
      <c r="E179" s="14" t="s">
        <v>156</v>
      </c>
      <c r="F179" s="13"/>
      <c r="G179" s="13"/>
      <c r="H179" s="10" t="s">
        <v>22</v>
      </c>
      <c r="I179" s="10" t="s">
        <v>23</v>
      </c>
      <c r="J179" t="s">
        <v>148</v>
      </c>
      <c r="K179" t="s">
        <v>157</v>
      </c>
      <c r="L179" t="s">
        <v>155</v>
      </c>
      <c r="M179" s="13">
        <v>11701000026</v>
      </c>
      <c r="N179" s="13" t="s">
        <v>254</v>
      </c>
      <c r="O179" s="12">
        <f>+VLOOKUP(M179,[1]Foglio1!$A:$C,3,0)</f>
        <v>8263.27</v>
      </c>
      <c r="P179" s="29">
        <f>+SUMIFS('Scritture 2013'!$F:$F,'Scritture 2013'!$G:$G,"38",'Scritture 2013'!$A:$A,'Sp 2013'!$M179)</f>
        <v>0</v>
      </c>
      <c r="Q179" s="29">
        <f>+SUMIFS('Scritture 2013'!$F:$F,'Scritture 2013'!$G:$G,"16",'Scritture 2013'!$A:$A,'Sp 2013'!$M179)</f>
        <v>0</v>
      </c>
      <c r="R179" s="29">
        <f>+SUMIFS('Scritture 2013'!$F:$F,'Scritture 2013'!$G:$G,"39CA",'Scritture 2013'!$A:$A,'Sp 2013'!$M179)</f>
        <v>0</v>
      </c>
      <c r="S179" s="29">
        <f>+SUMIFS('Scritture 2013'!$F:$F,'Scritture 2013'!$G:$G,"17",'Scritture 2013'!$A:$A,'Sp 2013'!$M179)</f>
        <v>0</v>
      </c>
      <c r="T179" s="29">
        <f>+SUMIFS('Scritture 2013'!$F:$F,'Scritture 2013'!$G:$G,"39AF",'Scritture 2013'!$A:$A,'Sp 2013'!$M179)</f>
        <v>0</v>
      </c>
      <c r="U179" s="29">
        <f>+SUMIFS('Scritture 2013'!$F:$F,'Scritture 2013'!$G:$G,"39SD",'Scritture 2013'!$A:$A,'Sp 2013'!$M179)</f>
        <v>0</v>
      </c>
      <c r="V179" s="29">
        <f>+SUMIFS('Scritture 2013'!$F:$F,'Scritture 2013'!$G:$G,"37",'Scritture 2013'!$A:$A,'Sp 2013'!$M179)</f>
        <v>0</v>
      </c>
      <c r="W179" s="29">
        <f>+SUMIFS('Scritture 2013'!$F:$F,'Scritture 2013'!$G:$G,"19",'Scritture 2013'!$A:$A,'Sp 2013'!$M179)</f>
        <v>0</v>
      </c>
      <c r="X179" s="29">
        <f t="shared" si="10"/>
        <v>0</v>
      </c>
      <c r="Y179" s="29">
        <f t="shared" si="9"/>
        <v>8263.27</v>
      </c>
      <c r="Z179" s="13"/>
    </row>
    <row r="180" spans="1:26" hidden="1" x14ac:dyDescent="0.3">
      <c r="A180" s="12" t="s">
        <v>22</v>
      </c>
      <c r="B180" s="12" t="s">
        <v>23</v>
      </c>
      <c r="C180" s="13" t="s">
        <v>255</v>
      </c>
      <c r="D180" s="13" t="s">
        <v>256</v>
      </c>
      <c r="E180" s="14" t="s">
        <v>257</v>
      </c>
      <c r="F180" s="13"/>
      <c r="G180" s="13"/>
      <c r="H180" s="10" t="s">
        <v>22</v>
      </c>
      <c r="I180" s="10" t="s">
        <v>23</v>
      </c>
      <c r="J180" t="s">
        <v>148</v>
      </c>
      <c r="K180" t="s">
        <v>173</v>
      </c>
      <c r="L180" t="s">
        <v>143</v>
      </c>
      <c r="M180" s="26">
        <v>11802</v>
      </c>
      <c r="N180" s="27" t="s">
        <v>258</v>
      </c>
      <c r="O180" s="12">
        <f>+VLOOKUP(M180,[1]Foglio1!$A:$C,3,0)</f>
        <v>20561.02</v>
      </c>
      <c r="P180" s="29">
        <f>+SUMIFS('Scritture 2013'!$F:$F,'Scritture 2013'!$G:$G,"38",'Scritture 2013'!$A:$A,'Sp 2013'!$M180)</f>
        <v>0</v>
      </c>
      <c r="Q180" s="29">
        <f>+SUMIFS('Scritture 2013'!$F:$F,'Scritture 2013'!$G:$G,"16",'Scritture 2013'!$A:$A,'Sp 2013'!$M180)</f>
        <v>0</v>
      </c>
      <c r="R180" s="29">
        <f>+SUMIFS('Scritture 2013'!$F:$F,'Scritture 2013'!$G:$G,"39CA",'Scritture 2013'!$A:$A,'Sp 2013'!$M180)</f>
        <v>0</v>
      </c>
      <c r="S180" s="29">
        <f>+SUMIFS('Scritture 2013'!$F:$F,'Scritture 2013'!$G:$G,"17",'Scritture 2013'!$A:$A,'Sp 2013'!$M180)</f>
        <v>0</v>
      </c>
      <c r="T180" s="29">
        <f>+SUMIFS('Scritture 2013'!$F:$F,'Scritture 2013'!$G:$G,"39AF",'Scritture 2013'!$A:$A,'Sp 2013'!$M180)</f>
        <v>0</v>
      </c>
      <c r="U180" s="29">
        <f>+SUMIFS('Scritture 2013'!$F:$F,'Scritture 2013'!$G:$G,"39SD",'Scritture 2013'!$A:$A,'Sp 2013'!$M180)</f>
        <v>0</v>
      </c>
      <c r="V180" s="29">
        <f>+SUMIFS('Scritture 2013'!$F:$F,'Scritture 2013'!$G:$G,"37",'Scritture 2013'!$A:$A,'Sp 2013'!$M180)</f>
        <v>0</v>
      </c>
      <c r="W180" s="29">
        <f>+SUMIFS('Scritture 2013'!$F:$F,'Scritture 2013'!$G:$G,"19",'Scritture 2013'!$A:$A,'Sp 2013'!$M180)</f>
        <v>0</v>
      </c>
      <c r="X180" s="29">
        <f t="shared" si="10"/>
        <v>0</v>
      </c>
      <c r="Y180" s="29">
        <f t="shared" si="9"/>
        <v>20561.02</v>
      </c>
      <c r="Z180" s="13"/>
    </row>
    <row r="181" spans="1:26" hidden="1" x14ac:dyDescent="0.3">
      <c r="A181" s="12" t="s">
        <v>22</v>
      </c>
      <c r="B181" s="12" t="s">
        <v>160</v>
      </c>
      <c r="C181" s="13" t="s">
        <v>259</v>
      </c>
      <c r="D181" s="13" t="s">
        <v>260</v>
      </c>
      <c r="E181" s="14" t="s">
        <v>261</v>
      </c>
      <c r="F181" s="13"/>
      <c r="G181" s="13"/>
      <c r="H181" s="10" t="s">
        <v>22</v>
      </c>
      <c r="I181" s="10" t="s">
        <v>160</v>
      </c>
      <c r="J181" t="s">
        <v>259</v>
      </c>
      <c r="K181" t="s">
        <v>262</v>
      </c>
      <c r="L181" t="s">
        <v>262</v>
      </c>
      <c r="M181" s="15">
        <v>33001000001</v>
      </c>
      <c r="N181" s="15" t="s">
        <v>263</v>
      </c>
      <c r="O181" s="12">
        <f>+VLOOKUP(M181,[1]Foglio1!$A:$C,3,0)</f>
        <v>-5300000</v>
      </c>
      <c r="P181" s="29">
        <f>+SUMIFS('Scritture 2013'!$F:$F,'Scritture 2013'!$G:$G,"38",'Scritture 2013'!$A:$A,'Sp 2013'!$M181)</f>
        <v>0</v>
      </c>
      <c r="Q181" s="29">
        <f>+SUMIFS('Scritture 2013'!$F:$F,'Scritture 2013'!$G:$G,"16",'Scritture 2013'!$A:$A,'Sp 2013'!$M181)</f>
        <v>0</v>
      </c>
      <c r="R181" s="29">
        <f>+SUMIFS('Scritture 2013'!$F:$F,'Scritture 2013'!$G:$G,"39CA",'Scritture 2013'!$A:$A,'Sp 2013'!$M181)</f>
        <v>0</v>
      </c>
      <c r="S181" s="29">
        <f>+SUMIFS('Scritture 2013'!$F:$F,'Scritture 2013'!$G:$G,"17",'Scritture 2013'!$A:$A,'Sp 2013'!$M181)</f>
        <v>0</v>
      </c>
      <c r="T181" s="29">
        <f>+SUMIFS('Scritture 2013'!$F:$F,'Scritture 2013'!$G:$G,"39AF",'Scritture 2013'!$A:$A,'Sp 2013'!$M181)</f>
        <v>0</v>
      </c>
      <c r="U181" s="29">
        <f>+SUMIFS('Scritture 2013'!$F:$F,'Scritture 2013'!$G:$G,"39SD",'Scritture 2013'!$A:$A,'Sp 2013'!$M181)</f>
        <v>0</v>
      </c>
      <c r="V181" s="29">
        <f>+SUMIFS('Scritture 2013'!$F:$F,'Scritture 2013'!$G:$G,"37",'Scritture 2013'!$A:$A,'Sp 2013'!$M181)</f>
        <v>0</v>
      </c>
      <c r="W181" s="29">
        <f>+SUMIFS('Scritture 2013'!$F:$F,'Scritture 2013'!$G:$G,"19",'Scritture 2013'!$A:$A,'Sp 2013'!$M181)</f>
        <v>0</v>
      </c>
      <c r="X181" s="29">
        <f t="shared" si="10"/>
        <v>0</v>
      </c>
      <c r="Y181" s="29">
        <f t="shared" si="9"/>
        <v>-5300000</v>
      </c>
      <c r="Z181" s="13"/>
    </row>
    <row r="182" spans="1:26" hidden="1" x14ac:dyDescent="0.3">
      <c r="A182" s="12" t="s">
        <v>22</v>
      </c>
      <c r="B182" s="12" t="s">
        <v>160</v>
      </c>
      <c r="C182" s="13" t="s">
        <v>259</v>
      </c>
      <c r="D182" s="13" t="s">
        <v>264</v>
      </c>
      <c r="E182" s="14" t="s">
        <v>265</v>
      </c>
      <c r="F182" s="13"/>
      <c r="G182" s="13"/>
      <c r="H182" s="10" t="s">
        <v>22</v>
      </c>
      <c r="I182" s="10" t="s">
        <v>160</v>
      </c>
      <c r="J182" t="s">
        <v>259</v>
      </c>
      <c r="K182" t="s">
        <v>266</v>
      </c>
      <c r="L182" t="s">
        <v>266</v>
      </c>
      <c r="M182" s="15">
        <v>33004000001</v>
      </c>
      <c r="N182" s="15" t="s">
        <v>264</v>
      </c>
      <c r="O182" s="12">
        <f>+VLOOKUP(M182,[1]Foglio1!$A:$C,3,0)</f>
        <v>-28446.1</v>
      </c>
      <c r="P182" s="29">
        <f>+SUMIFS('Scritture 2013'!$F:$F,'Scritture 2013'!$G:$G,"38",'Scritture 2013'!$A:$A,'Sp 2013'!$M182)</f>
        <v>0</v>
      </c>
      <c r="Q182" s="29">
        <f>+SUMIFS('Scritture 2013'!$F:$F,'Scritture 2013'!$G:$G,"16",'Scritture 2013'!$A:$A,'Sp 2013'!$M182)</f>
        <v>0</v>
      </c>
      <c r="R182" s="29">
        <f>+SUMIFS('Scritture 2013'!$F:$F,'Scritture 2013'!$G:$G,"39CA",'Scritture 2013'!$A:$A,'Sp 2013'!$M182)</f>
        <v>0</v>
      </c>
      <c r="S182" s="29">
        <f>+SUMIFS('Scritture 2013'!$F:$F,'Scritture 2013'!$G:$G,"17",'Scritture 2013'!$A:$A,'Sp 2013'!$M182)</f>
        <v>0</v>
      </c>
      <c r="T182" s="29">
        <f>+SUMIFS('Scritture 2013'!$F:$F,'Scritture 2013'!$G:$G,"39AF",'Scritture 2013'!$A:$A,'Sp 2013'!$M182)</f>
        <v>0</v>
      </c>
      <c r="U182" s="29">
        <f>+SUMIFS('Scritture 2013'!$F:$F,'Scritture 2013'!$G:$G,"39SD",'Scritture 2013'!$A:$A,'Sp 2013'!$M182)</f>
        <v>0</v>
      </c>
      <c r="V182" s="29">
        <f>+SUMIFS('Scritture 2013'!$F:$F,'Scritture 2013'!$G:$G,"37",'Scritture 2013'!$A:$A,'Sp 2013'!$M182)</f>
        <v>0</v>
      </c>
      <c r="W182" s="29">
        <f>+SUMIFS('Scritture 2013'!$F:$F,'Scritture 2013'!$G:$G,"19",'Scritture 2013'!$A:$A,'Sp 2013'!$M182)</f>
        <v>0</v>
      </c>
      <c r="X182" s="29">
        <f t="shared" si="10"/>
        <v>0</v>
      </c>
      <c r="Y182" s="29">
        <f t="shared" si="9"/>
        <v>-28446.1</v>
      </c>
      <c r="Z182" s="13"/>
    </row>
    <row r="183" spans="1:26" hidden="1" x14ac:dyDescent="0.3">
      <c r="A183" s="12" t="s">
        <v>22</v>
      </c>
      <c r="B183" s="12" t="s">
        <v>160</v>
      </c>
      <c r="C183" s="13" t="s">
        <v>259</v>
      </c>
      <c r="D183" s="13" t="s">
        <v>267</v>
      </c>
      <c r="E183" s="14" t="s">
        <v>268</v>
      </c>
      <c r="F183" s="13"/>
      <c r="G183" s="13"/>
      <c r="H183" s="10" t="s">
        <v>22</v>
      </c>
      <c r="I183" s="10" t="s">
        <v>160</v>
      </c>
      <c r="J183" t="s">
        <v>259</v>
      </c>
      <c r="K183" t="s">
        <v>267</v>
      </c>
      <c r="L183" t="s">
        <v>267</v>
      </c>
      <c r="M183" s="15">
        <v>33006000001</v>
      </c>
      <c r="N183" s="15" t="s">
        <v>269</v>
      </c>
      <c r="O183" s="12">
        <f>+VLOOKUP(M183,[1]Foglio1!$A:$C,3,0)</f>
        <v>-118828</v>
      </c>
      <c r="P183" s="29">
        <f>+SUMIFS('Scritture 2013'!$F:$F,'Scritture 2013'!$G:$G,"38",'Scritture 2013'!$A:$A,'Sp 2013'!$M183)</f>
        <v>0</v>
      </c>
      <c r="Q183" s="29">
        <f>+SUMIFS('Scritture 2013'!$F:$F,'Scritture 2013'!$G:$G,"16",'Scritture 2013'!$A:$A,'Sp 2013'!$M183)</f>
        <v>0</v>
      </c>
      <c r="R183" s="29">
        <f>+SUMIFS('Scritture 2013'!$F:$F,'Scritture 2013'!$G:$G,"39CA",'Scritture 2013'!$A:$A,'Sp 2013'!$M183)</f>
        <v>0</v>
      </c>
      <c r="S183" s="29">
        <f>+SUMIFS('Scritture 2013'!$F:$F,'Scritture 2013'!$G:$G,"17",'Scritture 2013'!$A:$A,'Sp 2013'!$M183)</f>
        <v>0</v>
      </c>
      <c r="T183" s="29">
        <f>+SUMIFS('Scritture 2013'!$F:$F,'Scritture 2013'!$G:$G,"39AF",'Scritture 2013'!$A:$A,'Sp 2013'!$M183)</f>
        <v>0</v>
      </c>
      <c r="U183" s="29">
        <f>+SUMIFS('Scritture 2013'!$F:$F,'Scritture 2013'!$G:$G,"39SD",'Scritture 2013'!$A:$A,'Sp 2013'!$M183)</f>
        <v>0</v>
      </c>
      <c r="V183" s="29">
        <f>+SUMIFS('Scritture 2013'!$F:$F,'Scritture 2013'!$G:$G,"37",'Scritture 2013'!$A:$A,'Sp 2013'!$M183)</f>
        <v>0</v>
      </c>
      <c r="W183" s="29">
        <f>+SUMIFS('Scritture 2013'!$F:$F,'Scritture 2013'!$G:$G,"19",'Scritture 2013'!$A:$A,'Sp 2013'!$M183)</f>
        <v>0</v>
      </c>
      <c r="X183" s="29">
        <f t="shared" si="10"/>
        <v>0</v>
      </c>
      <c r="Y183" s="29">
        <f t="shared" si="9"/>
        <v>-118828</v>
      </c>
      <c r="Z183" s="13"/>
    </row>
    <row r="184" spans="1:26" hidden="1" x14ac:dyDescent="0.3">
      <c r="A184" s="12" t="s">
        <v>22</v>
      </c>
      <c r="B184" s="12" t="s">
        <v>160</v>
      </c>
      <c r="C184" s="13" t="s">
        <v>259</v>
      </c>
      <c r="D184" s="13" t="s">
        <v>267</v>
      </c>
      <c r="E184" s="14" t="s">
        <v>268</v>
      </c>
      <c r="F184" s="13"/>
      <c r="G184" s="13"/>
      <c r="H184" s="10" t="s">
        <v>22</v>
      </c>
      <c r="I184" s="10" t="s">
        <v>160</v>
      </c>
      <c r="J184" t="s">
        <v>259</v>
      </c>
      <c r="K184" t="s">
        <v>267</v>
      </c>
      <c r="L184" t="s">
        <v>267</v>
      </c>
      <c r="M184" s="15">
        <v>33007000001</v>
      </c>
      <c r="N184" s="15" t="s">
        <v>270</v>
      </c>
      <c r="O184" s="12">
        <f>+VLOOKUP(M184,[1]Foglio1!$A:$C,3,0)</f>
        <v>-421643.72</v>
      </c>
      <c r="P184" s="29">
        <f>+SUMIFS('Scritture 2013'!$F:$F,'Scritture 2013'!$G:$G,"38",'Scritture 2013'!$A:$A,'Sp 2013'!$M184)</f>
        <v>0</v>
      </c>
      <c r="Q184" s="29">
        <f>+SUMIFS('Scritture 2013'!$F:$F,'Scritture 2013'!$G:$G,"16",'Scritture 2013'!$A:$A,'Sp 2013'!$M184)</f>
        <v>0</v>
      </c>
      <c r="R184" s="29">
        <f>+SUMIFS('Scritture 2013'!$F:$F,'Scritture 2013'!$G:$G,"39CA",'Scritture 2013'!$A:$A,'Sp 2013'!$M184)</f>
        <v>0</v>
      </c>
      <c r="S184" s="29">
        <f>+SUMIFS('Scritture 2013'!$F:$F,'Scritture 2013'!$G:$G,"17",'Scritture 2013'!$A:$A,'Sp 2013'!$M184)</f>
        <v>0</v>
      </c>
      <c r="T184" s="29">
        <f>+SUMIFS('Scritture 2013'!$F:$F,'Scritture 2013'!$G:$G,"39AF",'Scritture 2013'!$A:$A,'Sp 2013'!$M184)</f>
        <v>0</v>
      </c>
      <c r="U184" s="29">
        <f>+SUMIFS('Scritture 2013'!$F:$F,'Scritture 2013'!$G:$G,"39SD",'Scritture 2013'!$A:$A,'Sp 2013'!$M184)</f>
        <v>0</v>
      </c>
      <c r="V184" s="29">
        <f>+SUMIFS('Scritture 2013'!$F:$F,'Scritture 2013'!$G:$G,"37",'Scritture 2013'!$A:$A,'Sp 2013'!$M184)</f>
        <v>0</v>
      </c>
      <c r="W184" s="29">
        <f>+SUMIFS('Scritture 2013'!$F:$F,'Scritture 2013'!$G:$G,"19",'Scritture 2013'!$A:$A,'Sp 2013'!$M184)</f>
        <v>0</v>
      </c>
      <c r="X184" s="29">
        <f t="shared" si="10"/>
        <v>0</v>
      </c>
      <c r="Y184" s="29">
        <f t="shared" si="9"/>
        <v>-421643.72</v>
      </c>
      <c r="Z184" s="13"/>
    </row>
    <row r="185" spans="1:26" hidden="1" x14ac:dyDescent="0.3">
      <c r="A185" s="12" t="s">
        <v>22</v>
      </c>
      <c r="B185" s="12" t="s">
        <v>160</v>
      </c>
      <c r="C185" s="13" t="s">
        <v>271</v>
      </c>
      <c r="D185" s="13" t="s">
        <v>272</v>
      </c>
      <c r="E185" s="14" t="s">
        <v>273</v>
      </c>
      <c r="F185" s="13"/>
      <c r="G185" s="13"/>
      <c r="H185" s="10" t="s">
        <v>22</v>
      </c>
      <c r="I185" s="10" t="s">
        <v>23</v>
      </c>
      <c r="J185" s="20" t="s">
        <v>148</v>
      </c>
      <c r="K185" s="20" t="s">
        <v>157</v>
      </c>
      <c r="L185" s="20" t="s">
        <v>166</v>
      </c>
      <c r="M185" s="23">
        <v>22002000005</v>
      </c>
      <c r="N185" s="23" t="s">
        <v>274</v>
      </c>
      <c r="O185" s="12">
        <f>+VLOOKUP(M185,[1]Foglio1!$A:$C,3,0)</f>
        <v>-570755.94999999995</v>
      </c>
      <c r="P185" s="29">
        <f>+SUMIFS('Scritture 2013'!$F:$F,'Scritture 2013'!$G:$G,"38",'Scritture 2013'!$A:$A,'Sp 2013'!$M185)</f>
        <v>0</v>
      </c>
      <c r="Q185" s="29">
        <f>+SUMIFS('Scritture 2013'!$F:$F,'Scritture 2013'!$G:$G,"16",'Scritture 2013'!$A:$A,'Sp 2013'!$M185)</f>
        <v>0</v>
      </c>
      <c r="R185" s="29">
        <f>+SUMIFS('Scritture 2013'!$F:$F,'Scritture 2013'!$G:$G,"39CA",'Scritture 2013'!$A:$A,'Sp 2013'!$M185)</f>
        <v>0</v>
      </c>
      <c r="S185" s="29">
        <f>+SUMIFS('Scritture 2013'!$F:$F,'Scritture 2013'!$G:$G,"17",'Scritture 2013'!$A:$A,'Sp 2013'!$M185)</f>
        <v>0</v>
      </c>
      <c r="T185" s="29">
        <f>+SUMIFS('Scritture 2013'!$F:$F,'Scritture 2013'!$G:$G,"39AF",'Scritture 2013'!$A:$A,'Sp 2013'!$M185)</f>
        <v>0</v>
      </c>
      <c r="U185" s="29">
        <f>+SUMIFS('Scritture 2013'!$F:$F,'Scritture 2013'!$G:$G,"39SD",'Scritture 2013'!$A:$A,'Sp 2013'!$M185)</f>
        <v>0</v>
      </c>
      <c r="V185" s="29">
        <f>+SUMIFS('Scritture 2013'!$F:$F,'Scritture 2013'!$G:$G,"37",'Scritture 2013'!$A:$A,'Sp 2013'!$M185)</f>
        <v>0</v>
      </c>
      <c r="W185" s="29">
        <f>+SUMIFS('Scritture 2013'!$F:$F,'Scritture 2013'!$G:$G,"19",'Scritture 2013'!$A:$A,'Sp 2013'!$M185)</f>
        <v>0</v>
      </c>
      <c r="X185" s="29">
        <f t="shared" si="10"/>
        <v>0</v>
      </c>
      <c r="Y185" s="29">
        <f t="shared" si="9"/>
        <v>-570755.94999999995</v>
      </c>
      <c r="Z185" s="13"/>
    </row>
    <row r="186" spans="1:26" hidden="1" x14ac:dyDescent="0.3">
      <c r="A186" s="12" t="s">
        <v>22</v>
      </c>
      <c r="B186" s="12" t="s">
        <v>160</v>
      </c>
      <c r="C186" s="13" t="s">
        <v>271</v>
      </c>
      <c r="D186" s="13" t="s">
        <v>275</v>
      </c>
      <c r="E186" s="14" t="s">
        <v>276</v>
      </c>
      <c r="F186" s="13"/>
      <c r="G186" s="13"/>
      <c r="H186" s="10" t="s">
        <v>22</v>
      </c>
      <c r="I186" s="10" t="s">
        <v>160</v>
      </c>
      <c r="J186" t="s">
        <v>277</v>
      </c>
      <c r="K186" t="s">
        <v>278</v>
      </c>
      <c r="L186" t="s">
        <v>279</v>
      </c>
      <c r="M186" s="23">
        <v>22101000003</v>
      </c>
      <c r="N186" s="23" t="s">
        <v>280</v>
      </c>
      <c r="O186" s="12">
        <f>+VLOOKUP(M186,[1]Foglio1!$A:$C,3,0)</f>
        <v>-284077.99</v>
      </c>
      <c r="P186" s="29">
        <f>+SUMIFS('Scritture 2013'!$F:$F,'Scritture 2013'!$G:$G,"38",'Scritture 2013'!$A:$A,'Sp 2013'!$M186)</f>
        <v>0</v>
      </c>
      <c r="Q186" s="29">
        <f>+SUMIFS('Scritture 2013'!$F:$F,'Scritture 2013'!$G:$G,"16",'Scritture 2013'!$A:$A,'Sp 2013'!$M186)</f>
        <v>0</v>
      </c>
      <c r="R186" s="29">
        <f>+SUMIFS('Scritture 2013'!$F:$F,'Scritture 2013'!$G:$G,"39CA",'Scritture 2013'!$A:$A,'Sp 2013'!$M186)</f>
        <v>0</v>
      </c>
      <c r="S186" s="29">
        <f>+SUMIFS('Scritture 2013'!$F:$F,'Scritture 2013'!$G:$G,"17",'Scritture 2013'!$A:$A,'Sp 2013'!$M186)</f>
        <v>0</v>
      </c>
      <c r="T186" s="29">
        <f>+SUMIFS('Scritture 2013'!$F:$F,'Scritture 2013'!$G:$G,"39AF",'Scritture 2013'!$A:$A,'Sp 2013'!$M186)</f>
        <v>0</v>
      </c>
      <c r="U186" s="29">
        <f>+SUMIFS('Scritture 2013'!$F:$F,'Scritture 2013'!$G:$G,"39SD",'Scritture 2013'!$A:$A,'Sp 2013'!$M186)</f>
        <v>0</v>
      </c>
      <c r="V186" s="29">
        <f>+SUMIFS('Scritture 2013'!$F:$F,'Scritture 2013'!$G:$G,"37",'Scritture 2013'!$A:$A,'Sp 2013'!$M186)</f>
        <v>55866.16</v>
      </c>
      <c r="W186" s="29">
        <f>+SUMIFS('Scritture 2013'!$F:$F,'Scritture 2013'!$G:$G,"19",'Scritture 2013'!$A:$A,'Sp 2013'!$M186)</f>
        <v>0</v>
      </c>
      <c r="X186" s="98">
        <f t="shared" si="10"/>
        <v>55866.16</v>
      </c>
      <c r="Y186" s="29">
        <f t="shared" si="9"/>
        <v>-228211.83</v>
      </c>
      <c r="Z186" s="13"/>
    </row>
    <row r="187" spans="1:26" hidden="1" x14ac:dyDescent="0.3">
      <c r="A187" s="12"/>
      <c r="B187" s="12"/>
      <c r="C187" s="13"/>
      <c r="D187" s="13"/>
      <c r="E187" s="14"/>
      <c r="F187" s="13"/>
      <c r="G187" s="13"/>
      <c r="H187" s="10" t="s">
        <v>22</v>
      </c>
      <c r="I187" s="10" t="s">
        <v>160</v>
      </c>
      <c r="J187" t="s">
        <v>277</v>
      </c>
      <c r="K187" t="s">
        <v>278</v>
      </c>
      <c r="L187" t="s">
        <v>279</v>
      </c>
      <c r="M187" s="110">
        <v>22001000001</v>
      </c>
      <c r="N187" s="111" t="s">
        <v>996</v>
      </c>
      <c r="O187" s="12"/>
      <c r="P187" s="29">
        <f>+SUMIFS('Scritture 2013'!$F:$F,'Scritture 2013'!$G:$G,"38",'Scritture 2013'!$A:$A,'Sp 2013'!$M187)</f>
        <v>0</v>
      </c>
      <c r="Q187" s="29">
        <f>+SUMIFS('Scritture 2013'!$F:$F,'Scritture 2013'!$G:$G,"16",'Scritture 2013'!$A:$A,'Sp 2013'!$M187)</f>
        <v>0</v>
      </c>
      <c r="R187" s="29">
        <f>+SUMIFS('Scritture 2013'!$F:$F,'Scritture 2013'!$G:$G,"39CA",'Scritture 2013'!$A:$A,'Sp 2013'!$M187)</f>
        <v>0</v>
      </c>
      <c r="S187" s="29">
        <f>+SUMIFS('Scritture 2013'!$F:$F,'Scritture 2013'!$G:$G,"17",'Scritture 2013'!$A:$A,'Sp 2013'!$M187)</f>
        <v>0</v>
      </c>
      <c r="T187" s="29">
        <f>+SUMIFS('Scritture 2013'!$F:$F,'Scritture 2013'!$G:$G,"39AF",'Scritture 2013'!$A:$A,'Sp 2013'!$M187)</f>
        <v>0</v>
      </c>
      <c r="U187" s="29">
        <f>+SUMIFS('Scritture 2013'!$F:$F,'Scritture 2013'!$G:$G,"39SD",'Scritture 2013'!$A:$A,'Sp 2013'!$M187)</f>
        <v>0</v>
      </c>
      <c r="V187" s="29">
        <f>+SUMIFS('Scritture 2013'!$F:$F,'Scritture 2013'!$G:$G,"37",'Scritture 2013'!$A:$A,'Sp 2013'!$M187)</f>
        <v>0</v>
      </c>
      <c r="W187" s="29">
        <f>+SUMIFS('Scritture 2013'!$F:$F,'Scritture 2013'!$G:$G,"19",'Scritture 2013'!$A:$A,'Sp 2013'!$M187)</f>
        <v>0</v>
      </c>
      <c r="X187" s="98">
        <f t="shared" ref="X187" si="11">+SUM(P187:W187)</f>
        <v>0</v>
      </c>
      <c r="Y187" s="29">
        <f t="shared" ref="Y187" si="12">+SUM(O187:W187)</f>
        <v>0</v>
      </c>
      <c r="Z187" s="13"/>
    </row>
    <row r="188" spans="1:26" x14ac:dyDescent="0.3">
      <c r="A188" s="12"/>
      <c r="B188" s="12"/>
      <c r="C188" s="13"/>
      <c r="D188" s="13"/>
      <c r="E188" s="14"/>
      <c r="F188" s="13"/>
      <c r="G188" s="13"/>
      <c r="H188" s="10" t="s">
        <v>22</v>
      </c>
      <c r="I188" s="10" t="s">
        <v>23</v>
      </c>
      <c r="J188" s="20" t="s">
        <v>27</v>
      </c>
      <c r="K188" s="20" t="s">
        <v>190</v>
      </c>
      <c r="L188" s="67" t="s">
        <v>751</v>
      </c>
      <c r="M188" s="23" t="s">
        <v>731</v>
      </c>
      <c r="N188" s="15" t="s">
        <v>726</v>
      </c>
      <c r="O188" s="12"/>
      <c r="P188" s="29">
        <f>+SUMIFS('Scritture 2013'!$F:$F,'Scritture 2013'!$G:$G,"38",'Scritture 2013'!$A:$A,'Sp 2013'!$M188)</f>
        <v>0</v>
      </c>
      <c r="Q188" s="29">
        <f>+SUMIFS('Scritture 2013'!$F:$F,'Scritture 2013'!$G:$G,"16",'Scritture 2013'!$A:$A,'Sp 2013'!$M188)</f>
        <v>0</v>
      </c>
      <c r="R188" s="29">
        <f>+SUMIFS('Scritture 2013'!$F:$F,'Scritture 2013'!$G:$G,"39CA",'Scritture 2013'!$A:$A,'Sp 2013'!$M188)</f>
        <v>0</v>
      </c>
      <c r="S188" s="29">
        <f>+SUMIFS('Scritture 2013'!$F:$F,'Scritture 2013'!$G:$G,"17",'Scritture 2013'!$A:$A,'Sp 2013'!$M188)</f>
        <v>0</v>
      </c>
      <c r="T188" s="29">
        <f>+SUMIFS('Scritture 2013'!$F:$F,'Scritture 2013'!$G:$G,"39AF",'Scritture 2013'!$A:$A,'Sp 2013'!$M188)</f>
        <v>0</v>
      </c>
      <c r="U188" s="29">
        <f>+SUMIFS('Scritture 2013'!$F:$F,'Scritture 2013'!$G:$G,"39SD",'Scritture 2013'!$A:$A,'Sp 2013'!$M188)</f>
        <v>11298.72975</v>
      </c>
      <c r="V188" s="29">
        <f>+SUMIFS('Scritture 2013'!$F:$F,'Scritture 2013'!$G:$G,"37",'Scritture 2013'!$A:$A,'Sp 2013'!$M188)</f>
        <v>0</v>
      </c>
      <c r="W188" s="29">
        <f>+SUMIFS('Scritture 2013'!$F:$F,'Scritture 2013'!$G:$G,"19",'Scritture 2013'!$A:$A,'Sp 2013'!$M188)</f>
        <v>0</v>
      </c>
      <c r="X188" s="98">
        <f t="shared" si="10"/>
        <v>11298.72975</v>
      </c>
      <c r="Y188" s="29">
        <f t="shared" si="9"/>
        <v>11298.72975</v>
      </c>
      <c r="Z188" s="13"/>
    </row>
    <row r="189" spans="1:26" x14ac:dyDescent="0.3">
      <c r="A189" s="12"/>
      <c r="B189" s="12"/>
      <c r="C189" s="13"/>
      <c r="D189" s="13"/>
      <c r="E189" s="14"/>
      <c r="F189" s="13"/>
      <c r="G189" s="13"/>
      <c r="H189" s="10" t="s">
        <v>22</v>
      </c>
      <c r="I189" s="10" t="s">
        <v>23</v>
      </c>
      <c r="J189" s="20" t="s">
        <v>27</v>
      </c>
      <c r="K189" s="20" t="s">
        <v>190</v>
      </c>
      <c r="L189" s="20"/>
      <c r="M189" s="23" t="s">
        <v>752</v>
      </c>
      <c r="N189" s="15" t="s">
        <v>753</v>
      </c>
      <c r="O189" s="12"/>
      <c r="P189" s="29">
        <f>+SUMIFS('Scritture 2013'!$F:$F,'Scritture 2013'!$G:$G,"38",'Scritture 2013'!$A:$A,'Sp 2013'!$M189)</f>
        <v>0</v>
      </c>
      <c r="Q189" s="29">
        <f>+SUMIFS('Scritture 2013'!$F:$F,'Scritture 2013'!$G:$G,"16",'Scritture 2013'!$A:$A,'Sp 2013'!$M189)</f>
        <v>0</v>
      </c>
      <c r="R189" s="29">
        <f>+SUMIFS('Scritture 2013'!$F:$F,'Scritture 2013'!$G:$G,"39CA",'Scritture 2013'!$A:$A,'Sp 2013'!$M189)</f>
        <v>0</v>
      </c>
      <c r="S189" s="29">
        <f>+SUMIFS('Scritture 2013'!$F:$F,'Scritture 2013'!$G:$G,"17",'Scritture 2013'!$A:$A,'Sp 2013'!$M189)</f>
        <v>0</v>
      </c>
      <c r="T189" s="29">
        <f>+SUMIFS('Scritture 2013'!$F:$F,'Scritture 2013'!$G:$G,"39AF",'Scritture 2013'!$A:$A,'Sp 2013'!$M189)</f>
        <v>0</v>
      </c>
      <c r="U189" s="29">
        <f>+SUMIFS('Scritture 2013'!$F:$F,'Scritture 2013'!$G:$G,"39SD",'Scritture 2013'!$A:$A,'Sp 2013'!$M189)</f>
        <v>0</v>
      </c>
      <c r="V189" s="29">
        <f>+SUMIFS('Scritture 2013'!$F:$F,'Scritture 2013'!$G:$G,"37",'Scritture 2013'!$A:$A,'Sp 2013'!$M189)</f>
        <v>0</v>
      </c>
      <c r="W189" s="29">
        <f>+SUMIFS('Scritture 2013'!$F:$F,'Scritture 2013'!$G:$G,"19",'Scritture 2013'!$A:$A,'Sp 2013'!$M189)</f>
        <v>0</v>
      </c>
      <c r="X189" s="29">
        <f t="shared" si="10"/>
        <v>0</v>
      </c>
      <c r="Y189" s="29">
        <f t="shared" si="9"/>
        <v>0</v>
      </c>
      <c r="Z189" s="13"/>
    </row>
    <row r="190" spans="1:26" x14ac:dyDescent="0.3">
      <c r="A190" s="12"/>
      <c r="B190" s="12"/>
      <c r="C190" s="13"/>
      <c r="D190" s="13"/>
      <c r="E190" s="14"/>
      <c r="F190" s="13"/>
      <c r="G190" s="13"/>
      <c r="H190" s="10" t="s">
        <v>22</v>
      </c>
      <c r="I190" s="10" t="s">
        <v>23</v>
      </c>
      <c r="J190" s="20" t="s">
        <v>27</v>
      </c>
      <c r="K190" s="20" t="s">
        <v>190</v>
      </c>
      <c r="L190" s="20"/>
      <c r="M190" s="15" t="s">
        <v>754</v>
      </c>
      <c r="N190" s="15" t="s">
        <v>755</v>
      </c>
      <c r="O190" s="12"/>
      <c r="P190" s="29">
        <f>+SUMIFS('Scritture 2013'!$F:$F,'Scritture 2013'!$G:$G,"38",'Scritture 2013'!$A:$A,'Sp 2013'!$M190)</f>
        <v>91218.873351002767</v>
      </c>
      <c r="Q190" s="29">
        <f>+SUMIFS('Scritture 2013'!$F:$F,'Scritture 2013'!$G:$G,"16",'Scritture 2013'!$A:$A,'Sp 2013'!$M190)</f>
        <v>0</v>
      </c>
      <c r="R190" s="29">
        <f>+SUMIFS('Scritture 2013'!$F:$F,'Scritture 2013'!$G:$G,"39CA",'Scritture 2013'!$A:$A,'Sp 2013'!$M190)</f>
        <v>0</v>
      </c>
      <c r="S190" s="29">
        <f>+SUMIFS('Scritture 2013'!$F:$F,'Scritture 2013'!$G:$G,"17",'Scritture 2013'!$A:$A,'Sp 2013'!$M190)</f>
        <v>0</v>
      </c>
      <c r="T190" s="29">
        <f>+SUMIFS('Scritture 2013'!$F:$F,'Scritture 2013'!$G:$G,"39AF",'Scritture 2013'!$A:$A,'Sp 2013'!$M190)</f>
        <v>0</v>
      </c>
      <c r="U190" s="29">
        <f>+SUMIFS('Scritture 2013'!$F:$F,'Scritture 2013'!$G:$G,"39SD",'Scritture 2013'!$A:$A,'Sp 2013'!$M190)</f>
        <v>0</v>
      </c>
      <c r="V190" s="29">
        <f>+SUMIFS('Scritture 2013'!$F:$F,'Scritture 2013'!$G:$G,"37",'Scritture 2013'!$A:$A,'Sp 2013'!$M190)</f>
        <v>0</v>
      </c>
      <c r="W190" s="29">
        <f>+SUMIFS('Scritture 2013'!$F:$F,'Scritture 2013'!$G:$G,"19",'Scritture 2013'!$A:$A,'Sp 2013'!$M190)</f>
        <v>0</v>
      </c>
      <c r="X190" s="98">
        <f t="shared" si="10"/>
        <v>91218.873351002767</v>
      </c>
      <c r="Y190" s="29">
        <f t="shared" si="9"/>
        <v>91218.873351002767</v>
      </c>
      <c r="Z190" s="13"/>
    </row>
    <row r="191" spans="1:26" x14ac:dyDescent="0.3">
      <c r="A191" s="12"/>
      <c r="B191" s="12"/>
      <c r="C191" s="13"/>
      <c r="D191" s="13"/>
      <c r="E191" s="14"/>
      <c r="F191" s="13"/>
      <c r="G191" s="13"/>
      <c r="H191" s="10" t="s">
        <v>22</v>
      </c>
      <c r="I191" s="10" t="s">
        <v>23</v>
      </c>
      <c r="J191" s="20" t="s">
        <v>27</v>
      </c>
      <c r="K191" s="20" t="s">
        <v>190</v>
      </c>
      <c r="L191" s="20"/>
      <c r="M191" s="15" t="s">
        <v>756</v>
      </c>
      <c r="N191" s="15" t="s">
        <v>757</v>
      </c>
      <c r="O191" s="12"/>
      <c r="P191" s="29">
        <f>+SUMIFS('Scritture 2013'!$F:$F,'Scritture 2013'!$G:$G,"38",'Scritture 2013'!$A:$A,'Sp 2013'!$M191)</f>
        <v>12936.494766142208</v>
      </c>
      <c r="Q191" s="29">
        <f>+SUMIFS('Scritture 2013'!$F:$F,'Scritture 2013'!$G:$G,"16",'Scritture 2013'!$A:$A,'Sp 2013'!$M191)</f>
        <v>0</v>
      </c>
      <c r="R191" s="29">
        <f>+SUMIFS('Scritture 2013'!$F:$F,'Scritture 2013'!$G:$G,"39CA",'Scritture 2013'!$A:$A,'Sp 2013'!$M191)</f>
        <v>0</v>
      </c>
      <c r="S191" s="29">
        <f>+SUMIFS('Scritture 2013'!$F:$F,'Scritture 2013'!$G:$G,"17",'Scritture 2013'!$A:$A,'Sp 2013'!$M191)</f>
        <v>0</v>
      </c>
      <c r="T191" s="29">
        <f>+SUMIFS('Scritture 2013'!$F:$F,'Scritture 2013'!$G:$G,"39AF",'Scritture 2013'!$A:$A,'Sp 2013'!$M191)</f>
        <v>0</v>
      </c>
      <c r="U191" s="29">
        <f>+SUMIFS('Scritture 2013'!$F:$F,'Scritture 2013'!$G:$G,"39SD",'Scritture 2013'!$A:$A,'Sp 2013'!$M191)</f>
        <v>0</v>
      </c>
      <c r="V191" s="29">
        <f>+SUMIFS('Scritture 2013'!$F:$F,'Scritture 2013'!$G:$G,"37",'Scritture 2013'!$A:$A,'Sp 2013'!$M191)</f>
        <v>0</v>
      </c>
      <c r="W191" s="29">
        <f>+SUMIFS('Scritture 2013'!$F:$F,'Scritture 2013'!$G:$G,"19",'Scritture 2013'!$A:$A,'Sp 2013'!$M191)</f>
        <v>0</v>
      </c>
      <c r="X191" s="98">
        <f t="shared" si="10"/>
        <v>12936.494766142208</v>
      </c>
      <c r="Y191" s="29">
        <f t="shared" si="9"/>
        <v>12936.494766142208</v>
      </c>
      <c r="Z191" s="13"/>
    </row>
    <row r="192" spans="1:26" x14ac:dyDescent="0.3">
      <c r="A192" s="12"/>
      <c r="B192" s="12"/>
      <c r="C192" s="13"/>
      <c r="D192" s="13"/>
      <c r="E192" s="14"/>
      <c r="F192" s="13"/>
      <c r="G192" s="13"/>
      <c r="H192" s="10" t="s">
        <v>22</v>
      </c>
      <c r="I192" s="10" t="s">
        <v>23</v>
      </c>
      <c r="J192" s="20" t="s">
        <v>27</v>
      </c>
      <c r="K192" s="20" t="s">
        <v>190</v>
      </c>
      <c r="L192" s="20"/>
      <c r="M192" s="15" t="s">
        <v>758</v>
      </c>
      <c r="N192" s="15" t="s">
        <v>759</v>
      </c>
      <c r="O192" s="12"/>
      <c r="P192" s="29">
        <f>+SUMIFS('Scritture 2013'!$F:$F,'Scritture 2013'!$G:$G,"38",'Scritture 2013'!$A:$A,'Sp 2013'!$M192)</f>
        <v>0</v>
      </c>
      <c r="Q192" s="29">
        <f>+SUMIFS('Scritture 2013'!$F:$F,'Scritture 2013'!$G:$G,"16",'Scritture 2013'!$A:$A,'Sp 2013'!$M192)</f>
        <v>0</v>
      </c>
      <c r="R192" s="29">
        <f>+SUMIFS('Scritture 2013'!$F:$F,'Scritture 2013'!$G:$G,"39CA",'Scritture 2013'!$A:$A,'Sp 2013'!$M192)</f>
        <v>0</v>
      </c>
      <c r="S192" s="29">
        <f>+SUMIFS('Scritture 2013'!$F:$F,'Scritture 2013'!$G:$G,"17",'Scritture 2013'!$A:$A,'Sp 2013'!$M192)</f>
        <v>0</v>
      </c>
      <c r="T192" s="29">
        <f>+SUMIFS('Scritture 2013'!$F:$F,'Scritture 2013'!$G:$G,"39AF",'Scritture 2013'!$A:$A,'Sp 2013'!$M192)</f>
        <v>0</v>
      </c>
      <c r="U192" s="29">
        <f>+SUMIFS('Scritture 2013'!$F:$F,'Scritture 2013'!$G:$G,"39SD",'Scritture 2013'!$A:$A,'Sp 2013'!$M192)</f>
        <v>0</v>
      </c>
      <c r="V192" s="29">
        <f>+SUMIFS('Scritture 2013'!$F:$F,'Scritture 2013'!$G:$G,"37",'Scritture 2013'!$A:$A,'Sp 2013'!$M192)</f>
        <v>0</v>
      </c>
      <c r="W192" s="29">
        <f>+SUMIFS('Scritture 2013'!$F:$F,'Scritture 2013'!$G:$G,"19",'Scritture 2013'!$A:$A,'Sp 2013'!$M192)</f>
        <v>0</v>
      </c>
      <c r="X192" s="29">
        <f t="shared" si="10"/>
        <v>0</v>
      </c>
      <c r="Y192" s="29">
        <f t="shared" si="9"/>
        <v>0</v>
      </c>
      <c r="Z192" s="13"/>
    </row>
    <row r="193" spans="1:26" x14ac:dyDescent="0.3">
      <c r="A193" s="12"/>
      <c r="B193" s="12"/>
      <c r="C193" s="13"/>
      <c r="D193" s="13"/>
      <c r="E193" s="14"/>
      <c r="F193" s="13"/>
      <c r="G193" s="13"/>
      <c r="H193" s="10" t="s">
        <v>22</v>
      </c>
      <c r="I193" s="10" t="s">
        <v>23</v>
      </c>
      <c r="J193" s="20" t="s">
        <v>27</v>
      </c>
      <c r="K193" s="20" t="s">
        <v>190</v>
      </c>
      <c r="L193" s="20"/>
      <c r="M193" s="15" t="s">
        <v>760</v>
      </c>
      <c r="N193" s="15" t="s">
        <v>761</v>
      </c>
      <c r="O193" s="12"/>
      <c r="P193" s="29">
        <f>+SUMIFS('Scritture 2013'!$F:$F,'Scritture 2013'!$G:$G,"38",'Scritture 2013'!$A:$A,'Sp 2013'!$M193)</f>
        <v>0</v>
      </c>
      <c r="Q193" s="29">
        <f>+SUMIFS('Scritture 2013'!$F:$F,'Scritture 2013'!$G:$G,"16",'Scritture 2013'!$A:$A,'Sp 2013'!$M193)</f>
        <v>0</v>
      </c>
      <c r="R193" s="29">
        <f>+SUMIFS('Scritture 2013'!$F:$F,'Scritture 2013'!$G:$G,"39CA",'Scritture 2013'!$A:$A,'Sp 2013'!$M193)</f>
        <v>0</v>
      </c>
      <c r="S193" s="29">
        <f>+SUMIFS('Scritture 2013'!$F:$F,'Scritture 2013'!$G:$G,"17",'Scritture 2013'!$A:$A,'Sp 2013'!$M193)</f>
        <v>0</v>
      </c>
      <c r="T193" s="29">
        <f>+SUMIFS('Scritture 2013'!$F:$F,'Scritture 2013'!$G:$G,"39AF",'Scritture 2013'!$A:$A,'Sp 2013'!$M193)</f>
        <v>0</v>
      </c>
      <c r="U193" s="29">
        <f>+SUMIFS('Scritture 2013'!$F:$F,'Scritture 2013'!$G:$G,"39SD",'Scritture 2013'!$A:$A,'Sp 2013'!$M193)</f>
        <v>0</v>
      </c>
      <c r="V193" s="29">
        <f>+SUMIFS('Scritture 2013'!$F:$F,'Scritture 2013'!$G:$G,"37",'Scritture 2013'!$A:$A,'Sp 2013'!$M193)</f>
        <v>0</v>
      </c>
      <c r="W193" s="29">
        <f>+SUMIFS('Scritture 2013'!$F:$F,'Scritture 2013'!$G:$G,"19",'Scritture 2013'!$A:$A,'Sp 2013'!$M193)</f>
        <v>0</v>
      </c>
      <c r="X193" s="29">
        <f t="shared" si="10"/>
        <v>0</v>
      </c>
      <c r="Y193" s="29">
        <f t="shared" si="9"/>
        <v>0</v>
      </c>
      <c r="Z193" s="13"/>
    </row>
    <row r="194" spans="1:26" x14ac:dyDescent="0.3">
      <c r="A194" s="12"/>
      <c r="B194" s="12"/>
      <c r="C194" s="13"/>
      <c r="D194" s="13"/>
      <c r="E194" s="14"/>
      <c r="F194" s="13"/>
      <c r="G194" s="13"/>
      <c r="H194" s="10" t="s">
        <v>22</v>
      </c>
      <c r="I194" s="10" t="s">
        <v>23</v>
      </c>
      <c r="J194" s="20" t="s">
        <v>27</v>
      </c>
      <c r="K194" s="20" t="s">
        <v>190</v>
      </c>
      <c r="L194" s="20"/>
      <c r="M194" s="15" t="s">
        <v>850</v>
      </c>
      <c r="N194" s="15" t="s">
        <v>851</v>
      </c>
      <c r="O194" s="12"/>
      <c r="P194" s="29">
        <f>+SUMIFS('Scritture 2013'!$F:$F,'Scritture 2013'!$G:$G,"38",'Scritture 2013'!$A:$A,'Sp 2013'!$M194)</f>
        <v>0</v>
      </c>
      <c r="Q194" s="29">
        <f>+SUMIFS('Scritture 2013'!$F:$F,'Scritture 2013'!$G:$G,"16",'Scritture 2013'!$A:$A,'Sp 2013'!$M194)</f>
        <v>0</v>
      </c>
      <c r="R194" s="29">
        <f>+SUMIFS('Scritture 2013'!$F:$F,'Scritture 2013'!$G:$G,"39CA",'Scritture 2013'!$A:$A,'Sp 2013'!$M194)</f>
        <v>0</v>
      </c>
      <c r="S194" s="29">
        <f>+SUMIFS('Scritture 2013'!$F:$F,'Scritture 2013'!$G:$G,"17",'Scritture 2013'!$A:$A,'Sp 2013'!$M194)</f>
        <v>0</v>
      </c>
      <c r="T194" s="29">
        <f>+SUMIFS('Scritture 2013'!$F:$F,'Scritture 2013'!$G:$G,"39AF",'Scritture 2013'!$A:$A,'Sp 2013'!$M194)</f>
        <v>0</v>
      </c>
      <c r="U194" s="29">
        <f>+SUMIFS('Scritture 2013'!$F:$F,'Scritture 2013'!$G:$G,"39SD",'Scritture 2013'!$A:$A,'Sp 2013'!$M194)</f>
        <v>0</v>
      </c>
      <c r="V194" s="29">
        <f>+SUMIFS('Scritture 2013'!$F:$F,'Scritture 2013'!$G:$G,"37",'Scritture 2013'!$A:$A,'Sp 2013'!$M194)</f>
        <v>0</v>
      </c>
      <c r="W194" s="29">
        <f>+SUMIFS('Scritture 2013'!$F:$F,'Scritture 2013'!$G:$G,"19",'Scritture 2013'!$A:$A,'Sp 2013'!$M194)</f>
        <v>132.96270000000069</v>
      </c>
      <c r="X194" s="98">
        <f t="shared" ref="X194:X195" si="13">+SUM(P194:W194)</f>
        <v>132.96270000000069</v>
      </c>
      <c r="Y194" s="29">
        <f t="shared" ref="Y194:Y195" si="14">+SUM(O194:W194)</f>
        <v>132.96270000000069</v>
      </c>
      <c r="Z194" s="13"/>
    </row>
    <row r="195" spans="1:26" x14ac:dyDescent="0.3">
      <c r="A195" s="12"/>
      <c r="B195" s="12"/>
      <c r="C195" s="13"/>
      <c r="D195" s="13"/>
      <c r="E195" s="14"/>
      <c r="F195" s="13"/>
      <c r="G195" s="13"/>
      <c r="H195" s="10" t="s">
        <v>22</v>
      </c>
      <c r="I195" s="10" t="s">
        <v>23</v>
      </c>
      <c r="J195" s="20" t="s">
        <v>27</v>
      </c>
      <c r="K195" s="20" t="s">
        <v>190</v>
      </c>
      <c r="L195" s="20"/>
      <c r="M195" s="15" t="s">
        <v>848</v>
      </c>
      <c r="N195" s="15" t="s">
        <v>849</v>
      </c>
      <c r="O195" s="12"/>
      <c r="P195" s="29">
        <f>+SUMIFS('Scritture 2013'!$F:$F,'Scritture 2013'!$G:$G,"38",'Scritture 2013'!$A:$A,'Sp 2013'!$M195)</f>
        <v>0</v>
      </c>
      <c r="Q195" s="29">
        <f>+SUMIFS('Scritture 2013'!$F:$F,'Scritture 2013'!$G:$G,"16",'Scritture 2013'!$A:$A,'Sp 2013'!$M195)</f>
        <v>0</v>
      </c>
      <c r="R195" s="29">
        <f>+SUMIFS('Scritture 2013'!$F:$F,'Scritture 2013'!$G:$G,"39CA",'Scritture 2013'!$A:$A,'Sp 2013'!$M195)</f>
        <v>0</v>
      </c>
      <c r="S195" s="29">
        <f>+SUMIFS('Scritture 2013'!$F:$F,'Scritture 2013'!$G:$G,"17",'Scritture 2013'!$A:$A,'Sp 2013'!$M195)</f>
        <v>0</v>
      </c>
      <c r="T195" s="29">
        <f>+SUMIFS('Scritture 2013'!$F:$F,'Scritture 2013'!$G:$G,"39AF",'Scritture 2013'!$A:$A,'Sp 2013'!$M195)</f>
        <v>0</v>
      </c>
      <c r="U195" s="29">
        <f>+SUMIFS('Scritture 2013'!$F:$F,'Scritture 2013'!$G:$G,"39SD",'Scritture 2013'!$A:$A,'Sp 2013'!$M195)</f>
        <v>0</v>
      </c>
      <c r="V195" s="29">
        <f>+SUMIFS('Scritture 2013'!$F:$F,'Scritture 2013'!$G:$G,"37",'Scritture 2013'!$A:$A,'Sp 2013'!$M195)</f>
        <v>0</v>
      </c>
      <c r="W195" s="29">
        <f>+SUMIFS('Scritture 2013'!$F:$F,'Scritture 2013'!$G:$G,"19",'Scritture 2013'!$A:$A,'Sp 2013'!$M195)</f>
        <v>937.55750000000489</v>
      </c>
      <c r="X195" s="98">
        <f t="shared" si="13"/>
        <v>937.55750000000489</v>
      </c>
      <c r="Y195" s="29">
        <f t="shared" si="14"/>
        <v>937.55750000000489</v>
      </c>
      <c r="Z195" s="13"/>
    </row>
    <row r="196" spans="1:26" x14ac:dyDescent="0.3">
      <c r="A196" s="12"/>
      <c r="B196" s="12"/>
      <c r="C196" s="13"/>
      <c r="D196" s="13"/>
      <c r="E196" s="14"/>
      <c r="F196" s="13"/>
      <c r="G196" s="13"/>
      <c r="H196" s="10" t="s">
        <v>22</v>
      </c>
      <c r="I196" s="10" t="s">
        <v>23</v>
      </c>
      <c r="J196" s="20" t="s">
        <v>27</v>
      </c>
      <c r="K196" s="20" t="s">
        <v>190</v>
      </c>
      <c r="L196" s="20"/>
      <c r="M196" s="15" t="s">
        <v>1006</v>
      </c>
      <c r="N196" s="15" t="s">
        <v>1008</v>
      </c>
      <c r="O196" s="12"/>
      <c r="P196" s="29"/>
      <c r="Q196" s="29"/>
      <c r="R196" s="29"/>
      <c r="S196" s="29"/>
      <c r="T196" s="29"/>
      <c r="U196" s="29"/>
      <c r="V196" s="29"/>
      <c r="W196" s="29"/>
      <c r="X196" s="98"/>
      <c r="Y196" s="29"/>
      <c r="Z196" s="13"/>
    </row>
    <row r="197" spans="1:26" x14ac:dyDescent="0.3">
      <c r="A197" s="12"/>
      <c r="B197" s="12"/>
      <c r="C197" s="13"/>
      <c r="D197" s="13"/>
      <c r="E197" s="14"/>
      <c r="F197" s="13"/>
      <c r="G197" s="13"/>
      <c r="H197" s="10" t="s">
        <v>22</v>
      </c>
      <c r="I197" s="10" t="s">
        <v>23</v>
      </c>
      <c r="J197" s="20" t="s">
        <v>27</v>
      </c>
      <c r="K197" s="20" t="s">
        <v>190</v>
      </c>
      <c r="L197" s="20"/>
      <c r="M197" s="15" t="s">
        <v>1007</v>
      </c>
      <c r="N197" s="15" t="s">
        <v>1009</v>
      </c>
      <c r="O197" s="12"/>
      <c r="P197" s="29"/>
      <c r="Q197" s="29"/>
      <c r="R197" s="29"/>
      <c r="S197" s="29"/>
      <c r="T197" s="29"/>
      <c r="U197" s="29"/>
      <c r="V197" s="29"/>
      <c r="W197" s="29"/>
      <c r="X197" s="98"/>
      <c r="Y197" s="29"/>
      <c r="Z197" s="13"/>
    </row>
    <row r="198" spans="1:26" hidden="1" x14ac:dyDescent="0.3">
      <c r="A198" s="12" t="s">
        <v>22</v>
      </c>
      <c r="B198" s="12" t="s">
        <v>160</v>
      </c>
      <c r="C198" s="13" t="s">
        <v>271</v>
      </c>
      <c r="D198" s="13" t="s">
        <v>281</v>
      </c>
      <c r="E198" s="14" t="s">
        <v>282</v>
      </c>
      <c r="F198" s="13"/>
      <c r="G198" s="13"/>
      <c r="H198" s="10" t="s">
        <v>22</v>
      </c>
      <c r="I198" s="10" t="s">
        <v>160</v>
      </c>
      <c r="J198" t="s">
        <v>277</v>
      </c>
      <c r="K198" t="s">
        <v>283</v>
      </c>
      <c r="L198" t="s">
        <v>283</v>
      </c>
      <c r="M198" s="15">
        <v>22002000001</v>
      </c>
      <c r="N198" s="15" t="s">
        <v>284</v>
      </c>
      <c r="O198" s="12">
        <f>+VLOOKUP(M198,[1]Foglio1!$A:$C,3,0)</f>
        <v>-54668.22</v>
      </c>
      <c r="P198" s="29">
        <f>+SUMIFS('Scritture 2013'!$F:$F,'Scritture 2013'!$G:$G,"38",'Scritture 2013'!$A:$A,'Sp 2013'!$M198)</f>
        <v>0</v>
      </c>
      <c r="Q198" s="29">
        <f>+SUMIFS('Scritture 2013'!$F:$F,'Scritture 2013'!$G:$G,"16",'Scritture 2013'!$A:$A,'Sp 2013'!$M198)</f>
        <v>0</v>
      </c>
      <c r="R198" s="29">
        <f>+SUMIFS('Scritture 2013'!$F:$F,'Scritture 2013'!$G:$G,"39CA",'Scritture 2013'!$A:$A,'Sp 2013'!$M198)</f>
        <v>0</v>
      </c>
      <c r="S198" s="29">
        <f>+SUMIFS('Scritture 2013'!$F:$F,'Scritture 2013'!$G:$G,"17",'Scritture 2013'!$A:$A,'Sp 2013'!$M198)</f>
        <v>0</v>
      </c>
      <c r="T198" s="29">
        <f>+SUMIFS('Scritture 2013'!$F:$F,'Scritture 2013'!$G:$G,"39AF",'Scritture 2013'!$A:$A,'Sp 2013'!$M198)</f>
        <v>0</v>
      </c>
      <c r="U198" s="29">
        <f>+SUMIFS('Scritture 2013'!$F:$F,'Scritture 2013'!$G:$G,"39SD",'Scritture 2013'!$A:$A,'Sp 2013'!$M198)</f>
        <v>0</v>
      </c>
      <c r="V198" s="29">
        <f>+SUMIFS('Scritture 2013'!$F:$F,'Scritture 2013'!$G:$G,"37",'Scritture 2013'!$A:$A,'Sp 2013'!$M198)</f>
        <v>0</v>
      </c>
      <c r="W198" s="29">
        <f>+SUMIFS('Scritture 2013'!$F:$F,'Scritture 2013'!$G:$G,"19",'Scritture 2013'!$A:$A,'Sp 2013'!$M198)</f>
        <v>0</v>
      </c>
      <c r="X198" s="29">
        <f t="shared" si="10"/>
        <v>0</v>
      </c>
      <c r="Y198" s="29">
        <f t="shared" si="9"/>
        <v>-54668.22</v>
      </c>
      <c r="Z198" s="13"/>
    </row>
    <row r="199" spans="1:26" hidden="1" x14ac:dyDescent="0.3">
      <c r="A199" s="12" t="s">
        <v>22</v>
      </c>
      <c r="B199" s="12" t="s">
        <v>160</v>
      </c>
      <c r="C199" s="13" t="s">
        <v>271</v>
      </c>
      <c r="D199" s="13" t="s">
        <v>281</v>
      </c>
      <c r="E199" s="14" t="s">
        <v>282</v>
      </c>
      <c r="F199" s="13"/>
      <c r="G199" s="13"/>
      <c r="H199" s="10" t="s">
        <v>22</v>
      </c>
      <c r="I199" s="10" t="s">
        <v>160</v>
      </c>
      <c r="J199" t="s">
        <v>277</v>
      </c>
      <c r="K199" t="s">
        <v>283</v>
      </c>
      <c r="L199" t="s">
        <v>283</v>
      </c>
      <c r="M199" s="15">
        <v>22002000004</v>
      </c>
      <c r="N199" s="15" t="s">
        <v>285</v>
      </c>
      <c r="O199" s="12"/>
      <c r="P199" s="29">
        <f>+SUMIFS('Scritture 2013'!$F:$F,'Scritture 2013'!$G:$G,"38",'Scritture 2013'!$A:$A,'Sp 2013'!$M199)</f>
        <v>0</v>
      </c>
      <c r="Q199" s="29">
        <f>+SUMIFS('Scritture 2013'!$F:$F,'Scritture 2013'!$G:$G,"16",'Scritture 2013'!$A:$A,'Sp 2013'!$M199)</f>
        <v>0</v>
      </c>
      <c r="R199" s="29">
        <f>+SUMIFS('Scritture 2013'!$F:$F,'Scritture 2013'!$G:$G,"39CA",'Scritture 2013'!$A:$A,'Sp 2013'!$M199)</f>
        <v>0</v>
      </c>
      <c r="S199" s="29">
        <f>+SUMIFS('Scritture 2013'!$F:$F,'Scritture 2013'!$G:$G,"17",'Scritture 2013'!$A:$A,'Sp 2013'!$M199)</f>
        <v>0</v>
      </c>
      <c r="T199" s="29">
        <f>+SUMIFS('Scritture 2013'!$F:$F,'Scritture 2013'!$G:$G,"39AF",'Scritture 2013'!$A:$A,'Sp 2013'!$M199)</f>
        <v>0</v>
      </c>
      <c r="U199" s="29">
        <f>+SUMIFS('Scritture 2013'!$F:$F,'Scritture 2013'!$G:$G,"39SD",'Scritture 2013'!$A:$A,'Sp 2013'!$M199)</f>
        <v>0</v>
      </c>
      <c r="V199" s="29">
        <f>+SUMIFS('Scritture 2013'!$F:$F,'Scritture 2013'!$G:$G,"37",'Scritture 2013'!$A:$A,'Sp 2013'!$M199)</f>
        <v>0</v>
      </c>
      <c r="W199" s="29">
        <f>+SUMIFS('Scritture 2013'!$F:$F,'Scritture 2013'!$G:$G,"19",'Scritture 2013'!$A:$A,'Sp 2013'!$M199)</f>
        <v>0</v>
      </c>
      <c r="X199" s="29">
        <f t="shared" si="10"/>
        <v>0</v>
      </c>
      <c r="Y199" s="29">
        <f t="shared" si="9"/>
        <v>0</v>
      </c>
      <c r="Z199" s="13"/>
    </row>
    <row r="200" spans="1:26" hidden="1" x14ac:dyDescent="0.3">
      <c r="A200" s="12" t="s">
        <v>22</v>
      </c>
      <c r="B200" s="12" t="s">
        <v>160</v>
      </c>
      <c r="C200" s="13" t="s">
        <v>286</v>
      </c>
      <c r="D200" s="13" t="s">
        <v>286</v>
      </c>
      <c r="E200" s="14" t="s">
        <v>287</v>
      </c>
      <c r="F200" s="13"/>
      <c r="G200" s="13"/>
      <c r="H200" s="10" t="s">
        <v>22</v>
      </c>
      <c r="I200" s="10" t="s">
        <v>160</v>
      </c>
      <c r="J200" t="s">
        <v>277</v>
      </c>
      <c r="K200" t="s">
        <v>288</v>
      </c>
      <c r="L200" t="s">
        <v>289</v>
      </c>
      <c r="M200" s="15">
        <v>22101000004</v>
      </c>
      <c r="N200" s="15" t="s">
        <v>290</v>
      </c>
      <c r="O200" s="12">
        <f>+VLOOKUP(M200,[1]Foglio1!$A:$C,3,0)</f>
        <v>-635411.93999999994</v>
      </c>
      <c r="P200" s="29">
        <f>+SUMIFS('Scritture 2013'!$F:$F,'Scritture 2013'!$G:$G,"38",'Scritture 2013'!$A:$A,'Sp 2013'!$M200)</f>
        <v>0</v>
      </c>
      <c r="Q200" s="29">
        <f>+SUMIFS('Scritture 2013'!$F:$F,'Scritture 2013'!$G:$G,"16",'Scritture 2013'!$A:$A,'Sp 2013'!$M200)</f>
        <v>0</v>
      </c>
      <c r="R200" s="29">
        <f>+SUMIFS('Scritture 2013'!$F:$F,'Scritture 2013'!$G:$G,"39CA",'Scritture 2013'!$A:$A,'Sp 2013'!$M200)</f>
        <v>0</v>
      </c>
      <c r="S200" s="29">
        <f>+SUMIFS('Scritture 2013'!$F:$F,'Scritture 2013'!$G:$G,"17",'Scritture 2013'!$A:$A,'Sp 2013'!$M200)</f>
        <v>0</v>
      </c>
      <c r="T200" s="29">
        <f>+SUMIFS('Scritture 2013'!$F:$F,'Scritture 2013'!$G:$G,"39AF",'Scritture 2013'!$A:$A,'Sp 2013'!$M200)</f>
        <v>0</v>
      </c>
      <c r="U200" s="29">
        <f>+SUMIFS('Scritture 2013'!$F:$F,'Scritture 2013'!$G:$G,"39SD",'Scritture 2013'!$A:$A,'Sp 2013'!$M200)</f>
        <v>0</v>
      </c>
      <c r="V200" s="29">
        <f>+SUMIFS('Scritture 2013'!$F:$F,'Scritture 2013'!$G:$G,"37",'Scritture 2013'!$A:$A,'Sp 2013'!$M200)</f>
        <v>0</v>
      </c>
      <c r="W200" s="29">
        <f>+SUMIFS('Scritture 2013'!$F:$F,'Scritture 2013'!$G:$G,"19",'Scritture 2013'!$A:$A,'Sp 2013'!$M200)</f>
        <v>0</v>
      </c>
      <c r="X200" s="29">
        <f t="shared" si="10"/>
        <v>0</v>
      </c>
      <c r="Y200" s="29">
        <f t="shared" si="9"/>
        <v>-635411.93999999994</v>
      </c>
      <c r="Z200" s="13"/>
    </row>
    <row r="201" spans="1:26" hidden="1" x14ac:dyDescent="0.3">
      <c r="A201" s="12" t="s">
        <v>22</v>
      </c>
      <c r="B201" s="12" t="s">
        <v>160</v>
      </c>
      <c r="C201" s="13" t="s">
        <v>286</v>
      </c>
      <c r="D201" s="13" t="s">
        <v>286</v>
      </c>
      <c r="E201" s="14" t="s">
        <v>287</v>
      </c>
      <c r="F201" s="13"/>
      <c r="G201" s="13"/>
      <c r="H201" s="10" t="s">
        <v>22</v>
      </c>
      <c r="I201" s="10" t="s">
        <v>160</v>
      </c>
      <c r="J201" t="s">
        <v>277</v>
      </c>
      <c r="K201" t="s">
        <v>288</v>
      </c>
      <c r="L201" t="s">
        <v>289</v>
      </c>
      <c r="M201" s="15">
        <v>22101000001</v>
      </c>
      <c r="N201" s="15" t="s">
        <v>291</v>
      </c>
      <c r="O201" s="12">
        <f>+VLOOKUP(M201,[1]Foglio1!$A:$C,3,0)</f>
        <v>-223370.23999999999</v>
      </c>
      <c r="P201" s="29">
        <f>+SUMIFS('Scritture 2013'!$F:$F,'Scritture 2013'!$G:$G,"38",'Scritture 2013'!$A:$A,'Sp 2013'!$M201)</f>
        <v>0</v>
      </c>
      <c r="Q201" s="29">
        <f>+SUMIFS('Scritture 2013'!$F:$F,'Scritture 2013'!$G:$G,"16",'Scritture 2013'!$A:$A,'Sp 2013'!$M201)</f>
        <v>0</v>
      </c>
      <c r="R201" s="29">
        <f>+SUMIFS('Scritture 2013'!$F:$F,'Scritture 2013'!$G:$G,"39CA",'Scritture 2013'!$A:$A,'Sp 2013'!$M201)</f>
        <v>0</v>
      </c>
      <c r="S201" s="29">
        <f>+SUMIFS('Scritture 2013'!$F:$F,'Scritture 2013'!$G:$G,"17",'Scritture 2013'!$A:$A,'Sp 2013'!$M201)</f>
        <v>0</v>
      </c>
      <c r="T201" s="29">
        <f>+SUMIFS('Scritture 2013'!$F:$F,'Scritture 2013'!$G:$G,"39AF",'Scritture 2013'!$A:$A,'Sp 2013'!$M201)</f>
        <v>0</v>
      </c>
      <c r="U201" s="29">
        <f>+SUMIFS('Scritture 2013'!$F:$F,'Scritture 2013'!$G:$G,"39SD",'Scritture 2013'!$A:$A,'Sp 2013'!$M201)</f>
        <v>0</v>
      </c>
      <c r="V201" s="29">
        <f>+SUMIFS('Scritture 2013'!$F:$F,'Scritture 2013'!$G:$G,"37",'Scritture 2013'!$A:$A,'Sp 2013'!$M201)</f>
        <v>0</v>
      </c>
      <c r="W201" s="29">
        <f>+SUMIFS('Scritture 2013'!$F:$F,'Scritture 2013'!$G:$G,"19",'Scritture 2013'!$A:$A,'Sp 2013'!$M201)</f>
        <v>-3409.3000000000175</v>
      </c>
      <c r="X201" s="98">
        <f t="shared" si="10"/>
        <v>-3409.3000000000175</v>
      </c>
      <c r="Y201" s="29">
        <f t="shared" si="9"/>
        <v>-226779.54</v>
      </c>
      <c r="Z201" s="13"/>
    </row>
    <row r="202" spans="1:26" hidden="1" x14ac:dyDescent="0.3">
      <c r="A202" s="12"/>
      <c r="B202" s="12"/>
      <c r="C202" s="13"/>
      <c r="D202" s="13"/>
      <c r="E202" s="14" t="s">
        <v>287</v>
      </c>
      <c r="F202" s="13"/>
      <c r="G202" s="13"/>
      <c r="H202" s="10" t="s">
        <v>22</v>
      </c>
      <c r="I202" s="10" t="s">
        <v>160</v>
      </c>
      <c r="J202" t="s">
        <v>277</v>
      </c>
      <c r="K202" t="s">
        <v>288</v>
      </c>
      <c r="L202" t="s">
        <v>289</v>
      </c>
      <c r="M202" s="15">
        <v>22101000005</v>
      </c>
      <c r="N202" s="15" t="s">
        <v>762</v>
      </c>
      <c r="O202" s="12"/>
      <c r="P202" s="29">
        <f>+SUMIFS('Scritture 2013'!$F:$F,'Scritture 2013'!$G:$G,"38",'Scritture 2013'!$A:$A,'Sp 2013'!$M202)</f>
        <v>0</v>
      </c>
      <c r="Q202" s="29">
        <f>+SUMIFS('Scritture 2013'!$F:$F,'Scritture 2013'!$G:$G,"16",'Scritture 2013'!$A:$A,'Sp 2013'!$M202)</f>
        <v>0</v>
      </c>
      <c r="R202" s="29">
        <f>+SUMIFS('Scritture 2013'!$F:$F,'Scritture 2013'!$G:$G,"39CA",'Scritture 2013'!$A:$A,'Sp 2013'!$M202)</f>
        <v>0</v>
      </c>
      <c r="S202" s="29">
        <f>+SUMIFS('Scritture 2013'!$F:$F,'Scritture 2013'!$G:$G,"17",'Scritture 2013'!$A:$A,'Sp 2013'!$M202)</f>
        <v>0</v>
      </c>
      <c r="T202" s="29">
        <f>+SUMIFS('Scritture 2013'!$F:$F,'Scritture 2013'!$G:$G,"39AF",'Scritture 2013'!$A:$A,'Sp 2013'!$M202)</f>
        <v>0</v>
      </c>
      <c r="U202" s="29">
        <f>+SUMIFS('Scritture 2013'!$F:$F,'Scritture 2013'!$G:$G,"39SD",'Scritture 2013'!$A:$A,'Sp 2013'!$M202)</f>
        <v>0</v>
      </c>
      <c r="V202" s="29">
        <f>+SUMIFS('Scritture 2013'!$F:$F,'Scritture 2013'!$G:$G,"37",'Scritture 2013'!$A:$A,'Sp 2013'!$M202)</f>
        <v>0</v>
      </c>
      <c r="W202" s="29">
        <f>+SUMIFS('Scritture 2013'!$F:$F,'Scritture 2013'!$G:$G,"19",'Scritture 2013'!$A:$A,'Sp 2013'!$M202)</f>
        <v>0</v>
      </c>
      <c r="X202" s="29">
        <f t="shared" si="10"/>
        <v>0</v>
      </c>
      <c r="Y202" s="29">
        <f t="shared" si="9"/>
        <v>0</v>
      </c>
      <c r="Z202" s="13"/>
    </row>
    <row r="203" spans="1:26" hidden="1" x14ac:dyDescent="0.3">
      <c r="A203" s="12" t="s">
        <v>22</v>
      </c>
      <c r="B203" s="12" t="s">
        <v>160</v>
      </c>
      <c r="C203" s="13" t="s">
        <v>161</v>
      </c>
      <c r="D203" s="13" t="s">
        <v>292</v>
      </c>
      <c r="E203" s="14" t="s">
        <v>293</v>
      </c>
      <c r="F203" s="13" t="s">
        <v>294</v>
      </c>
      <c r="G203" s="13"/>
      <c r="H203" s="10" t="s">
        <v>22</v>
      </c>
      <c r="I203" s="10" t="s">
        <v>160</v>
      </c>
      <c r="J203" t="s">
        <v>209</v>
      </c>
      <c r="K203" t="s">
        <v>295</v>
      </c>
      <c r="L203" t="s">
        <v>296</v>
      </c>
      <c r="M203" s="15">
        <v>11701000018</v>
      </c>
      <c r="N203" s="15" t="s">
        <v>297</v>
      </c>
      <c r="O203" s="12">
        <f>+VLOOKUP(M203,[1]Foglio1!$A:$C,3,0)</f>
        <v>-514.41</v>
      </c>
      <c r="P203" s="29">
        <f>+SUMIFS('Scritture 2013'!$F:$F,'Scritture 2013'!$G:$G,"38",'Scritture 2013'!$A:$A,'Sp 2013'!$M203)</f>
        <v>0</v>
      </c>
      <c r="Q203" s="29">
        <f>+SUMIFS('Scritture 2013'!$F:$F,'Scritture 2013'!$G:$G,"16",'Scritture 2013'!$A:$A,'Sp 2013'!$M203)</f>
        <v>0</v>
      </c>
      <c r="R203" s="29">
        <f>+SUMIFS('Scritture 2013'!$F:$F,'Scritture 2013'!$G:$G,"39CA",'Scritture 2013'!$A:$A,'Sp 2013'!$M203)</f>
        <v>0</v>
      </c>
      <c r="S203" s="29">
        <f>+SUMIFS('Scritture 2013'!$F:$F,'Scritture 2013'!$G:$G,"17",'Scritture 2013'!$A:$A,'Sp 2013'!$M203)</f>
        <v>0</v>
      </c>
      <c r="T203" s="29">
        <f>+SUMIFS('Scritture 2013'!$F:$F,'Scritture 2013'!$G:$G,"39AF",'Scritture 2013'!$A:$A,'Sp 2013'!$M203)</f>
        <v>0</v>
      </c>
      <c r="U203" s="29">
        <f>+SUMIFS('Scritture 2013'!$F:$F,'Scritture 2013'!$G:$G,"39SD",'Scritture 2013'!$A:$A,'Sp 2013'!$M203)</f>
        <v>0</v>
      </c>
      <c r="V203" s="29">
        <f>+SUMIFS('Scritture 2013'!$F:$F,'Scritture 2013'!$G:$G,"37",'Scritture 2013'!$A:$A,'Sp 2013'!$M203)</f>
        <v>0</v>
      </c>
      <c r="W203" s="29">
        <f>+SUMIFS('Scritture 2013'!$F:$F,'Scritture 2013'!$G:$G,"19",'Scritture 2013'!$A:$A,'Sp 2013'!$M203)</f>
        <v>0</v>
      </c>
      <c r="X203" s="29">
        <f t="shared" si="10"/>
        <v>0</v>
      </c>
      <c r="Y203" s="29">
        <f t="shared" si="9"/>
        <v>-514.41</v>
      </c>
      <c r="Z203" s="13"/>
    </row>
    <row r="204" spans="1:26" hidden="1" x14ac:dyDescent="0.3">
      <c r="A204" s="12" t="s">
        <v>22</v>
      </c>
      <c r="B204" s="12" t="s">
        <v>160</v>
      </c>
      <c r="C204" s="13" t="s">
        <v>161</v>
      </c>
      <c r="D204" s="13" t="s">
        <v>292</v>
      </c>
      <c r="E204" s="14" t="s">
        <v>293</v>
      </c>
      <c r="F204" s="13" t="s">
        <v>294</v>
      </c>
      <c r="G204" s="13"/>
      <c r="H204" s="10" t="s">
        <v>22</v>
      </c>
      <c r="I204" s="10" t="s">
        <v>160</v>
      </c>
      <c r="J204" t="s">
        <v>209</v>
      </c>
      <c r="K204" t="s">
        <v>295</v>
      </c>
      <c r="L204" t="s">
        <v>296</v>
      </c>
      <c r="M204" s="15">
        <v>11701000030</v>
      </c>
      <c r="N204" s="15" t="s">
        <v>298</v>
      </c>
      <c r="O204" s="12">
        <f>+VLOOKUP(M204,[1]Foglio1!$A:$C,3,0)</f>
        <v>-66377.66</v>
      </c>
      <c r="P204" s="29">
        <f>+SUMIFS('Scritture 2013'!$F:$F,'Scritture 2013'!$G:$G,"38",'Scritture 2013'!$A:$A,'Sp 2013'!$M204)</f>
        <v>0</v>
      </c>
      <c r="Q204" s="29">
        <f>+SUMIFS('Scritture 2013'!$F:$F,'Scritture 2013'!$G:$G,"16",'Scritture 2013'!$A:$A,'Sp 2013'!$M204)</f>
        <v>0</v>
      </c>
      <c r="R204" s="29">
        <f>+SUMIFS('Scritture 2013'!$F:$F,'Scritture 2013'!$G:$G,"39CA",'Scritture 2013'!$A:$A,'Sp 2013'!$M204)</f>
        <v>0</v>
      </c>
      <c r="S204" s="29">
        <f>+SUMIFS('Scritture 2013'!$F:$F,'Scritture 2013'!$G:$G,"17",'Scritture 2013'!$A:$A,'Sp 2013'!$M204)</f>
        <v>0</v>
      </c>
      <c r="T204" s="29">
        <f>+SUMIFS('Scritture 2013'!$F:$F,'Scritture 2013'!$G:$G,"39AF",'Scritture 2013'!$A:$A,'Sp 2013'!$M204)</f>
        <v>0</v>
      </c>
      <c r="U204" s="29">
        <f>+SUMIFS('Scritture 2013'!$F:$F,'Scritture 2013'!$G:$G,"39SD",'Scritture 2013'!$A:$A,'Sp 2013'!$M204)</f>
        <v>0</v>
      </c>
      <c r="V204" s="29">
        <f>+SUMIFS('Scritture 2013'!$F:$F,'Scritture 2013'!$G:$G,"37",'Scritture 2013'!$A:$A,'Sp 2013'!$M204)</f>
        <v>0</v>
      </c>
      <c r="W204" s="29">
        <f>+SUMIFS('Scritture 2013'!$F:$F,'Scritture 2013'!$G:$G,"19",'Scritture 2013'!$A:$A,'Sp 2013'!$M204)</f>
        <v>0</v>
      </c>
      <c r="X204" s="29">
        <f t="shared" si="10"/>
        <v>0</v>
      </c>
      <c r="Y204" s="29">
        <f t="shared" si="9"/>
        <v>-66377.66</v>
      </c>
      <c r="Z204" s="13"/>
    </row>
    <row r="205" spans="1:26" hidden="1" x14ac:dyDescent="0.3">
      <c r="A205" s="12" t="s">
        <v>22</v>
      </c>
      <c r="B205" s="12" t="s">
        <v>160</v>
      </c>
      <c r="C205" s="13" t="s">
        <v>161</v>
      </c>
      <c r="D205" s="13" t="s">
        <v>292</v>
      </c>
      <c r="E205" s="14" t="s">
        <v>293</v>
      </c>
      <c r="F205" s="13" t="s">
        <v>294</v>
      </c>
      <c r="G205" s="13"/>
      <c r="H205" s="10" t="s">
        <v>22</v>
      </c>
      <c r="I205" s="10" t="s">
        <v>160</v>
      </c>
      <c r="J205" t="s">
        <v>209</v>
      </c>
      <c r="K205" t="s">
        <v>295</v>
      </c>
      <c r="L205" t="s">
        <v>296</v>
      </c>
      <c r="M205" s="13">
        <v>11701000061</v>
      </c>
      <c r="N205" s="13" t="s">
        <v>299</v>
      </c>
      <c r="O205" s="12">
        <f>+VLOOKUP(M205,[1]Foglio1!$A:$C,3,0)</f>
        <v>-97161.19</v>
      </c>
      <c r="P205" s="29">
        <f>+SUMIFS('Scritture 2013'!$F:$F,'Scritture 2013'!$G:$G,"38",'Scritture 2013'!$A:$A,'Sp 2013'!$M205)</f>
        <v>0</v>
      </c>
      <c r="Q205" s="29">
        <f>+SUMIFS('Scritture 2013'!$F:$F,'Scritture 2013'!$G:$G,"16",'Scritture 2013'!$A:$A,'Sp 2013'!$M205)</f>
        <v>0</v>
      </c>
      <c r="R205" s="29">
        <f>+SUMIFS('Scritture 2013'!$F:$F,'Scritture 2013'!$G:$G,"39CA",'Scritture 2013'!$A:$A,'Sp 2013'!$M205)</f>
        <v>0</v>
      </c>
      <c r="S205" s="29">
        <f>+SUMIFS('Scritture 2013'!$F:$F,'Scritture 2013'!$G:$G,"17",'Scritture 2013'!$A:$A,'Sp 2013'!$M205)</f>
        <v>0</v>
      </c>
      <c r="T205" s="29">
        <f>+SUMIFS('Scritture 2013'!$F:$F,'Scritture 2013'!$G:$G,"39AF",'Scritture 2013'!$A:$A,'Sp 2013'!$M205)</f>
        <v>0</v>
      </c>
      <c r="U205" s="29">
        <f>+SUMIFS('Scritture 2013'!$F:$F,'Scritture 2013'!$G:$G,"39SD",'Scritture 2013'!$A:$A,'Sp 2013'!$M205)</f>
        <v>0</v>
      </c>
      <c r="V205" s="29">
        <f>+SUMIFS('Scritture 2013'!$F:$F,'Scritture 2013'!$G:$G,"37",'Scritture 2013'!$A:$A,'Sp 2013'!$M205)</f>
        <v>0</v>
      </c>
      <c r="W205" s="29">
        <f>+SUMIFS('Scritture 2013'!$F:$F,'Scritture 2013'!$G:$G,"19",'Scritture 2013'!$A:$A,'Sp 2013'!$M205)</f>
        <v>0</v>
      </c>
      <c r="X205" s="29">
        <f t="shared" si="10"/>
        <v>0</v>
      </c>
      <c r="Y205" s="29">
        <f t="shared" si="9"/>
        <v>-97161.19</v>
      </c>
      <c r="Z205" s="13"/>
    </row>
    <row r="206" spans="1:26" hidden="1" x14ac:dyDescent="0.3">
      <c r="A206" s="12" t="s">
        <v>22</v>
      </c>
      <c r="B206" s="12" t="s">
        <v>160</v>
      </c>
      <c r="C206" s="13" t="s">
        <v>161</v>
      </c>
      <c r="D206" s="13" t="s">
        <v>292</v>
      </c>
      <c r="E206" s="14" t="s">
        <v>293</v>
      </c>
      <c r="F206" s="13" t="s">
        <v>294</v>
      </c>
      <c r="G206" s="13"/>
      <c r="H206" s="10" t="s">
        <v>22</v>
      </c>
      <c r="I206" s="10" t="s">
        <v>160</v>
      </c>
      <c r="J206" t="s">
        <v>209</v>
      </c>
      <c r="K206" t="s">
        <v>295</v>
      </c>
      <c r="L206" t="s">
        <v>296</v>
      </c>
      <c r="M206" s="13">
        <v>11701000054</v>
      </c>
      <c r="N206" s="13" t="s">
        <v>246</v>
      </c>
      <c r="O206" s="12">
        <f>+VLOOKUP(M206,[1]Foglio1!$A:$C,3,0)</f>
        <v>-35231.85</v>
      </c>
      <c r="P206" s="29">
        <f>+SUMIFS('Scritture 2013'!$F:$F,'Scritture 2013'!$G:$G,"38",'Scritture 2013'!$A:$A,'Sp 2013'!$M206)</f>
        <v>0</v>
      </c>
      <c r="Q206" s="29">
        <f>+SUMIFS('Scritture 2013'!$F:$F,'Scritture 2013'!$G:$G,"16",'Scritture 2013'!$A:$A,'Sp 2013'!$M206)</f>
        <v>0</v>
      </c>
      <c r="R206" s="29">
        <f>+SUMIFS('Scritture 2013'!$F:$F,'Scritture 2013'!$G:$G,"39CA",'Scritture 2013'!$A:$A,'Sp 2013'!$M206)</f>
        <v>0</v>
      </c>
      <c r="S206" s="29">
        <f>+SUMIFS('Scritture 2013'!$F:$F,'Scritture 2013'!$G:$G,"17",'Scritture 2013'!$A:$A,'Sp 2013'!$M206)</f>
        <v>0</v>
      </c>
      <c r="T206" s="29">
        <f>+SUMIFS('Scritture 2013'!$F:$F,'Scritture 2013'!$G:$G,"39AF",'Scritture 2013'!$A:$A,'Sp 2013'!$M206)</f>
        <v>0</v>
      </c>
      <c r="U206" s="29">
        <f>+SUMIFS('Scritture 2013'!$F:$F,'Scritture 2013'!$G:$G,"39SD",'Scritture 2013'!$A:$A,'Sp 2013'!$M206)</f>
        <v>0</v>
      </c>
      <c r="V206" s="29">
        <f>+SUMIFS('Scritture 2013'!$F:$F,'Scritture 2013'!$G:$G,"37",'Scritture 2013'!$A:$A,'Sp 2013'!$M206)</f>
        <v>0</v>
      </c>
      <c r="W206" s="29">
        <f>+SUMIFS('Scritture 2013'!$F:$F,'Scritture 2013'!$G:$G,"19",'Scritture 2013'!$A:$A,'Sp 2013'!$M206)</f>
        <v>0</v>
      </c>
      <c r="X206" s="29">
        <f t="shared" si="10"/>
        <v>0</v>
      </c>
      <c r="Y206" s="29">
        <f t="shared" si="9"/>
        <v>-35231.85</v>
      </c>
      <c r="Z206" s="13"/>
    </row>
    <row r="207" spans="1:26" hidden="1" x14ac:dyDescent="0.3">
      <c r="A207" s="12" t="s">
        <v>22</v>
      </c>
      <c r="B207" s="12" t="s">
        <v>160</v>
      </c>
      <c r="C207" s="13" t="s">
        <v>161</v>
      </c>
      <c r="D207" s="13" t="s">
        <v>292</v>
      </c>
      <c r="E207" s="14" t="s">
        <v>293</v>
      </c>
      <c r="F207" s="13" t="s">
        <v>294</v>
      </c>
      <c r="G207" s="13"/>
      <c r="H207" s="10" t="s">
        <v>22</v>
      </c>
      <c r="I207" s="10" t="s">
        <v>160</v>
      </c>
      <c r="J207" t="s">
        <v>209</v>
      </c>
      <c r="K207" t="s">
        <v>295</v>
      </c>
      <c r="L207" t="s">
        <v>296</v>
      </c>
      <c r="M207" s="13">
        <v>11701000059</v>
      </c>
      <c r="N207" s="13" t="s">
        <v>250</v>
      </c>
      <c r="O207" s="12">
        <f>+VLOOKUP(M207,[1]Foglio1!$A:$C,3,0)</f>
        <v>-44023.66</v>
      </c>
      <c r="P207" s="29">
        <f>+SUMIFS('Scritture 2013'!$F:$F,'Scritture 2013'!$G:$G,"38",'Scritture 2013'!$A:$A,'Sp 2013'!$M207)</f>
        <v>0</v>
      </c>
      <c r="Q207" s="29">
        <f>+SUMIFS('Scritture 2013'!$F:$F,'Scritture 2013'!$G:$G,"16",'Scritture 2013'!$A:$A,'Sp 2013'!$M207)</f>
        <v>0</v>
      </c>
      <c r="R207" s="29">
        <f>+SUMIFS('Scritture 2013'!$F:$F,'Scritture 2013'!$G:$G,"39CA",'Scritture 2013'!$A:$A,'Sp 2013'!$M207)</f>
        <v>0</v>
      </c>
      <c r="S207" s="29">
        <f>+SUMIFS('Scritture 2013'!$F:$F,'Scritture 2013'!$G:$G,"17",'Scritture 2013'!$A:$A,'Sp 2013'!$M207)</f>
        <v>0</v>
      </c>
      <c r="T207" s="29">
        <f>+SUMIFS('Scritture 2013'!$F:$F,'Scritture 2013'!$G:$G,"39AF",'Scritture 2013'!$A:$A,'Sp 2013'!$M207)</f>
        <v>0</v>
      </c>
      <c r="U207" s="29">
        <f>+SUMIFS('Scritture 2013'!$F:$F,'Scritture 2013'!$G:$G,"39SD",'Scritture 2013'!$A:$A,'Sp 2013'!$M207)</f>
        <v>0</v>
      </c>
      <c r="V207" s="29">
        <f>+SUMIFS('Scritture 2013'!$F:$F,'Scritture 2013'!$G:$G,"37",'Scritture 2013'!$A:$A,'Sp 2013'!$M207)</f>
        <v>0</v>
      </c>
      <c r="W207" s="29">
        <f>+SUMIFS('Scritture 2013'!$F:$F,'Scritture 2013'!$G:$G,"19",'Scritture 2013'!$A:$A,'Sp 2013'!$M207)</f>
        <v>0</v>
      </c>
      <c r="X207" s="29">
        <f t="shared" si="10"/>
        <v>0</v>
      </c>
      <c r="Y207" s="29">
        <f t="shared" si="9"/>
        <v>-44023.66</v>
      </c>
      <c r="Z207" s="13"/>
    </row>
    <row r="208" spans="1:26" hidden="1" x14ac:dyDescent="0.3">
      <c r="A208" s="12" t="s">
        <v>22</v>
      </c>
      <c r="B208" s="12" t="s">
        <v>160</v>
      </c>
      <c r="C208" s="13" t="s">
        <v>161</v>
      </c>
      <c r="D208" s="13" t="s">
        <v>292</v>
      </c>
      <c r="E208" s="14" t="s">
        <v>293</v>
      </c>
      <c r="F208" s="13" t="s">
        <v>294</v>
      </c>
      <c r="G208" s="13"/>
      <c r="H208" s="10" t="s">
        <v>22</v>
      </c>
      <c r="I208" s="10" t="s">
        <v>160</v>
      </c>
      <c r="J208" t="s">
        <v>209</v>
      </c>
      <c r="K208" t="s">
        <v>295</v>
      </c>
      <c r="L208" t="s">
        <v>296</v>
      </c>
      <c r="M208" s="13">
        <v>11701000060</v>
      </c>
      <c r="N208" s="13" t="s">
        <v>251</v>
      </c>
      <c r="O208" s="12"/>
      <c r="P208" s="29">
        <f>+SUMIFS('Scritture 2013'!$F:$F,'Scritture 2013'!$G:$G,"38",'Scritture 2013'!$A:$A,'Sp 2013'!$M208)</f>
        <v>0</v>
      </c>
      <c r="Q208" s="29">
        <f>+SUMIFS('Scritture 2013'!$F:$F,'Scritture 2013'!$G:$G,"16",'Scritture 2013'!$A:$A,'Sp 2013'!$M208)</f>
        <v>0</v>
      </c>
      <c r="R208" s="29">
        <f>+SUMIFS('Scritture 2013'!$F:$F,'Scritture 2013'!$G:$G,"39CA",'Scritture 2013'!$A:$A,'Sp 2013'!$M208)</f>
        <v>0</v>
      </c>
      <c r="S208" s="29">
        <f>+SUMIFS('Scritture 2013'!$F:$F,'Scritture 2013'!$G:$G,"17",'Scritture 2013'!$A:$A,'Sp 2013'!$M208)</f>
        <v>0</v>
      </c>
      <c r="T208" s="29">
        <f>+SUMIFS('Scritture 2013'!$F:$F,'Scritture 2013'!$G:$G,"39AF",'Scritture 2013'!$A:$A,'Sp 2013'!$M208)</f>
        <v>0</v>
      </c>
      <c r="U208" s="29">
        <f>+SUMIFS('Scritture 2013'!$F:$F,'Scritture 2013'!$G:$G,"39SD",'Scritture 2013'!$A:$A,'Sp 2013'!$M208)</f>
        <v>0</v>
      </c>
      <c r="V208" s="29">
        <f>+SUMIFS('Scritture 2013'!$F:$F,'Scritture 2013'!$G:$G,"37",'Scritture 2013'!$A:$A,'Sp 2013'!$M208)</f>
        <v>0</v>
      </c>
      <c r="W208" s="29">
        <f>+SUMIFS('Scritture 2013'!$F:$F,'Scritture 2013'!$G:$G,"19",'Scritture 2013'!$A:$A,'Sp 2013'!$M208)</f>
        <v>0</v>
      </c>
      <c r="X208" s="29">
        <f t="shared" si="10"/>
        <v>0</v>
      </c>
      <c r="Y208" s="29">
        <f t="shared" si="9"/>
        <v>0</v>
      </c>
      <c r="Z208" s="13"/>
    </row>
    <row r="209" spans="1:26" hidden="1" x14ac:dyDescent="0.3">
      <c r="A209" s="12" t="s">
        <v>22</v>
      </c>
      <c r="B209" s="12" t="s">
        <v>160</v>
      </c>
      <c r="C209" s="13" t="s">
        <v>161</v>
      </c>
      <c r="D209" s="13" t="s">
        <v>292</v>
      </c>
      <c r="E209" s="14" t="s">
        <v>293</v>
      </c>
      <c r="F209" s="13" t="s">
        <v>294</v>
      </c>
      <c r="G209" s="13"/>
      <c r="H209" s="10" t="s">
        <v>22</v>
      </c>
      <c r="I209" s="10" t="s">
        <v>160</v>
      </c>
      <c r="J209" t="s">
        <v>209</v>
      </c>
      <c r="K209" t="s">
        <v>295</v>
      </c>
      <c r="L209" t="s">
        <v>296</v>
      </c>
      <c r="M209" s="13">
        <v>11701000063</v>
      </c>
      <c r="N209" s="13" t="s">
        <v>252</v>
      </c>
      <c r="O209" s="12"/>
      <c r="P209" s="29">
        <f>+SUMIFS('Scritture 2013'!$F:$F,'Scritture 2013'!$G:$G,"38",'Scritture 2013'!$A:$A,'Sp 2013'!$M209)</f>
        <v>0</v>
      </c>
      <c r="Q209" s="29">
        <f>+SUMIFS('Scritture 2013'!$F:$F,'Scritture 2013'!$G:$G,"16",'Scritture 2013'!$A:$A,'Sp 2013'!$M209)</f>
        <v>0</v>
      </c>
      <c r="R209" s="29">
        <f>+SUMIFS('Scritture 2013'!$F:$F,'Scritture 2013'!$G:$G,"39CA",'Scritture 2013'!$A:$A,'Sp 2013'!$M209)</f>
        <v>0</v>
      </c>
      <c r="S209" s="29">
        <f>+SUMIFS('Scritture 2013'!$F:$F,'Scritture 2013'!$G:$G,"17",'Scritture 2013'!$A:$A,'Sp 2013'!$M209)</f>
        <v>0</v>
      </c>
      <c r="T209" s="29">
        <f>+SUMIFS('Scritture 2013'!$F:$F,'Scritture 2013'!$G:$G,"39AF",'Scritture 2013'!$A:$A,'Sp 2013'!$M209)</f>
        <v>0</v>
      </c>
      <c r="U209" s="29">
        <f>+SUMIFS('Scritture 2013'!$F:$F,'Scritture 2013'!$G:$G,"39SD",'Scritture 2013'!$A:$A,'Sp 2013'!$M209)</f>
        <v>0</v>
      </c>
      <c r="V209" s="29">
        <f>+SUMIFS('Scritture 2013'!$F:$F,'Scritture 2013'!$G:$G,"37",'Scritture 2013'!$A:$A,'Sp 2013'!$M209)</f>
        <v>0</v>
      </c>
      <c r="W209" s="29">
        <f>+SUMIFS('Scritture 2013'!$F:$F,'Scritture 2013'!$G:$G,"19",'Scritture 2013'!$A:$A,'Sp 2013'!$M209)</f>
        <v>0</v>
      </c>
      <c r="X209" s="29">
        <f t="shared" si="10"/>
        <v>0</v>
      </c>
      <c r="Y209" s="29">
        <f t="shared" si="9"/>
        <v>0</v>
      </c>
      <c r="Z209" s="13"/>
    </row>
    <row r="210" spans="1:26" hidden="1" x14ac:dyDescent="0.3">
      <c r="A210" s="12" t="s">
        <v>22</v>
      </c>
      <c r="B210" s="12" t="s">
        <v>160</v>
      </c>
      <c r="C210" s="13" t="s">
        <v>161</v>
      </c>
      <c r="D210" s="13" t="s">
        <v>292</v>
      </c>
      <c r="E210" s="14" t="s">
        <v>293</v>
      </c>
      <c r="F210" s="13" t="s">
        <v>294</v>
      </c>
      <c r="G210" s="13"/>
      <c r="H210" s="10" t="s">
        <v>22</v>
      </c>
      <c r="I210" s="10" t="s">
        <v>160</v>
      </c>
      <c r="J210" t="s">
        <v>209</v>
      </c>
      <c r="K210" t="s">
        <v>295</v>
      </c>
      <c r="L210" t="s">
        <v>296</v>
      </c>
      <c r="M210" s="13">
        <v>11701000064</v>
      </c>
      <c r="N210" s="13" t="s">
        <v>300</v>
      </c>
      <c r="O210" s="12"/>
      <c r="P210" s="29">
        <f>+SUMIFS('Scritture 2013'!$F:$F,'Scritture 2013'!$G:$G,"38",'Scritture 2013'!$A:$A,'Sp 2013'!$M210)</f>
        <v>0</v>
      </c>
      <c r="Q210" s="29">
        <f>+SUMIFS('Scritture 2013'!$F:$F,'Scritture 2013'!$G:$G,"16",'Scritture 2013'!$A:$A,'Sp 2013'!$M210)</f>
        <v>0</v>
      </c>
      <c r="R210" s="29">
        <f>+SUMIFS('Scritture 2013'!$F:$F,'Scritture 2013'!$G:$G,"39CA",'Scritture 2013'!$A:$A,'Sp 2013'!$M210)</f>
        <v>0</v>
      </c>
      <c r="S210" s="29">
        <f>+SUMIFS('Scritture 2013'!$F:$F,'Scritture 2013'!$G:$G,"17",'Scritture 2013'!$A:$A,'Sp 2013'!$M210)</f>
        <v>0</v>
      </c>
      <c r="T210" s="29">
        <f>+SUMIFS('Scritture 2013'!$F:$F,'Scritture 2013'!$G:$G,"39AF",'Scritture 2013'!$A:$A,'Sp 2013'!$M210)</f>
        <v>0</v>
      </c>
      <c r="U210" s="29">
        <f>+SUMIFS('Scritture 2013'!$F:$F,'Scritture 2013'!$G:$G,"39SD",'Scritture 2013'!$A:$A,'Sp 2013'!$M210)</f>
        <v>0</v>
      </c>
      <c r="V210" s="29">
        <f>+SUMIFS('Scritture 2013'!$F:$F,'Scritture 2013'!$G:$G,"37",'Scritture 2013'!$A:$A,'Sp 2013'!$M210)</f>
        <v>0</v>
      </c>
      <c r="W210" s="29">
        <f>+SUMIFS('Scritture 2013'!$F:$F,'Scritture 2013'!$G:$G,"19",'Scritture 2013'!$A:$A,'Sp 2013'!$M210)</f>
        <v>0</v>
      </c>
      <c r="X210" s="29">
        <f t="shared" si="10"/>
        <v>0</v>
      </c>
      <c r="Y210" s="29">
        <f t="shared" si="9"/>
        <v>0</v>
      </c>
      <c r="Z210" s="13"/>
    </row>
    <row r="211" spans="1:26" hidden="1" x14ac:dyDescent="0.3">
      <c r="A211" s="12" t="s">
        <v>22</v>
      </c>
      <c r="B211" s="12" t="s">
        <v>160</v>
      </c>
      <c r="C211" s="13" t="s">
        <v>161</v>
      </c>
      <c r="D211" s="13" t="s">
        <v>292</v>
      </c>
      <c r="E211" s="14" t="s">
        <v>293</v>
      </c>
      <c r="F211" s="13" t="s">
        <v>294</v>
      </c>
      <c r="G211" s="13"/>
      <c r="H211" s="10" t="s">
        <v>22</v>
      </c>
      <c r="I211" s="10" t="s">
        <v>160</v>
      </c>
      <c r="J211" t="s">
        <v>209</v>
      </c>
      <c r="K211" t="s">
        <v>295</v>
      </c>
      <c r="L211" t="s">
        <v>296</v>
      </c>
      <c r="M211" s="13">
        <v>11701000066</v>
      </c>
      <c r="N211" s="13" t="s">
        <v>301</v>
      </c>
      <c r="O211" s="12"/>
      <c r="P211" s="29">
        <f>+SUMIFS('Scritture 2013'!$F:$F,'Scritture 2013'!$G:$G,"38",'Scritture 2013'!$A:$A,'Sp 2013'!$M211)</f>
        <v>0</v>
      </c>
      <c r="Q211" s="29">
        <f>+SUMIFS('Scritture 2013'!$F:$F,'Scritture 2013'!$G:$G,"16",'Scritture 2013'!$A:$A,'Sp 2013'!$M211)</f>
        <v>0</v>
      </c>
      <c r="R211" s="29">
        <f>+SUMIFS('Scritture 2013'!$F:$F,'Scritture 2013'!$G:$G,"39CA",'Scritture 2013'!$A:$A,'Sp 2013'!$M211)</f>
        <v>0</v>
      </c>
      <c r="S211" s="29">
        <f>+SUMIFS('Scritture 2013'!$F:$F,'Scritture 2013'!$G:$G,"17",'Scritture 2013'!$A:$A,'Sp 2013'!$M211)</f>
        <v>0</v>
      </c>
      <c r="T211" s="29">
        <f>+SUMIFS('Scritture 2013'!$F:$F,'Scritture 2013'!$G:$G,"39AF",'Scritture 2013'!$A:$A,'Sp 2013'!$M211)</f>
        <v>0</v>
      </c>
      <c r="U211" s="29">
        <f>+SUMIFS('Scritture 2013'!$F:$F,'Scritture 2013'!$G:$G,"39SD",'Scritture 2013'!$A:$A,'Sp 2013'!$M211)</f>
        <v>0</v>
      </c>
      <c r="V211" s="29">
        <f>+SUMIFS('Scritture 2013'!$F:$F,'Scritture 2013'!$G:$G,"37",'Scritture 2013'!$A:$A,'Sp 2013'!$M211)</f>
        <v>0</v>
      </c>
      <c r="W211" s="29">
        <f>+SUMIFS('Scritture 2013'!$F:$F,'Scritture 2013'!$G:$G,"19",'Scritture 2013'!$A:$A,'Sp 2013'!$M211)</f>
        <v>0</v>
      </c>
      <c r="X211" s="29">
        <f t="shared" si="10"/>
        <v>0</v>
      </c>
      <c r="Y211" s="29">
        <f t="shared" si="9"/>
        <v>0</v>
      </c>
      <c r="Z211" s="13"/>
    </row>
    <row r="212" spans="1:26" hidden="1" x14ac:dyDescent="0.3">
      <c r="A212" s="12" t="s">
        <v>22</v>
      </c>
      <c r="B212" s="12" t="s">
        <v>160</v>
      </c>
      <c r="C212" s="13" t="s">
        <v>161</v>
      </c>
      <c r="D212" s="13" t="s">
        <v>292</v>
      </c>
      <c r="E212" s="14" t="s">
        <v>293</v>
      </c>
      <c r="F212" s="13" t="s">
        <v>294</v>
      </c>
      <c r="G212" s="13"/>
      <c r="H212" s="10" t="s">
        <v>22</v>
      </c>
      <c r="I212" s="10" t="s">
        <v>160</v>
      </c>
      <c r="J212" t="s">
        <v>209</v>
      </c>
      <c r="K212" t="s">
        <v>295</v>
      </c>
      <c r="L212" t="s">
        <v>296</v>
      </c>
      <c r="M212" s="13">
        <v>22205000008</v>
      </c>
      <c r="N212" s="13" t="s">
        <v>302</v>
      </c>
      <c r="O212" s="12">
        <f>+VLOOKUP(M212,[1]Foglio1!$A:$C,3,0)</f>
        <v>-461836.61</v>
      </c>
      <c r="P212" s="29">
        <f>+SUMIFS('Scritture 2013'!$F:$F,'Scritture 2013'!$G:$G,"38",'Scritture 2013'!$A:$A,'Sp 2013'!$M212)</f>
        <v>0</v>
      </c>
      <c r="Q212" s="29">
        <f>+SUMIFS('Scritture 2013'!$F:$F,'Scritture 2013'!$G:$G,"16",'Scritture 2013'!$A:$A,'Sp 2013'!$M212)</f>
        <v>0</v>
      </c>
      <c r="R212" s="29">
        <f>+SUMIFS('Scritture 2013'!$F:$F,'Scritture 2013'!$G:$G,"39CA",'Scritture 2013'!$A:$A,'Sp 2013'!$M212)</f>
        <v>0</v>
      </c>
      <c r="S212" s="29">
        <f>+SUMIFS('Scritture 2013'!$F:$F,'Scritture 2013'!$G:$G,"17",'Scritture 2013'!$A:$A,'Sp 2013'!$M212)</f>
        <v>0</v>
      </c>
      <c r="T212" s="29">
        <f>+SUMIFS('Scritture 2013'!$F:$F,'Scritture 2013'!$G:$G,"39AF",'Scritture 2013'!$A:$A,'Sp 2013'!$M212)</f>
        <v>0</v>
      </c>
      <c r="U212" s="29">
        <f>+SUMIFS('Scritture 2013'!$F:$F,'Scritture 2013'!$G:$G,"39SD",'Scritture 2013'!$A:$A,'Sp 2013'!$M212)</f>
        <v>0</v>
      </c>
      <c r="V212" s="29">
        <f>+SUMIFS('Scritture 2013'!$F:$F,'Scritture 2013'!$G:$G,"37",'Scritture 2013'!$A:$A,'Sp 2013'!$M212)</f>
        <v>0</v>
      </c>
      <c r="W212" s="29">
        <f>+SUMIFS('Scritture 2013'!$F:$F,'Scritture 2013'!$G:$G,"19",'Scritture 2013'!$A:$A,'Sp 2013'!$M212)</f>
        <v>0</v>
      </c>
      <c r="X212" s="29">
        <f t="shared" si="10"/>
        <v>0</v>
      </c>
      <c r="Y212" s="29">
        <f t="shared" si="9"/>
        <v>-461836.61</v>
      </c>
      <c r="Z212" s="13"/>
    </row>
    <row r="213" spans="1:26" hidden="1" x14ac:dyDescent="0.3">
      <c r="A213" s="12" t="s">
        <v>22</v>
      </c>
      <c r="B213" s="12" t="s">
        <v>160</v>
      </c>
      <c r="C213" s="13" t="s">
        <v>161</v>
      </c>
      <c r="D213" s="13" t="s">
        <v>292</v>
      </c>
      <c r="E213" s="14" t="s">
        <v>293</v>
      </c>
      <c r="F213" s="13" t="s">
        <v>294</v>
      </c>
      <c r="G213" s="13"/>
      <c r="H213" s="10" t="s">
        <v>22</v>
      </c>
      <c r="I213" s="10" t="s">
        <v>160</v>
      </c>
      <c r="J213" t="s">
        <v>209</v>
      </c>
      <c r="K213" t="s">
        <v>295</v>
      </c>
      <c r="L213" t="s">
        <v>296</v>
      </c>
      <c r="M213" s="13">
        <v>11901000003</v>
      </c>
      <c r="N213" s="13" t="s">
        <v>303</v>
      </c>
      <c r="O213" s="12"/>
      <c r="P213" s="29">
        <f>+SUMIFS('Scritture 2013'!$F:$F,'Scritture 2013'!$G:$G,"38",'Scritture 2013'!$A:$A,'Sp 2013'!$M213)</f>
        <v>0</v>
      </c>
      <c r="Q213" s="29">
        <f>+SUMIFS('Scritture 2013'!$F:$F,'Scritture 2013'!$G:$G,"16",'Scritture 2013'!$A:$A,'Sp 2013'!$M213)</f>
        <v>0</v>
      </c>
      <c r="R213" s="29">
        <f>+SUMIFS('Scritture 2013'!$F:$F,'Scritture 2013'!$G:$G,"39CA",'Scritture 2013'!$A:$A,'Sp 2013'!$M213)</f>
        <v>0</v>
      </c>
      <c r="S213" s="29">
        <f>+SUMIFS('Scritture 2013'!$F:$F,'Scritture 2013'!$G:$G,"17",'Scritture 2013'!$A:$A,'Sp 2013'!$M213)</f>
        <v>0</v>
      </c>
      <c r="T213" s="29">
        <f>+SUMIFS('Scritture 2013'!$F:$F,'Scritture 2013'!$G:$G,"39AF",'Scritture 2013'!$A:$A,'Sp 2013'!$M213)</f>
        <v>0</v>
      </c>
      <c r="U213" s="29">
        <f>+SUMIFS('Scritture 2013'!$F:$F,'Scritture 2013'!$G:$G,"39SD",'Scritture 2013'!$A:$A,'Sp 2013'!$M213)</f>
        <v>0</v>
      </c>
      <c r="V213" s="29">
        <f>+SUMIFS('Scritture 2013'!$F:$F,'Scritture 2013'!$G:$G,"37",'Scritture 2013'!$A:$A,'Sp 2013'!$M213)</f>
        <v>0</v>
      </c>
      <c r="W213" s="29">
        <f>+SUMIFS('Scritture 2013'!$F:$F,'Scritture 2013'!$G:$G,"19",'Scritture 2013'!$A:$A,'Sp 2013'!$M213)</f>
        <v>0</v>
      </c>
      <c r="X213" s="29">
        <f t="shared" si="10"/>
        <v>0</v>
      </c>
      <c r="Y213" s="29">
        <f t="shared" si="9"/>
        <v>0</v>
      </c>
      <c r="Z213" s="13"/>
    </row>
    <row r="214" spans="1:26" hidden="1" x14ac:dyDescent="0.3">
      <c r="A214" s="12" t="s">
        <v>22</v>
      </c>
      <c r="B214" s="12" t="s">
        <v>160</v>
      </c>
      <c r="C214" s="13" t="s">
        <v>161</v>
      </c>
      <c r="D214" s="13" t="s">
        <v>292</v>
      </c>
      <c r="E214" s="14" t="s">
        <v>293</v>
      </c>
      <c r="F214" s="13" t="s">
        <v>294</v>
      </c>
      <c r="G214" s="13"/>
      <c r="H214" s="10" t="s">
        <v>22</v>
      </c>
      <c r="I214" s="10" t="s">
        <v>160</v>
      </c>
      <c r="J214" t="s">
        <v>209</v>
      </c>
      <c r="K214" t="s">
        <v>295</v>
      </c>
      <c r="L214" t="s">
        <v>296</v>
      </c>
      <c r="M214" s="13">
        <v>11901000008</v>
      </c>
      <c r="N214" s="13" t="s">
        <v>304</v>
      </c>
      <c r="O214" s="12"/>
      <c r="P214" s="29">
        <f>+SUMIFS('Scritture 2013'!$F:$F,'Scritture 2013'!$G:$G,"38",'Scritture 2013'!$A:$A,'Sp 2013'!$M214)</f>
        <v>0</v>
      </c>
      <c r="Q214" s="29">
        <f>+SUMIFS('Scritture 2013'!$F:$F,'Scritture 2013'!$G:$G,"16",'Scritture 2013'!$A:$A,'Sp 2013'!$M214)</f>
        <v>0</v>
      </c>
      <c r="R214" s="29">
        <f>+SUMIFS('Scritture 2013'!$F:$F,'Scritture 2013'!$G:$G,"39CA",'Scritture 2013'!$A:$A,'Sp 2013'!$M214)</f>
        <v>0</v>
      </c>
      <c r="S214" s="29">
        <f>+SUMIFS('Scritture 2013'!$F:$F,'Scritture 2013'!$G:$G,"17",'Scritture 2013'!$A:$A,'Sp 2013'!$M214)</f>
        <v>0</v>
      </c>
      <c r="T214" s="29">
        <f>+SUMIFS('Scritture 2013'!$F:$F,'Scritture 2013'!$G:$G,"39AF",'Scritture 2013'!$A:$A,'Sp 2013'!$M214)</f>
        <v>0</v>
      </c>
      <c r="U214" s="29">
        <f>+SUMIFS('Scritture 2013'!$F:$F,'Scritture 2013'!$G:$G,"39SD",'Scritture 2013'!$A:$A,'Sp 2013'!$M214)</f>
        <v>0</v>
      </c>
      <c r="V214" s="29">
        <f>+SUMIFS('Scritture 2013'!$F:$F,'Scritture 2013'!$G:$G,"37",'Scritture 2013'!$A:$A,'Sp 2013'!$M214)</f>
        <v>0</v>
      </c>
      <c r="W214" s="29">
        <f>+SUMIFS('Scritture 2013'!$F:$F,'Scritture 2013'!$G:$G,"19",'Scritture 2013'!$A:$A,'Sp 2013'!$M214)</f>
        <v>0</v>
      </c>
      <c r="X214" s="29">
        <f t="shared" si="10"/>
        <v>0</v>
      </c>
      <c r="Y214" s="29">
        <f t="shared" si="9"/>
        <v>0</v>
      </c>
      <c r="Z214" s="13"/>
    </row>
    <row r="215" spans="1:26" hidden="1" x14ac:dyDescent="0.3">
      <c r="A215" s="12" t="s">
        <v>22</v>
      </c>
      <c r="B215" s="12" t="s">
        <v>160</v>
      </c>
      <c r="C215" s="13" t="s">
        <v>161</v>
      </c>
      <c r="D215" s="13" t="s">
        <v>292</v>
      </c>
      <c r="E215" s="14" t="s">
        <v>293</v>
      </c>
      <c r="F215" s="13" t="s">
        <v>294</v>
      </c>
      <c r="G215" s="13"/>
      <c r="H215" s="10" t="s">
        <v>22</v>
      </c>
      <c r="I215" s="10" t="s">
        <v>160</v>
      </c>
      <c r="J215" t="s">
        <v>209</v>
      </c>
      <c r="K215" t="s">
        <v>295</v>
      </c>
      <c r="L215" t="s">
        <v>296</v>
      </c>
      <c r="M215" s="13">
        <v>11901000010</v>
      </c>
      <c r="N215" s="13" t="s">
        <v>305</v>
      </c>
      <c r="O215" s="12">
        <f>+VLOOKUP(M215,[1]Foglio1!$A:$C,3,0)</f>
        <v>868.27</v>
      </c>
      <c r="P215" s="29">
        <f>+SUMIFS('Scritture 2013'!$F:$F,'Scritture 2013'!$G:$G,"38",'Scritture 2013'!$A:$A,'Sp 2013'!$M215)</f>
        <v>0</v>
      </c>
      <c r="Q215" s="29">
        <f>+SUMIFS('Scritture 2013'!$F:$F,'Scritture 2013'!$G:$G,"16",'Scritture 2013'!$A:$A,'Sp 2013'!$M215)</f>
        <v>0</v>
      </c>
      <c r="R215" s="29">
        <f>+SUMIFS('Scritture 2013'!$F:$F,'Scritture 2013'!$G:$G,"39CA",'Scritture 2013'!$A:$A,'Sp 2013'!$M215)</f>
        <v>0</v>
      </c>
      <c r="S215" s="29">
        <f>+SUMIFS('Scritture 2013'!$F:$F,'Scritture 2013'!$G:$G,"17",'Scritture 2013'!$A:$A,'Sp 2013'!$M215)</f>
        <v>0</v>
      </c>
      <c r="T215" s="29">
        <f>+SUMIFS('Scritture 2013'!$F:$F,'Scritture 2013'!$G:$G,"39AF",'Scritture 2013'!$A:$A,'Sp 2013'!$M215)</f>
        <v>0</v>
      </c>
      <c r="U215" s="29">
        <f>+SUMIFS('Scritture 2013'!$F:$F,'Scritture 2013'!$G:$G,"39SD",'Scritture 2013'!$A:$A,'Sp 2013'!$M215)</f>
        <v>0</v>
      </c>
      <c r="V215" s="29">
        <f>+SUMIFS('Scritture 2013'!$F:$F,'Scritture 2013'!$G:$G,"37",'Scritture 2013'!$A:$A,'Sp 2013'!$M215)</f>
        <v>0</v>
      </c>
      <c r="W215" s="29">
        <f>+SUMIFS('Scritture 2013'!$F:$F,'Scritture 2013'!$G:$G,"19",'Scritture 2013'!$A:$A,'Sp 2013'!$M215)</f>
        <v>0</v>
      </c>
      <c r="X215" s="29">
        <f t="shared" si="10"/>
        <v>0</v>
      </c>
      <c r="Y215" s="29">
        <f t="shared" si="9"/>
        <v>868.27</v>
      </c>
      <c r="Z215" s="13"/>
    </row>
    <row r="216" spans="1:26" hidden="1" x14ac:dyDescent="0.3">
      <c r="A216" s="12" t="s">
        <v>22</v>
      </c>
      <c r="B216" s="12" t="s">
        <v>160</v>
      </c>
      <c r="C216" s="13" t="s">
        <v>161</v>
      </c>
      <c r="D216" s="13" t="s">
        <v>292</v>
      </c>
      <c r="E216" s="14" t="s">
        <v>293</v>
      </c>
      <c r="F216" s="13" t="s">
        <v>306</v>
      </c>
      <c r="G216" s="13"/>
      <c r="H216" s="10" t="s">
        <v>22</v>
      </c>
      <c r="I216" s="10" t="s">
        <v>160</v>
      </c>
      <c r="J216" t="s">
        <v>209</v>
      </c>
      <c r="K216" t="s">
        <v>295</v>
      </c>
      <c r="L216" t="s">
        <v>296</v>
      </c>
      <c r="M216" s="13">
        <v>22205000007</v>
      </c>
      <c r="N216" s="13" t="s">
        <v>307</v>
      </c>
      <c r="O216" s="12">
        <f>+VLOOKUP(M216,[1]Foglio1!$A:$C,3,0)</f>
        <v>-666158.46</v>
      </c>
      <c r="P216" s="29">
        <f>+SUMIFS('Scritture 2013'!$F:$F,'Scritture 2013'!$G:$G,"38",'Scritture 2013'!$A:$A,'Sp 2013'!$M216)</f>
        <v>0</v>
      </c>
      <c r="Q216" s="29">
        <f>+SUMIFS('Scritture 2013'!$F:$F,'Scritture 2013'!$G:$G,"16",'Scritture 2013'!$A:$A,'Sp 2013'!$M216)</f>
        <v>0</v>
      </c>
      <c r="R216" s="29">
        <f>+SUMIFS('Scritture 2013'!$F:$F,'Scritture 2013'!$G:$G,"39CA",'Scritture 2013'!$A:$A,'Sp 2013'!$M216)</f>
        <v>0</v>
      </c>
      <c r="S216" s="29">
        <f>+SUMIFS('Scritture 2013'!$F:$F,'Scritture 2013'!$G:$G,"17",'Scritture 2013'!$A:$A,'Sp 2013'!$M216)</f>
        <v>0</v>
      </c>
      <c r="T216" s="29">
        <f>+SUMIFS('Scritture 2013'!$F:$F,'Scritture 2013'!$G:$G,"39AF",'Scritture 2013'!$A:$A,'Sp 2013'!$M216)</f>
        <v>0</v>
      </c>
      <c r="U216" s="29">
        <f>+SUMIFS('Scritture 2013'!$F:$F,'Scritture 2013'!$G:$G,"39SD",'Scritture 2013'!$A:$A,'Sp 2013'!$M216)</f>
        <v>0</v>
      </c>
      <c r="V216" s="29">
        <f>+SUMIFS('Scritture 2013'!$F:$F,'Scritture 2013'!$G:$G,"37",'Scritture 2013'!$A:$A,'Sp 2013'!$M216)</f>
        <v>0</v>
      </c>
      <c r="W216" s="29">
        <f>+SUMIFS('Scritture 2013'!$F:$F,'Scritture 2013'!$G:$G,"19",'Scritture 2013'!$A:$A,'Sp 2013'!$M216)</f>
        <v>0</v>
      </c>
      <c r="X216" s="29">
        <f t="shared" si="10"/>
        <v>0</v>
      </c>
      <c r="Y216" s="29">
        <f t="shared" ref="Y216:Y282" si="15">+SUM(O216:W216)</f>
        <v>-666158.46</v>
      </c>
      <c r="Z216" s="13"/>
    </row>
    <row r="217" spans="1:26" hidden="1" x14ac:dyDescent="0.3">
      <c r="A217" s="12" t="s">
        <v>22</v>
      </c>
      <c r="B217" s="12" t="s">
        <v>160</v>
      </c>
      <c r="C217" s="13" t="s">
        <v>161</v>
      </c>
      <c r="D217" s="13" t="s">
        <v>292</v>
      </c>
      <c r="E217" s="14" t="s">
        <v>293</v>
      </c>
      <c r="F217" s="13" t="s">
        <v>306</v>
      </c>
      <c r="G217" s="13"/>
      <c r="H217" s="10" t="s">
        <v>22</v>
      </c>
      <c r="I217" s="10" t="s">
        <v>160</v>
      </c>
      <c r="J217" t="s">
        <v>209</v>
      </c>
      <c r="K217" t="s">
        <v>295</v>
      </c>
      <c r="L217" t="s">
        <v>296</v>
      </c>
      <c r="M217" s="13">
        <v>22205000009</v>
      </c>
      <c r="N217" s="13" t="s">
        <v>308</v>
      </c>
      <c r="O217" s="12">
        <f>+VLOOKUP(M217,[1]Foglio1!$A:$C,3,0)</f>
        <v>-1945423.36</v>
      </c>
      <c r="P217" s="29">
        <f>+SUMIFS('Scritture 2013'!$F:$F,'Scritture 2013'!$G:$G,"38",'Scritture 2013'!$A:$A,'Sp 2013'!$M217)</f>
        <v>0</v>
      </c>
      <c r="Q217" s="29">
        <f>+SUMIFS('Scritture 2013'!$F:$F,'Scritture 2013'!$G:$G,"16",'Scritture 2013'!$A:$A,'Sp 2013'!$M217)</f>
        <v>0</v>
      </c>
      <c r="R217" s="29">
        <f>+SUMIFS('Scritture 2013'!$F:$F,'Scritture 2013'!$G:$G,"39CA",'Scritture 2013'!$A:$A,'Sp 2013'!$M217)</f>
        <v>0</v>
      </c>
      <c r="S217" s="29">
        <f>+SUMIFS('Scritture 2013'!$F:$F,'Scritture 2013'!$G:$G,"17",'Scritture 2013'!$A:$A,'Sp 2013'!$M217)</f>
        <v>0</v>
      </c>
      <c r="T217" s="29">
        <f>+SUMIFS('Scritture 2013'!$F:$F,'Scritture 2013'!$G:$G,"39AF",'Scritture 2013'!$A:$A,'Sp 2013'!$M217)</f>
        <v>0</v>
      </c>
      <c r="U217" s="29">
        <f>+SUMIFS('Scritture 2013'!$F:$F,'Scritture 2013'!$G:$G,"39SD",'Scritture 2013'!$A:$A,'Sp 2013'!$M217)</f>
        <v>0</v>
      </c>
      <c r="V217" s="29">
        <f>+SUMIFS('Scritture 2013'!$F:$F,'Scritture 2013'!$G:$G,"37",'Scritture 2013'!$A:$A,'Sp 2013'!$M217)</f>
        <v>0</v>
      </c>
      <c r="W217" s="29">
        <f>+SUMIFS('Scritture 2013'!$F:$F,'Scritture 2013'!$G:$G,"19",'Scritture 2013'!$A:$A,'Sp 2013'!$M217)</f>
        <v>0</v>
      </c>
      <c r="X217" s="29">
        <f t="shared" ref="X217:X283" si="16">+SUM(P217:W217)</f>
        <v>0</v>
      </c>
      <c r="Y217" s="29">
        <f t="shared" si="15"/>
        <v>-1945423.36</v>
      </c>
      <c r="Z217" s="13"/>
    </row>
    <row r="218" spans="1:26" hidden="1" x14ac:dyDescent="0.3">
      <c r="A218" s="12" t="s">
        <v>22</v>
      </c>
      <c r="B218" s="12" t="s">
        <v>160</v>
      </c>
      <c r="C218" s="13" t="s">
        <v>161</v>
      </c>
      <c r="D218" s="13" t="s">
        <v>292</v>
      </c>
      <c r="E218" s="14" t="s">
        <v>293</v>
      </c>
      <c r="F218" s="13" t="s">
        <v>306</v>
      </c>
      <c r="G218" s="13"/>
      <c r="H218" s="10" t="s">
        <v>22</v>
      </c>
      <c r="I218" s="10" t="s">
        <v>160</v>
      </c>
      <c r="J218" t="s">
        <v>209</v>
      </c>
      <c r="K218" t="s">
        <v>295</v>
      </c>
      <c r="L218" t="s">
        <v>296</v>
      </c>
      <c r="M218" s="15">
        <v>22205000011</v>
      </c>
      <c r="N218" s="15" t="s">
        <v>309</v>
      </c>
      <c r="O218" s="12">
        <f>+VLOOKUP(M218,[1]Foglio1!$A:$C,3,0)</f>
        <v>-424664.6</v>
      </c>
      <c r="P218" s="29">
        <f>+SUMIFS('Scritture 2013'!$F:$F,'Scritture 2013'!$G:$G,"38",'Scritture 2013'!$A:$A,'Sp 2013'!$M218)</f>
        <v>0</v>
      </c>
      <c r="Q218" s="29">
        <f>+SUMIFS('Scritture 2013'!$F:$F,'Scritture 2013'!$G:$G,"16",'Scritture 2013'!$A:$A,'Sp 2013'!$M218)</f>
        <v>0</v>
      </c>
      <c r="R218" s="29">
        <f>+SUMIFS('Scritture 2013'!$F:$F,'Scritture 2013'!$G:$G,"39CA",'Scritture 2013'!$A:$A,'Sp 2013'!$M218)</f>
        <v>0</v>
      </c>
      <c r="S218" s="29">
        <f>+SUMIFS('Scritture 2013'!$F:$F,'Scritture 2013'!$G:$G,"17",'Scritture 2013'!$A:$A,'Sp 2013'!$M218)</f>
        <v>0</v>
      </c>
      <c r="T218" s="29">
        <f>+SUMIFS('Scritture 2013'!$F:$F,'Scritture 2013'!$G:$G,"39AF",'Scritture 2013'!$A:$A,'Sp 2013'!$M218)</f>
        <v>0</v>
      </c>
      <c r="U218" s="29">
        <f>+SUMIFS('Scritture 2013'!$F:$F,'Scritture 2013'!$G:$G,"39SD",'Scritture 2013'!$A:$A,'Sp 2013'!$M218)</f>
        <v>0</v>
      </c>
      <c r="V218" s="29">
        <f>+SUMIFS('Scritture 2013'!$F:$F,'Scritture 2013'!$G:$G,"37",'Scritture 2013'!$A:$A,'Sp 2013'!$M218)</f>
        <v>0</v>
      </c>
      <c r="W218" s="29">
        <f>+SUMIFS('Scritture 2013'!$F:$F,'Scritture 2013'!$G:$G,"19",'Scritture 2013'!$A:$A,'Sp 2013'!$M218)</f>
        <v>0</v>
      </c>
      <c r="X218" s="29">
        <f t="shared" si="16"/>
        <v>0</v>
      </c>
      <c r="Y218" s="29">
        <f t="shared" si="15"/>
        <v>-424664.6</v>
      </c>
      <c r="Z218" s="13"/>
    </row>
    <row r="219" spans="1:26" hidden="1" x14ac:dyDescent="0.3">
      <c r="A219" s="12" t="s">
        <v>22</v>
      </c>
      <c r="B219" s="12" t="s">
        <v>160</v>
      </c>
      <c r="C219" s="13" t="s">
        <v>161</v>
      </c>
      <c r="D219" s="13" t="s">
        <v>292</v>
      </c>
      <c r="E219" s="14" t="s">
        <v>293</v>
      </c>
      <c r="F219" s="13" t="s">
        <v>306</v>
      </c>
      <c r="G219" s="13"/>
      <c r="H219" s="10" t="s">
        <v>22</v>
      </c>
      <c r="I219" s="10" t="s">
        <v>160</v>
      </c>
      <c r="J219" t="s">
        <v>209</v>
      </c>
      <c r="K219" t="s">
        <v>295</v>
      </c>
      <c r="L219" t="s">
        <v>296</v>
      </c>
      <c r="M219" s="15">
        <v>22205000013</v>
      </c>
      <c r="N219" s="15" t="s">
        <v>310</v>
      </c>
      <c r="O219" s="12">
        <f>+VLOOKUP(M219,[1]Foglio1!$A:$C,3,0)</f>
        <v>-191112.46</v>
      </c>
      <c r="P219" s="29">
        <f>+SUMIFS('Scritture 2013'!$F:$F,'Scritture 2013'!$G:$G,"38",'Scritture 2013'!$A:$A,'Sp 2013'!$M219)</f>
        <v>0</v>
      </c>
      <c r="Q219" s="29">
        <f>+SUMIFS('Scritture 2013'!$F:$F,'Scritture 2013'!$G:$G,"16",'Scritture 2013'!$A:$A,'Sp 2013'!$M219)</f>
        <v>0</v>
      </c>
      <c r="R219" s="29">
        <f>+SUMIFS('Scritture 2013'!$F:$F,'Scritture 2013'!$G:$G,"39CA",'Scritture 2013'!$A:$A,'Sp 2013'!$M219)</f>
        <v>0</v>
      </c>
      <c r="S219" s="29">
        <f>+SUMIFS('Scritture 2013'!$F:$F,'Scritture 2013'!$G:$G,"17",'Scritture 2013'!$A:$A,'Sp 2013'!$M219)</f>
        <v>0</v>
      </c>
      <c r="T219" s="29">
        <f>+SUMIFS('Scritture 2013'!$F:$F,'Scritture 2013'!$G:$G,"39AF",'Scritture 2013'!$A:$A,'Sp 2013'!$M219)</f>
        <v>0</v>
      </c>
      <c r="U219" s="29">
        <f>+SUMIFS('Scritture 2013'!$F:$F,'Scritture 2013'!$G:$G,"39SD",'Scritture 2013'!$A:$A,'Sp 2013'!$M219)</f>
        <v>0</v>
      </c>
      <c r="V219" s="29">
        <f>+SUMIFS('Scritture 2013'!$F:$F,'Scritture 2013'!$G:$G,"37",'Scritture 2013'!$A:$A,'Sp 2013'!$M219)</f>
        <v>0</v>
      </c>
      <c r="W219" s="29">
        <f>+SUMIFS('Scritture 2013'!$F:$F,'Scritture 2013'!$G:$G,"19",'Scritture 2013'!$A:$A,'Sp 2013'!$M219)</f>
        <v>0</v>
      </c>
      <c r="X219" s="29">
        <f t="shared" si="16"/>
        <v>0</v>
      </c>
      <c r="Y219" s="29">
        <f t="shared" si="15"/>
        <v>-191112.46</v>
      </c>
      <c r="Z219" s="13"/>
    </row>
    <row r="220" spans="1:26" hidden="1" x14ac:dyDescent="0.3">
      <c r="A220" s="12" t="s">
        <v>22</v>
      </c>
      <c r="B220" s="12" t="s">
        <v>160</v>
      </c>
      <c r="C220" s="13" t="s">
        <v>161</v>
      </c>
      <c r="D220" s="13" t="s">
        <v>292</v>
      </c>
      <c r="E220" s="14" t="s">
        <v>293</v>
      </c>
      <c r="F220" s="13" t="s">
        <v>306</v>
      </c>
      <c r="G220" s="13"/>
      <c r="H220" s="10" t="s">
        <v>22</v>
      </c>
      <c r="I220" s="10" t="s">
        <v>160</v>
      </c>
      <c r="J220" t="s">
        <v>209</v>
      </c>
      <c r="K220" t="s">
        <v>295</v>
      </c>
      <c r="L220" t="s">
        <v>296</v>
      </c>
      <c r="M220" s="15">
        <v>22205000014</v>
      </c>
      <c r="N220" s="15" t="s">
        <v>311</v>
      </c>
      <c r="O220" s="12">
        <f>+VLOOKUP(M220,[1]Foglio1!$A:$C,3,0)</f>
        <v>-198159.63</v>
      </c>
      <c r="P220" s="29">
        <f>+SUMIFS('Scritture 2013'!$F:$F,'Scritture 2013'!$G:$G,"38",'Scritture 2013'!$A:$A,'Sp 2013'!$M220)</f>
        <v>0</v>
      </c>
      <c r="Q220" s="29">
        <f>+SUMIFS('Scritture 2013'!$F:$F,'Scritture 2013'!$G:$G,"16",'Scritture 2013'!$A:$A,'Sp 2013'!$M220)</f>
        <v>0</v>
      </c>
      <c r="R220" s="29">
        <f>+SUMIFS('Scritture 2013'!$F:$F,'Scritture 2013'!$G:$G,"39CA",'Scritture 2013'!$A:$A,'Sp 2013'!$M220)</f>
        <v>0</v>
      </c>
      <c r="S220" s="29">
        <f>+SUMIFS('Scritture 2013'!$F:$F,'Scritture 2013'!$G:$G,"17",'Scritture 2013'!$A:$A,'Sp 2013'!$M220)</f>
        <v>0</v>
      </c>
      <c r="T220" s="29">
        <f>+SUMIFS('Scritture 2013'!$F:$F,'Scritture 2013'!$G:$G,"39AF",'Scritture 2013'!$A:$A,'Sp 2013'!$M220)</f>
        <v>0</v>
      </c>
      <c r="U220" s="29">
        <f>+SUMIFS('Scritture 2013'!$F:$F,'Scritture 2013'!$G:$G,"39SD",'Scritture 2013'!$A:$A,'Sp 2013'!$M220)</f>
        <v>0</v>
      </c>
      <c r="V220" s="29">
        <f>+SUMIFS('Scritture 2013'!$F:$F,'Scritture 2013'!$G:$G,"37",'Scritture 2013'!$A:$A,'Sp 2013'!$M220)</f>
        <v>0</v>
      </c>
      <c r="W220" s="29">
        <f>+SUMIFS('Scritture 2013'!$F:$F,'Scritture 2013'!$G:$G,"19",'Scritture 2013'!$A:$A,'Sp 2013'!$M220)</f>
        <v>0</v>
      </c>
      <c r="X220" s="29">
        <f t="shared" si="16"/>
        <v>0</v>
      </c>
      <c r="Y220" s="29">
        <f t="shared" si="15"/>
        <v>-198159.63</v>
      </c>
      <c r="Z220" s="13"/>
    </row>
    <row r="221" spans="1:26" hidden="1" x14ac:dyDescent="0.3">
      <c r="A221" s="12" t="s">
        <v>22</v>
      </c>
      <c r="B221" s="12" t="s">
        <v>160</v>
      </c>
      <c r="C221" s="13" t="s">
        <v>161</v>
      </c>
      <c r="D221" s="13" t="s">
        <v>292</v>
      </c>
      <c r="E221" s="14" t="s">
        <v>293</v>
      </c>
      <c r="F221" s="13" t="s">
        <v>306</v>
      </c>
      <c r="G221" s="13"/>
      <c r="H221" s="10" t="s">
        <v>22</v>
      </c>
      <c r="I221" s="10" t="s">
        <v>160</v>
      </c>
      <c r="J221" t="s">
        <v>209</v>
      </c>
      <c r="K221" t="s">
        <v>295</v>
      </c>
      <c r="L221" t="s">
        <v>296</v>
      </c>
      <c r="M221" s="15">
        <v>22205000016</v>
      </c>
      <c r="N221" s="15" t="s">
        <v>312</v>
      </c>
      <c r="O221" s="12">
        <f>+VLOOKUP(M221,[1]Foglio1!$A:$C,3,0)</f>
        <v>-362702.48</v>
      </c>
      <c r="P221" s="29">
        <f>+SUMIFS('Scritture 2013'!$F:$F,'Scritture 2013'!$G:$G,"38",'Scritture 2013'!$A:$A,'Sp 2013'!$M221)</f>
        <v>0</v>
      </c>
      <c r="Q221" s="29">
        <f>+SUMIFS('Scritture 2013'!$F:$F,'Scritture 2013'!$G:$G,"16",'Scritture 2013'!$A:$A,'Sp 2013'!$M221)</f>
        <v>0</v>
      </c>
      <c r="R221" s="29">
        <f>+SUMIFS('Scritture 2013'!$F:$F,'Scritture 2013'!$G:$G,"39CA",'Scritture 2013'!$A:$A,'Sp 2013'!$M221)</f>
        <v>0</v>
      </c>
      <c r="S221" s="29">
        <f>+SUMIFS('Scritture 2013'!$F:$F,'Scritture 2013'!$G:$G,"17",'Scritture 2013'!$A:$A,'Sp 2013'!$M221)</f>
        <v>0</v>
      </c>
      <c r="T221" s="29">
        <f>+SUMIFS('Scritture 2013'!$F:$F,'Scritture 2013'!$G:$G,"39AF",'Scritture 2013'!$A:$A,'Sp 2013'!$M221)</f>
        <v>0</v>
      </c>
      <c r="U221" s="29">
        <f>+SUMIFS('Scritture 2013'!$F:$F,'Scritture 2013'!$G:$G,"39SD",'Scritture 2013'!$A:$A,'Sp 2013'!$M221)</f>
        <v>0</v>
      </c>
      <c r="V221" s="29">
        <f>+SUMIFS('Scritture 2013'!$F:$F,'Scritture 2013'!$G:$G,"37",'Scritture 2013'!$A:$A,'Sp 2013'!$M221)</f>
        <v>0</v>
      </c>
      <c r="W221" s="29">
        <f>+SUMIFS('Scritture 2013'!$F:$F,'Scritture 2013'!$G:$G,"19",'Scritture 2013'!$A:$A,'Sp 2013'!$M221)</f>
        <v>0</v>
      </c>
      <c r="X221" s="29">
        <f t="shared" si="16"/>
        <v>0</v>
      </c>
      <c r="Y221" s="29">
        <f t="shared" si="15"/>
        <v>-362702.48</v>
      </c>
      <c r="Z221" s="13"/>
    </row>
    <row r="222" spans="1:26" hidden="1" x14ac:dyDescent="0.3">
      <c r="A222" s="12" t="s">
        <v>22</v>
      </c>
      <c r="B222" s="12" t="s">
        <v>160</v>
      </c>
      <c r="C222" s="13" t="s">
        <v>161</v>
      </c>
      <c r="D222" s="13" t="s">
        <v>292</v>
      </c>
      <c r="E222" s="14" t="s">
        <v>293</v>
      </c>
      <c r="F222" s="13" t="s">
        <v>306</v>
      </c>
      <c r="G222" s="13"/>
      <c r="H222" s="10" t="s">
        <v>22</v>
      </c>
      <c r="I222" s="10" t="s">
        <v>160</v>
      </c>
      <c r="J222" t="s">
        <v>209</v>
      </c>
      <c r="K222" t="s">
        <v>295</v>
      </c>
      <c r="L222" t="s">
        <v>296</v>
      </c>
      <c r="M222" s="15">
        <v>22205000019</v>
      </c>
      <c r="N222" s="15" t="s">
        <v>313</v>
      </c>
      <c r="O222" s="12">
        <f>+VLOOKUP(M222,[1]Foglio1!$A:$C,3,0)</f>
        <v>-1387237.03</v>
      </c>
      <c r="P222" s="29">
        <f>+SUMIFS('Scritture 2013'!$F:$F,'Scritture 2013'!$G:$G,"38",'Scritture 2013'!$A:$A,'Sp 2013'!$M222)</f>
        <v>0</v>
      </c>
      <c r="Q222" s="29">
        <f>+SUMIFS('Scritture 2013'!$F:$F,'Scritture 2013'!$G:$G,"16",'Scritture 2013'!$A:$A,'Sp 2013'!$M222)</f>
        <v>0</v>
      </c>
      <c r="R222" s="29">
        <f>+SUMIFS('Scritture 2013'!$F:$F,'Scritture 2013'!$G:$G,"39CA",'Scritture 2013'!$A:$A,'Sp 2013'!$M222)</f>
        <v>0</v>
      </c>
      <c r="S222" s="29">
        <f>+SUMIFS('Scritture 2013'!$F:$F,'Scritture 2013'!$G:$G,"17",'Scritture 2013'!$A:$A,'Sp 2013'!$M222)</f>
        <v>0</v>
      </c>
      <c r="T222" s="29">
        <f>+SUMIFS('Scritture 2013'!$F:$F,'Scritture 2013'!$G:$G,"39AF",'Scritture 2013'!$A:$A,'Sp 2013'!$M222)</f>
        <v>0</v>
      </c>
      <c r="U222" s="29">
        <f>+SUMIFS('Scritture 2013'!$F:$F,'Scritture 2013'!$G:$G,"39SD",'Scritture 2013'!$A:$A,'Sp 2013'!$M222)</f>
        <v>0</v>
      </c>
      <c r="V222" s="29">
        <f>+SUMIFS('Scritture 2013'!$F:$F,'Scritture 2013'!$G:$G,"37",'Scritture 2013'!$A:$A,'Sp 2013'!$M222)</f>
        <v>0</v>
      </c>
      <c r="W222" s="29">
        <f>+SUMIFS('Scritture 2013'!$F:$F,'Scritture 2013'!$G:$G,"19",'Scritture 2013'!$A:$A,'Sp 2013'!$M222)</f>
        <v>0</v>
      </c>
      <c r="X222" s="29">
        <f t="shared" si="16"/>
        <v>0</v>
      </c>
      <c r="Y222" s="29">
        <f t="shared" si="15"/>
        <v>-1387237.03</v>
      </c>
      <c r="Z222" s="13"/>
    </row>
    <row r="223" spans="1:26" hidden="1" x14ac:dyDescent="0.3">
      <c r="A223" s="12" t="s">
        <v>22</v>
      </c>
      <c r="B223" s="12" t="s">
        <v>160</v>
      </c>
      <c r="C223" s="13" t="s">
        <v>161</v>
      </c>
      <c r="D223" s="13" t="s">
        <v>292</v>
      </c>
      <c r="E223" s="14" t="s">
        <v>293</v>
      </c>
      <c r="F223" s="13" t="s">
        <v>306</v>
      </c>
      <c r="G223" s="13"/>
      <c r="H223" s="10" t="s">
        <v>22</v>
      </c>
      <c r="I223" s="10" t="s">
        <v>160</v>
      </c>
      <c r="J223" t="s">
        <v>209</v>
      </c>
      <c r="K223" t="s">
        <v>295</v>
      </c>
      <c r="L223" t="s">
        <v>296</v>
      </c>
      <c r="M223" s="15">
        <v>22205000020</v>
      </c>
      <c r="N223" s="15" t="s">
        <v>314</v>
      </c>
      <c r="O223" s="12"/>
      <c r="P223" s="29">
        <f>+SUMIFS('Scritture 2013'!$F:$F,'Scritture 2013'!$G:$G,"38",'Scritture 2013'!$A:$A,'Sp 2013'!$M223)</f>
        <v>0</v>
      </c>
      <c r="Q223" s="29">
        <f>+SUMIFS('Scritture 2013'!$F:$F,'Scritture 2013'!$G:$G,"16",'Scritture 2013'!$A:$A,'Sp 2013'!$M223)</f>
        <v>0</v>
      </c>
      <c r="R223" s="29">
        <f>+SUMIFS('Scritture 2013'!$F:$F,'Scritture 2013'!$G:$G,"39CA",'Scritture 2013'!$A:$A,'Sp 2013'!$M223)</f>
        <v>0</v>
      </c>
      <c r="S223" s="29">
        <f>+SUMIFS('Scritture 2013'!$F:$F,'Scritture 2013'!$G:$G,"17",'Scritture 2013'!$A:$A,'Sp 2013'!$M223)</f>
        <v>0</v>
      </c>
      <c r="T223" s="29">
        <f>+SUMIFS('Scritture 2013'!$F:$F,'Scritture 2013'!$G:$G,"39AF",'Scritture 2013'!$A:$A,'Sp 2013'!$M223)</f>
        <v>0</v>
      </c>
      <c r="U223" s="29">
        <f>+SUMIFS('Scritture 2013'!$F:$F,'Scritture 2013'!$G:$G,"39SD",'Scritture 2013'!$A:$A,'Sp 2013'!$M223)</f>
        <v>0</v>
      </c>
      <c r="V223" s="29">
        <f>+SUMIFS('Scritture 2013'!$F:$F,'Scritture 2013'!$G:$G,"37",'Scritture 2013'!$A:$A,'Sp 2013'!$M223)</f>
        <v>0</v>
      </c>
      <c r="W223" s="29">
        <f>+SUMIFS('Scritture 2013'!$F:$F,'Scritture 2013'!$G:$G,"19",'Scritture 2013'!$A:$A,'Sp 2013'!$M223)</f>
        <v>0</v>
      </c>
      <c r="X223" s="29">
        <f t="shared" si="16"/>
        <v>0</v>
      </c>
      <c r="Y223" s="29">
        <f t="shared" si="15"/>
        <v>0</v>
      </c>
      <c r="Z223" s="13"/>
    </row>
    <row r="224" spans="1:26" hidden="1" x14ac:dyDescent="0.3">
      <c r="A224" s="12" t="s">
        <v>22</v>
      </c>
      <c r="B224" s="12" t="s">
        <v>160</v>
      </c>
      <c r="C224" s="13" t="s">
        <v>161</v>
      </c>
      <c r="D224" s="13" t="s">
        <v>292</v>
      </c>
      <c r="E224" s="14" t="s">
        <v>293</v>
      </c>
      <c r="F224" s="13" t="s">
        <v>306</v>
      </c>
      <c r="G224" s="13"/>
      <c r="H224" s="10" t="s">
        <v>22</v>
      </c>
      <c r="I224" s="10" t="s">
        <v>160</v>
      </c>
      <c r="J224" t="s">
        <v>209</v>
      </c>
      <c r="K224" t="s">
        <v>295</v>
      </c>
      <c r="L224" t="s">
        <v>296</v>
      </c>
      <c r="M224" s="15">
        <v>22205000027</v>
      </c>
      <c r="N224" s="15" t="s">
        <v>315</v>
      </c>
      <c r="O224" s="12">
        <f>+VLOOKUP(M224,[1]Foglio1!$A:$C,3,0)</f>
        <v>-402996.07</v>
      </c>
      <c r="P224" s="29">
        <f>+SUMIFS('Scritture 2013'!$F:$F,'Scritture 2013'!$G:$G,"38",'Scritture 2013'!$A:$A,'Sp 2013'!$M224)</f>
        <v>0</v>
      </c>
      <c r="Q224" s="29">
        <f>+SUMIFS('Scritture 2013'!$F:$F,'Scritture 2013'!$G:$G,"16",'Scritture 2013'!$A:$A,'Sp 2013'!$M224)</f>
        <v>0</v>
      </c>
      <c r="R224" s="29">
        <f>+SUMIFS('Scritture 2013'!$F:$F,'Scritture 2013'!$G:$G,"39CA",'Scritture 2013'!$A:$A,'Sp 2013'!$M224)</f>
        <v>0</v>
      </c>
      <c r="S224" s="29">
        <f>+SUMIFS('Scritture 2013'!$F:$F,'Scritture 2013'!$G:$G,"17",'Scritture 2013'!$A:$A,'Sp 2013'!$M224)</f>
        <v>0</v>
      </c>
      <c r="T224" s="29">
        <f>+SUMIFS('Scritture 2013'!$F:$F,'Scritture 2013'!$G:$G,"39AF",'Scritture 2013'!$A:$A,'Sp 2013'!$M224)</f>
        <v>0</v>
      </c>
      <c r="U224" s="29">
        <f>+SUMIFS('Scritture 2013'!$F:$F,'Scritture 2013'!$G:$G,"39SD",'Scritture 2013'!$A:$A,'Sp 2013'!$M224)</f>
        <v>0</v>
      </c>
      <c r="V224" s="29">
        <f>+SUMIFS('Scritture 2013'!$F:$F,'Scritture 2013'!$G:$G,"37",'Scritture 2013'!$A:$A,'Sp 2013'!$M224)</f>
        <v>0</v>
      </c>
      <c r="W224" s="29">
        <f>+SUMIFS('Scritture 2013'!$F:$F,'Scritture 2013'!$G:$G,"19",'Scritture 2013'!$A:$A,'Sp 2013'!$M224)</f>
        <v>0</v>
      </c>
      <c r="X224" s="29">
        <f t="shared" si="16"/>
        <v>0</v>
      </c>
      <c r="Y224" s="29">
        <f t="shared" si="15"/>
        <v>-402996.07</v>
      </c>
      <c r="Z224" s="13"/>
    </row>
    <row r="225" spans="1:28" hidden="1" x14ac:dyDescent="0.3">
      <c r="A225" s="12" t="s">
        <v>22</v>
      </c>
      <c r="B225" s="12" t="s">
        <v>160</v>
      </c>
      <c r="C225" s="13" t="s">
        <v>161</v>
      </c>
      <c r="D225" s="13" t="s">
        <v>292</v>
      </c>
      <c r="E225" s="14" t="s">
        <v>293</v>
      </c>
      <c r="F225" s="13" t="s">
        <v>306</v>
      </c>
      <c r="G225" s="13"/>
      <c r="H225" s="10" t="s">
        <v>22</v>
      </c>
      <c r="I225" s="10" t="s">
        <v>160</v>
      </c>
      <c r="J225" t="s">
        <v>209</v>
      </c>
      <c r="K225" t="s">
        <v>295</v>
      </c>
      <c r="L225" t="s">
        <v>296</v>
      </c>
      <c r="M225" s="15">
        <v>22205000030</v>
      </c>
      <c r="N225" s="15" t="s">
        <v>316</v>
      </c>
      <c r="O225" s="12">
        <f>+VLOOKUP(M225,[1]Foglio1!$A:$C,3,0)</f>
        <v>-490329.09</v>
      </c>
      <c r="P225" s="29">
        <f>+SUMIFS('Scritture 2013'!$F:$F,'Scritture 2013'!$G:$G,"38",'Scritture 2013'!$A:$A,'Sp 2013'!$M225)</f>
        <v>0</v>
      </c>
      <c r="Q225" s="29">
        <f>+SUMIFS('Scritture 2013'!$F:$F,'Scritture 2013'!$G:$G,"16",'Scritture 2013'!$A:$A,'Sp 2013'!$M225)</f>
        <v>0</v>
      </c>
      <c r="R225" s="29">
        <f>+SUMIFS('Scritture 2013'!$F:$F,'Scritture 2013'!$G:$G,"39CA",'Scritture 2013'!$A:$A,'Sp 2013'!$M225)</f>
        <v>0</v>
      </c>
      <c r="S225" s="29">
        <f>+SUMIFS('Scritture 2013'!$F:$F,'Scritture 2013'!$G:$G,"17",'Scritture 2013'!$A:$A,'Sp 2013'!$M225)</f>
        <v>0</v>
      </c>
      <c r="T225" s="29">
        <f>+SUMIFS('Scritture 2013'!$F:$F,'Scritture 2013'!$G:$G,"39AF",'Scritture 2013'!$A:$A,'Sp 2013'!$M225)</f>
        <v>0</v>
      </c>
      <c r="U225" s="29">
        <f>+SUMIFS('Scritture 2013'!$F:$F,'Scritture 2013'!$G:$G,"39SD",'Scritture 2013'!$A:$A,'Sp 2013'!$M225)</f>
        <v>0</v>
      </c>
      <c r="V225" s="29">
        <f>+SUMIFS('Scritture 2013'!$F:$F,'Scritture 2013'!$G:$G,"37",'Scritture 2013'!$A:$A,'Sp 2013'!$M225)</f>
        <v>0</v>
      </c>
      <c r="W225" s="29">
        <f>+SUMIFS('Scritture 2013'!$F:$F,'Scritture 2013'!$G:$G,"19",'Scritture 2013'!$A:$A,'Sp 2013'!$M225)</f>
        <v>0</v>
      </c>
      <c r="X225" s="29">
        <f t="shared" si="16"/>
        <v>0</v>
      </c>
      <c r="Y225" s="29">
        <f t="shared" si="15"/>
        <v>-490329.09</v>
      </c>
      <c r="Z225" s="13"/>
    </row>
    <row r="226" spans="1:28" hidden="1" x14ac:dyDescent="0.3">
      <c r="A226" s="12" t="s">
        <v>22</v>
      </c>
      <c r="B226" s="12" t="s">
        <v>160</v>
      </c>
      <c r="C226" s="13" t="s">
        <v>161</v>
      </c>
      <c r="D226" s="13" t="s">
        <v>292</v>
      </c>
      <c r="E226" s="14" t="s">
        <v>293</v>
      </c>
      <c r="F226" s="13" t="s">
        <v>306</v>
      </c>
      <c r="G226" s="13"/>
      <c r="H226" s="10" t="s">
        <v>22</v>
      </c>
      <c r="I226" s="10" t="s">
        <v>160</v>
      </c>
      <c r="J226" t="s">
        <v>209</v>
      </c>
      <c r="K226" t="s">
        <v>295</v>
      </c>
      <c r="L226" t="s">
        <v>296</v>
      </c>
      <c r="M226" s="15">
        <v>22205000032</v>
      </c>
      <c r="N226" s="15" t="s">
        <v>317</v>
      </c>
      <c r="O226" s="12">
        <f>+VLOOKUP(M226,[1]Foglio1!$A:$C,3,0)</f>
        <v>-144300.09</v>
      </c>
      <c r="P226" s="29">
        <f>+SUMIFS('Scritture 2013'!$F:$F,'Scritture 2013'!$G:$G,"38",'Scritture 2013'!$A:$A,'Sp 2013'!$M226)</f>
        <v>0</v>
      </c>
      <c r="Q226" s="29">
        <f>+SUMIFS('Scritture 2013'!$F:$F,'Scritture 2013'!$G:$G,"16",'Scritture 2013'!$A:$A,'Sp 2013'!$M226)</f>
        <v>0</v>
      </c>
      <c r="R226" s="29">
        <f>+SUMIFS('Scritture 2013'!$F:$F,'Scritture 2013'!$G:$G,"39CA",'Scritture 2013'!$A:$A,'Sp 2013'!$M226)</f>
        <v>0</v>
      </c>
      <c r="S226" s="29">
        <f>+SUMIFS('Scritture 2013'!$F:$F,'Scritture 2013'!$G:$G,"17",'Scritture 2013'!$A:$A,'Sp 2013'!$M226)</f>
        <v>0</v>
      </c>
      <c r="T226" s="29">
        <f>+SUMIFS('Scritture 2013'!$F:$F,'Scritture 2013'!$G:$G,"39AF",'Scritture 2013'!$A:$A,'Sp 2013'!$M226)</f>
        <v>0</v>
      </c>
      <c r="U226" s="29">
        <f>+SUMIFS('Scritture 2013'!$F:$F,'Scritture 2013'!$G:$G,"39SD",'Scritture 2013'!$A:$A,'Sp 2013'!$M226)</f>
        <v>0</v>
      </c>
      <c r="V226" s="29">
        <f>+SUMIFS('Scritture 2013'!$F:$F,'Scritture 2013'!$G:$G,"37",'Scritture 2013'!$A:$A,'Sp 2013'!$M226)</f>
        <v>0</v>
      </c>
      <c r="W226" s="29">
        <f>+SUMIFS('Scritture 2013'!$F:$F,'Scritture 2013'!$G:$G,"19",'Scritture 2013'!$A:$A,'Sp 2013'!$M226)</f>
        <v>0</v>
      </c>
      <c r="X226" s="29">
        <f t="shared" si="16"/>
        <v>0</v>
      </c>
      <c r="Y226" s="29">
        <f t="shared" si="15"/>
        <v>-144300.09</v>
      </c>
      <c r="Z226" s="13"/>
    </row>
    <row r="227" spans="1:28" hidden="1" x14ac:dyDescent="0.3">
      <c r="A227" s="12" t="s">
        <v>22</v>
      </c>
      <c r="B227" s="12" t="s">
        <v>160</v>
      </c>
      <c r="C227" s="13" t="s">
        <v>161</v>
      </c>
      <c r="D227" s="13" t="s">
        <v>292</v>
      </c>
      <c r="E227" s="14" t="s">
        <v>293</v>
      </c>
      <c r="F227" s="13" t="s">
        <v>306</v>
      </c>
      <c r="G227" s="13"/>
      <c r="H227" s="10" t="s">
        <v>22</v>
      </c>
      <c r="I227" s="10" t="s">
        <v>160</v>
      </c>
      <c r="J227" t="s">
        <v>209</v>
      </c>
      <c r="K227" t="s">
        <v>295</v>
      </c>
      <c r="L227" t="s">
        <v>296</v>
      </c>
      <c r="M227" s="15">
        <v>22205000034</v>
      </c>
      <c r="N227" s="15" t="s">
        <v>318</v>
      </c>
      <c r="O227" s="12"/>
      <c r="P227" s="29">
        <f>+SUMIFS('Scritture 2013'!$F:$F,'Scritture 2013'!$G:$G,"38",'Scritture 2013'!$A:$A,'Sp 2013'!$M227)</f>
        <v>0</v>
      </c>
      <c r="Q227" s="29">
        <f>+SUMIFS('Scritture 2013'!$F:$F,'Scritture 2013'!$G:$G,"16",'Scritture 2013'!$A:$A,'Sp 2013'!$M227)</f>
        <v>0</v>
      </c>
      <c r="R227" s="29">
        <f>+SUMIFS('Scritture 2013'!$F:$F,'Scritture 2013'!$G:$G,"39CA",'Scritture 2013'!$A:$A,'Sp 2013'!$M227)</f>
        <v>0</v>
      </c>
      <c r="S227" s="29">
        <f>+SUMIFS('Scritture 2013'!$F:$F,'Scritture 2013'!$G:$G,"17",'Scritture 2013'!$A:$A,'Sp 2013'!$M227)</f>
        <v>0</v>
      </c>
      <c r="T227" s="29">
        <f>+SUMIFS('Scritture 2013'!$F:$F,'Scritture 2013'!$G:$G,"39AF",'Scritture 2013'!$A:$A,'Sp 2013'!$M227)</f>
        <v>0</v>
      </c>
      <c r="U227" s="29">
        <f>+SUMIFS('Scritture 2013'!$F:$F,'Scritture 2013'!$G:$G,"39SD",'Scritture 2013'!$A:$A,'Sp 2013'!$M227)</f>
        <v>0</v>
      </c>
      <c r="V227" s="29">
        <f>+SUMIFS('Scritture 2013'!$F:$F,'Scritture 2013'!$G:$G,"37",'Scritture 2013'!$A:$A,'Sp 2013'!$M227)</f>
        <v>0</v>
      </c>
      <c r="W227" s="29">
        <f>+SUMIFS('Scritture 2013'!$F:$F,'Scritture 2013'!$G:$G,"19",'Scritture 2013'!$A:$A,'Sp 2013'!$M227)</f>
        <v>0</v>
      </c>
      <c r="X227" s="29">
        <f t="shared" si="16"/>
        <v>0</v>
      </c>
      <c r="Y227" s="29">
        <f t="shared" si="15"/>
        <v>0</v>
      </c>
      <c r="Z227" s="13"/>
    </row>
    <row r="228" spans="1:28" hidden="1" x14ac:dyDescent="0.3">
      <c r="A228" s="12" t="s">
        <v>22</v>
      </c>
      <c r="B228" s="12" t="s">
        <v>160</v>
      </c>
      <c r="C228" s="13" t="s">
        <v>161</v>
      </c>
      <c r="D228" s="13" t="s">
        <v>292</v>
      </c>
      <c r="E228" s="14" t="s">
        <v>293</v>
      </c>
      <c r="F228" s="13" t="s">
        <v>319</v>
      </c>
      <c r="G228" s="13"/>
      <c r="H228" s="10" t="s">
        <v>22</v>
      </c>
      <c r="I228" s="10" t="s">
        <v>160</v>
      </c>
      <c r="J228" t="s">
        <v>209</v>
      </c>
      <c r="K228" t="s">
        <v>295</v>
      </c>
      <c r="L228" t="s">
        <v>296</v>
      </c>
      <c r="M228" s="15">
        <v>22205000029</v>
      </c>
      <c r="N228" s="15" t="s">
        <v>320</v>
      </c>
      <c r="O228" s="12"/>
      <c r="P228" s="29">
        <f>+SUMIFS('Scritture 2013'!$F:$F,'Scritture 2013'!$G:$G,"38",'Scritture 2013'!$A:$A,'Sp 2013'!$M228)</f>
        <v>0</v>
      </c>
      <c r="Q228" s="29">
        <f>+SUMIFS('Scritture 2013'!$F:$F,'Scritture 2013'!$G:$G,"16",'Scritture 2013'!$A:$A,'Sp 2013'!$M228)</f>
        <v>0</v>
      </c>
      <c r="R228" s="29">
        <f>+SUMIFS('Scritture 2013'!$F:$F,'Scritture 2013'!$G:$G,"39CA",'Scritture 2013'!$A:$A,'Sp 2013'!$M228)</f>
        <v>0</v>
      </c>
      <c r="S228" s="29">
        <f>+SUMIFS('Scritture 2013'!$F:$F,'Scritture 2013'!$G:$G,"17",'Scritture 2013'!$A:$A,'Sp 2013'!$M228)</f>
        <v>0</v>
      </c>
      <c r="T228" s="29">
        <f>+SUMIFS('Scritture 2013'!$F:$F,'Scritture 2013'!$G:$G,"39AF",'Scritture 2013'!$A:$A,'Sp 2013'!$M228)</f>
        <v>0</v>
      </c>
      <c r="U228" s="29">
        <f>+SUMIFS('Scritture 2013'!$F:$F,'Scritture 2013'!$G:$G,"39SD",'Scritture 2013'!$A:$A,'Sp 2013'!$M228)</f>
        <v>0</v>
      </c>
      <c r="V228" s="29">
        <f>+SUMIFS('Scritture 2013'!$F:$F,'Scritture 2013'!$G:$G,"37",'Scritture 2013'!$A:$A,'Sp 2013'!$M228)</f>
        <v>0</v>
      </c>
      <c r="W228" s="29">
        <f>+SUMIFS('Scritture 2013'!$F:$F,'Scritture 2013'!$G:$G,"19",'Scritture 2013'!$A:$A,'Sp 2013'!$M228)</f>
        <v>0</v>
      </c>
      <c r="X228" s="29">
        <f t="shared" si="16"/>
        <v>0</v>
      </c>
      <c r="Y228" s="29">
        <f t="shared" si="15"/>
        <v>0</v>
      </c>
      <c r="Z228" s="13"/>
    </row>
    <row r="229" spans="1:28" hidden="1" x14ac:dyDescent="0.3">
      <c r="A229" s="12" t="s">
        <v>22</v>
      </c>
      <c r="B229" s="12" t="s">
        <v>160</v>
      </c>
      <c r="C229" s="13" t="s">
        <v>161</v>
      </c>
      <c r="D229" s="13" t="s">
        <v>292</v>
      </c>
      <c r="E229" s="14" t="s">
        <v>293</v>
      </c>
      <c r="F229" s="13" t="s">
        <v>319</v>
      </c>
      <c r="G229" s="13"/>
      <c r="H229" s="10" t="s">
        <v>22</v>
      </c>
      <c r="I229" s="10" t="s">
        <v>160</v>
      </c>
      <c r="J229" t="s">
        <v>209</v>
      </c>
      <c r="K229" t="s">
        <v>295</v>
      </c>
      <c r="L229" t="s">
        <v>296</v>
      </c>
      <c r="M229" s="15">
        <v>22205000031</v>
      </c>
      <c r="N229" s="15" t="s">
        <v>321</v>
      </c>
      <c r="O229" s="12">
        <f>+VLOOKUP(M229,[1]Foglio1!$A:$C,3,0)</f>
        <v>-350000</v>
      </c>
      <c r="P229" s="29">
        <f>+SUMIFS('Scritture 2013'!$F:$F,'Scritture 2013'!$G:$G,"38",'Scritture 2013'!$A:$A,'Sp 2013'!$M229)</f>
        <v>0</v>
      </c>
      <c r="Q229" s="29">
        <f>+SUMIFS('Scritture 2013'!$F:$F,'Scritture 2013'!$G:$G,"16",'Scritture 2013'!$A:$A,'Sp 2013'!$M229)</f>
        <v>0</v>
      </c>
      <c r="R229" s="29">
        <f>+SUMIFS('Scritture 2013'!$F:$F,'Scritture 2013'!$G:$G,"39CA",'Scritture 2013'!$A:$A,'Sp 2013'!$M229)</f>
        <v>0</v>
      </c>
      <c r="S229" s="29">
        <f>+SUMIFS('Scritture 2013'!$F:$F,'Scritture 2013'!$G:$G,"17",'Scritture 2013'!$A:$A,'Sp 2013'!$M229)</f>
        <v>0</v>
      </c>
      <c r="T229" s="29">
        <f>+SUMIFS('Scritture 2013'!$F:$F,'Scritture 2013'!$G:$G,"39AF",'Scritture 2013'!$A:$A,'Sp 2013'!$M229)</f>
        <v>0</v>
      </c>
      <c r="U229" s="29">
        <f>+SUMIFS('Scritture 2013'!$F:$F,'Scritture 2013'!$G:$G,"39SD",'Scritture 2013'!$A:$A,'Sp 2013'!$M229)</f>
        <v>0</v>
      </c>
      <c r="V229" s="29">
        <f>+SUMIFS('Scritture 2013'!$F:$F,'Scritture 2013'!$G:$G,"37",'Scritture 2013'!$A:$A,'Sp 2013'!$M229)</f>
        <v>0</v>
      </c>
      <c r="W229" s="29">
        <f>+SUMIFS('Scritture 2013'!$F:$F,'Scritture 2013'!$G:$G,"19",'Scritture 2013'!$A:$A,'Sp 2013'!$M229)</f>
        <v>0</v>
      </c>
      <c r="X229" s="29">
        <f t="shared" si="16"/>
        <v>0</v>
      </c>
      <c r="Y229" s="29">
        <f t="shared" si="15"/>
        <v>-350000</v>
      </c>
      <c r="Z229" s="13"/>
    </row>
    <row r="230" spans="1:28" hidden="1" x14ac:dyDescent="0.3">
      <c r="A230" s="12" t="s">
        <v>22</v>
      </c>
      <c r="B230" s="12" t="s">
        <v>160</v>
      </c>
      <c r="C230" s="13" t="s">
        <v>161</v>
      </c>
      <c r="D230" s="13" t="s">
        <v>292</v>
      </c>
      <c r="E230" s="14" t="s">
        <v>293</v>
      </c>
      <c r="F230" s="13" t="s">
        <v>319</v>
      </c>
      <c r="G230" s="13"/>
      <c r="H230" s="10" t="s">
        <v>22</v>
      </c>
      <c r="I230" s="10" t="s">
        <v>160</v>
      </c>
      <c r="J230" t="s">
        <v>209</v>
      </c>
      <c r="K230" t="s">
        <v>295</v>
      </c>
      <c r="L230" t="s">
        <v>296</v>
      </c>
      <c r="M230" s="15">
        <v>22205000033</v>
      </c>
      <c r="N230" s="15" t="s">
        <v>322</v>
      </c>
      <c r="O230" s="12"/>
      <c r="P230" s="29">
        <f>+SUMIFS('Scritture 2013'!$F:$F,'Scritture 2013'!$G:$G,"38",'Scritture 2013'!$A:$A,'Sp 2013'!$M230)</f>
        <v>0</v>
      </c>
      <c r="Q230" s="29">
        <f>+SUMIFS('Scritture 2013'!$F:$F,'Scritture 2013'!$G:$G,"16",'Scritture 2013'!$A:$A,'Sp 2013'!$M230)</f>
        <v>0</v>
      </c>
      <c r="R230" s="29">
        <f>+SUMIFS('Scritture 2013'!$F:$F,'Scritture 2013'!$G:$G,"39CA",'Scritture 2013'!$A:$A,'Sp 2013'!$M230)</f>
        <v>0</v>
      </c>
      <c r="S230" s="29">
        <f>+SUMIFS('Scritture 2013'!$F:$F,'Scritture 2013'!$G:$G,"17",'Scritture 2013'!$A:$A,'Sp 2013'!$M230)</f>
        <v>0</v>
      </c>
      <c r="T230" s="29">
        <f>+SUMIFS('Scritture 2013'!$F:$F,'Scritture 2013'!$G:$G,"39AF",'Scritture 2013'!$A:$A,'Sp 2013'!$M230)</f>
        <v>0</v>
      </c>
      <c r="U230" s="29">
        <f>+SUMIFS('Scritture 2013'!$F:$F,'Scritture 2013'!$G:$G,"39SD",'Scritture 2013'!$A:$A,'Sp 2013'!$M230)</f>
        <v>0</v>
      </c>
      <c r="V230" s="29">
        <f>+SUMIFS('Scritture 2013'!$F:$F,'Scritture 2013'!$G:$G,"37",'Scritture 2013'!$A:$A,'Sp 2013'!$M230)</f>
        <v>0</v>
      </c>
      <c r="W230" s="29">
        <f>+SUMIFS('Scritture 2013'!$F:$F,'Scritture 2013'!$G:$G,"19",'Scritture 2013'!$A:$A,'Sp 2013'!$M230)</f>
        <v>0</v>
      </c>
      <c r="X230" s="29">
        <f t="shared" si="16"/>
        <v>0</v>
      </c>
      <c r="Y230" s="29">
        <f t="shared" si="15"/>
        <v>0</v>
      </c>
      <c r="Z230" s="13"/>
    </row>
    <row r="231" spans="1:28" hidden="1" x14ac:dyDescent="0.3">
      <c r="A231" s="12" t="s">
        <v>22</v>
      </c>
      <c r="B231" s="12" t="s">
        <v>160</v>
      </c>
      <c r="C231" s="13" t="s">
        <v>161</v>
      </c>
      <c r="D231" s="13" t="s">
        <v>292</v>
      </c>
      <c r="E231" s="14" t="s">
        <v>293</v>
      </c>
      <c r="F231" s="13" t="s">
        <v>319</v>
      </c>
      <c r="G231" s="13"/>
      <c r="H231" s="10" t="s">
        <v>22</v>
      </c>
      <c r="I231" s="10" t="s">
        <v>160</v>
      </c>
      <c r="J231" t="s">
        <v>209</v>
      </c>
      <c r="K231" t="s">
        <v>295</v>
      </c>
      <c r="L231" t="s">
        <v>296</v>
      </c>
      <c r="M231" s="15">
        <v>22205000035</v>
      </c>
      <c r="N231" s="15" t="s">
        <v>323</v>
      </c>
      <c r="O231" s="12"/>
      <c r="P231" s="29">
        <f>+SUMIFS('Scritture 2013'!$F:$F,'Scritture 2013'!$G:$G,"38",'Scritture 2013'!$A:$A,'Sp 2013'!$M231)</f>
        <v>0</v>
      </c>
      <c r="Q231" s="29">
        <f>+SUMIFS('Scritture 2013'!$F:$F,'Scritture 2013'!$G:$G,"16",'Scritture 2013'!$A:$A,'Sp 2013'!$M231)</f>
        <v>0</v>
      </c>
      <c r="R231" s="29">
        <f>+SUMIFS('Scritture 2013'!$F:$F,'Scritture 2013'!$G:$G,"39CA",'Scritture 2013'!$A:$A,'Sp 2013'!$M231)</f>
        <v>0</v>
      </c>
      <c r="S231" s="29">
        <f>+SUMIFS('Scritture 2013'!$F:$F,'Scritture 2013'!$G:$G,"17",'Scritture 2013'!$A:$A,'Sp 2013'!$M231)</f>
        <v>0</v>
      </c>
      <c r="T231" s="29">
        <f>+SUMIFS('Scritture 2013'!$F:$F,'Scritture 2013'!$G:$G,"39AF",'Scritture 2013'!$A:$A,'Sp 2013'!$M231)</f>
        <v>0</v>
      </c>
      <c r="U231" s="29">
        <f>+SUMIFS('Scritture 2013'!$F:$F,'Scritture 2013'!$G:$G,"39SD",'Scritture 2013'!$A:$A,'Sp 2013'!$M231)</f>
        <v>0</v>
      </c>
      <c r="V231" s="29">
        <f>+SUMIFS('Scritture 2013'!$F:$F,'Scritture 2013'!$G:$G,"37",'Scritture 2013'!$A:$A,'Sp 2013'!$M231)</f>
        <v>0</v>
      </c>
      <c r="W231" s="29">
        <f>+SUMIFS('Scritture 2013'!$F:$F,'Scritture 2013'!$G:$G,"19",'Scritture 2013'!$A:$A,'Sp 2013'!$M231)</f>
        <v>0</v>
      </c>
      <c r="X231" s="29">
        <f t="shared" si="16"/>
        <v>0</v>
      </c>
      <c r="Y231" s="29">
        <f t="shared" si="15"/>
        <v>0</v>
      </c>
      <c r="Z231" s="13"/>
    </row>
    <row r="232" spans="1:28" hidden="1" x14ac:dyDescent="0.3">
      <c r="A232" s="12" t="s">
        <v>22</v>
      </c>
      <c r="B232" s="12" t="s">
        <v>160</v>
      </c>
      <c r="C232" s="13" t="s">
        <v>161</v>
      </c>
      <c r="D232" s="13" t="s">
        <v>292</v>
      </c>
      <c r="E232" s="14" t="s">
        <v>293</v>
      </c>
      <c r="F232" s="13"/>
      <c r="G232" s="13"/>
      <c r="H232" s="10" t="s">
        <v>22</v>
      </c>
      <c r="I232" s="10" t="s">
        <v>160</v>
      </c>
      <c r="J232" t="s">
        <v>209</v>
      </c>
      <c r="K232" t="s">
        <v>295</v>
      </c>
      <c r="L232" t="s">
        <v>296</v>
      </c>
      <c r="M232" s="13">
        <v>11901000011</v>
      </c>
      <c r="N232" s="13" t="s">
        <v>253</v>
      </c>
      <c r="O232" s="12"/>
      <c r="P232" s="29">
        <f>+SUMIFS('Scritture 2013'!$F:$F,'Scritture 2013'!$G:$G,"38",'Scritture 2013'!$A:$A,'Sp 2013'!$M232)</f>
        <v>0</v>
      </c>
      <c r="Q232" s="29">
        <f>+SUMIFS('Scritture 2013'!$F:$F,'Scritture 2013'!$G:$G,"16",'Scritture 2013'!$A:$A,'Sp 2013'!$M232)</f>
        <v>0</v>
      </c>
      <c r="R232" s="29">
        <f>+SUMIFS('Scritture 2013'!$F:$F,'Scritture 2013'!$G:$G,"39CA",'Scritture 2013'!$A:$A,'Sp 2013'!$M232)</f>
        <v>0</v>
      </c>
      <c r="S232" s="29">
        <f>+SUMIFS('Scritture 2013'!$F:$F,'Scritture 2013'!$G:$G,"17",'Scritture 2013'!$A:$A,'Sp 2013'!$M232)</f>
        <v>0</v>
      </c>
      <c r="T232" s="29">
        <f>+SUMIFS('Scritture 2013'!$F:$F,'Scritture 2013'!$G:$G,"39AF",'Scritture 2013'!$A:$A,'Sp 2013'!$M232)</f>
        <v>0</v>
      </c>
      <c r="U232" s="29">
        <f>+SUMIFS('Scritture 2013'!$F:$F,'Scritture 2013'!$G:$G,"39SD",'Scritture 2013'!$A:$A,'Sp 2013'!$M232)</f>
        <v>0</v>
      </c>
      <c r="V232" s="29">
        <f>+SUMIFS('Scritture 2013'!$F:$F,'Scritture 2013'!$G:$G,"37",'Scritture 2013'!$A:$A,'Sp 2013'!$M232)</f>
        <v>0</v>
      </c>
      <c r="W232" s="29">
        <f>+SUMIFS('Scritture 2013'!$F:$F,'Scritture 2013'!$G:$G,"19",'Scritture 2013'!$A:$A,'Sp 2013'!$M232)</f>
        <v>0</v>
      </c>
      <c r="X232" s="29">
        <f t="shared" si="16"/>
        <v>0</v>
      </c>
      <c r="Y232" s="29">
        <f t="shared" si="15"/>
        <v>0</v>
      </c>
      <c r="Z232" s="13"/>
    </row>
    <row r="233" spans="1:28" hidden="1" x14ac:dyDescent="0.3">
      <c r="A233" s="12" t="s">
        <v>22</v>
      </c>
      <c r="B233" s="12" t="s">
        <v>160</v>
      </c>
      <c r="C233" s="13" t="s">
        <v>161</v>
      </c>
      <c r="D233" s="13" t="s">
        <v>292</v>
      </c>
      <c r="E233" s="14" t="s">
        <v>293</v>
      </c>
      <c r="F233" s="13" t="s">
        <v>306</v>
      </c>
      <c r="G233" s="13"/>
      <c r="H233" s="10" t="s">
        <v>22</v>
      </c>
      <c r="I233" s="10" t="s">
        <v>160</v>
      </c>
      <c r="J233" t="s">
        <v>209</v>
      </c>
      <c r="K233" t="s">
        <v>295</v>
      </c>
      <c r="L233" t="s">
        <v>296</v>
      </c>
      <c r="M233" s="15">
        <v>22205000036</v>
      </c>
      <c r="N233" s="15" t="s">
        <v>324</v>
      </c>
      <c r="O233" s="12"/>
      <c r="P233" s="29">
        <f>+SUMIFS('Scritture 2013'!$F:$F,'Scritture 2013'!$G:$G,"38",'Scritture 2013'!$A:$A,'Sp 2013'!$M233)</f>
        <v>0</v>
      </c>
      <c r="Q233" s="29">
        <f>+SUMIFS('Scritture 2013'!$F:$F,'Scritture 2013'!$G:$G,"16",'Scritture 2013'!$A:$A,'Sp 2013'!$M233)</f>
        <v>0</v>
      </c>
      <c r="R233" s="29">
        <f>+SUMIFS('Scritture 2013'!$F:$F,'Scritture 2013'!$G:$G,"39CA",'Scritture 2013'!$A:$A,'Sp 2013'!$M233)</f>
        <v>0</v>
      </c>
      <c r="S233" s="29">
        <f>+SUMIFS('Scritture 2013'!$F:$F,'Scritture 2013'!$G:$G,"17",'Scritture 2013'!$A:$A,'Sp 2013'!$M233)</f>
        <v>0</v>
      </c>
      <c r="T233" s="29">
        <f>+SUMIFS('Scritture 2013'!$F:$F,'Scritture 2013'!$G:$G,"39AF",'Scritture 2013'!$A:$A,'Sp 2013'!$M233)</f>
        <v>0</v>
      </c>
      <c r="U233" s="29">
        <f>+SUMIFS('Scritture 2013'!$F:$F,'Scritture 2013'!$G:$G,"39SD",'Scritture 2013'!$A:$A,'Sp 2013'!$M233)</f>
        <v>0</v>
      </c>
      <c r="V233" s="29">
        <f>+SUMIFS('Scritture 2013'!$F:$F,'Scritture 2013'!$G:$G,"37",'Scritture 2013'!$A:$A,'Sp 2013'!$M233)</f>
        <v>0</v>
      </c>
      <c r="W233" s="29">
        <f>+SUMIFS('Scritture 2013'!$F:$F,'Scritture 2013'!$G:$G,"19",'Scritture 2013'!$A:$A,'Sp 2013'!$M233)</f>
        <v>0</v>
      </c>
      <c r="X233" s="29">
        <f t="shared" si="16"/>
        <v>0</v>
      </c>
      <c r="Y233" s="29">
        <f t="shared" si="15"/>
        <v>0</v>
      </c>
      <c r="Z233" s="13"/>
    </row>
    <row r="234" spans="1:28" hidden="1" x14ac:dyDescent="0.3">
      <c r="A234" s="12" t="s">
        <v>22</v>
      </c>
      <c r="B234" s="12" t="s">
        <v>160</v>
      </c>
      <c r="C234" s="13" t="s">
        <v>161</v>
      </c>
      <c r="D234" s="13" t="s">
        <v>292</v>
      </c>
      <c r="E234" s="14" t="s">
        <v>293</v>
      </c>
      <c r="F234" s="13" t="s">
        <v>319</v>
      </c>
      <c r="G234" s="13"/>
      <c r="H234" s="10" t="s">
        <v>22</v>
      </c>
      <c r="I234" s="10" t="s">
        <v>160</v>
      </c>
      <c r="J234" t="s">
        <v>209</v>
      </c>
      <c r="K234" t="s">
        <v>295</v>
      </c>
      <c r="L234" t="s">
        <v>296</v>
      </c>
      <c r="M234" s="15">
        <v>22205000037</v>
      </c>
      <c r="N234" s="15" t="s">
        <v>325</v>
      </c>
      <c r="O234" s="12"/>
      <c r="P234" s="29">
        <f>+SUMIFS('Scritture 2013'!$F:$F,'Scritture 2013'!$G:$G,"38",'Scritture 2013'!$A:$A,'Sp 2013'!$M234)</f>
        <v>0</v>
      </c>
      <c r="Q234" s="29">
        <f>+SUMIFS('Scritture 2013'!$F:$F,'Scritture 2013'!$G:$G,"16",'Scritture 2013'!$A:$A,'Sp 2013'!$M234)</f>
        <v>0</v>
      </c>
      <c r="R234" s="29">
        <f>+SUMIFS('Scritture 2013'!$F:$F,'Scritture 2013'!$G:$G,"39CA",'Scritture 2013'!$A:$A,'Sp 2013'!$M234)</f>
        <v>0</v>
      </c>
      <c r="S234" s="29">
        <f>+SUMIFS('Scritture 2013'!$F:$F,'Scritture 2013'!$G:$G,"17",'Scritture 2013'!$A:$A,'Sp 2013'!$M234)</f>
        <v>0</v>
      </c>
      <c r="T234" s="29">
        <f>+SUMIFS('Scritture 2013'!$F:$F,'Scritture 2013'!$G:$G,"39AF",'Scritture 2013'!$A:$A,'Sp 2013'!$M234)</f>
        <v>0</v>
      </c>
      <c r="U234" s="29">
        <f>+SUMIFS('Scritture 2013'!$F:$F,'Scritture 2013'!$G:$G,"39SD",'Scritture 2013'!$A:$A,'Sp 2013'!$M234)</f>
        <v>0</v>
      </c>
      <c r="V234" s="29">
        <f>+SUMIFS('Scritture 2013'!$F:$F,'Scritture 2013'!$G:$G,"37",'Scritture 2013'!$A:$A,'Sp 2013'!$M234)</f>
        <v>0</v>
      </c>
      <c r="W234" s="29">
        <f>+SUMIFS('Scritture 2013'!$F:$F,'Scritture 2013'!$G:$G,"19",'Scritture 2013'!$A:$A,'Sp 2013'!$M234)</f>
        <v>0</v>
      </c>
      <c r="X234" s="29">
        <f t="shared" si="16"/>
        <v>0</v>
      </c>
      <c r="Y234" s="29">
        <f t="shared" si="15"/>
        <v>0</v>
      </c>
      <c r="Z234" s="13"/>
    </row>
    <row r="235" spans="1:28" hidden="1" x14ac:dyDescent="0.3">
      <c r="A235" s="12" t="s">
        <v>22</v>
      </c>
      <c r="B235" s="12" t="s">
        <v>160</v>
      </c>
      <c r="C235" s="13" t="s">
        <v>161</v>
      </c>
      <c r="D235" s="13" t="s">
        <v>292</v>
      </c>
      <c r="E235" s="14" t="s">
        <v>293</v>
      </c>
      <c r="F235" s="13" t="s">
        <v>319</v>
      </c>
      <c r="G235" s="13"/>
      <c r="H235" s="10" t="s">
        <v>22</v>
      </c>
      <c r="I235" s="10" t="s">
        <v>160</v>
      </c>
      <c r="J235" t="s">
        <v>209</v>
      </c>
      <c r="K235" t="s">
        <v>295</v>
      </c>
      <c r="L235" t="s">
        <v>296</v>
      </c>
      <c r="M235" s="15">
        <v>22205000038</v>
      </c>
      <c r="N235" s="15" t="s">
        <v>326</v>
      </c>
      <c r="O235" s="12"/>
      <c r="P235" s="29">
        <f>+SUMIFS('Scritture 2013'!$F:$F,'Scritture 2013'!$G:$G,"38",'Scritture 2013'!$A:$A,'Sp 2013'!$M235)</f>
        <v>0</v>
      </c>
      <c r="Q235" s="29">
        <f>+SUMIFS('Scritture 2013'!$F:$F,'Scritture 2013'!$G:$G,"16",'Scritture 2013'!$A:$A,'Sp 2013'!$M235)</f>
        <v>0</v>
      </c>
      <c r="R235" s="29">
        <f>+SUMIFS('Scritture 2013'!$F:$F,'Scritture 2013'!$G:$G,"39CA",'Scritture 2013'!$A:$A,'Sp 2013'!$M235)</f>
        <v>0</v>
      </c>
      <c r="S235" s="29">
        <f>+SUMIFS('Scritture 2013'!$F:$F,'Scritture 2013'!$G:$G,"17",'Scritture 2013'!$A:$A,'Sp 2013'!$M235)</f>
        <v>0</v>
      </c>
      <c r="T235" s="29">
        <f>+SUMIFS('Scritture 2013'!$F:$F,'Scritture 2013'!$G:$G,"39AF",'Scritture 2013'!$A:$A,'Sp 2013'!$M235)</f>
        <v>0</v>
      </c>
      <c r="U235" s="29">
        <f>+SUMIFS('Scritture 2013'!$F:$F,'Scritture 2013'!$G:$G,"39SD",'Scritture 2013'!$A:$A,'Sp 2013'!$M235)</f>
        <v>0</v>
      </c>
      <c r="V235" s="29">
        <f>+SUMIFS('Scritture 2013'!$F:$F,'Scritture 2013'!$G:$G,"37",'Scritture 2013'!$A:$A,'Sp 2013'!$M235)</f>
        <v>0</v>
      </c>
      <c r="W235" s="29">
        <f>+SUMIFS('Scritture 2013'!$F:$F,'Scritture 2013'!$G:$G,"19",'Scritture 2013'!$A:$A,'Sp 2013'!$M235)</f>
        <v>0</v>
      </c>
      <c r="X235" s="29">
        <f t="shared" si="16"/>
        <v>0</v>
      </c>
      <c r="Y235" s="29">
        <f t="shared" si="15"/>
        <v>0</v>
      </c>
      <c r="Z235" s="13"/>
    </row>
    <row r="236" spans="1:28" hidden="1" x14ac:dyDescent="0.3">
      <c r="A236" s="12" t="s">
        <v>22</v>
      </c>
      <c r="B236" s="12" t="s">
        <v>160</v>
      </c>
      <c r="C236" s="13" t="s">
        <v>161</v>
      </c>
      <c r="D236" s="13" t="s">
        <v>292</v>
      </c>
      <c r="E236" s="14" t="s">
        <v>293</v>
      </c>
      <c r="F236" s="13" t="s">
        <v>319</v>
      </c>
      <c r="G236" s="13"/>
      <c r="H236" s="10" t="s">
        <v>22</v>
      </c>
      <c r="I236" s="10" t="s">
        <v>160</v>
      </c>
      <c r="J236" t="s">
        <v>209</v>
      </c>
      <c r="K236" t="s">
        <v>295</v>
      </c>
      <c r="L236" t="s">
        <v>296</v>
      </c>
      <c r="M236" s="15">
        <v>22205000039</v>
      </c>
      <c r="N236" s="15" t="s">
        <v>327</v>
      </c>
      <c r="O236" s="12"/>
      <c r="P236" s="29">
        <f>+SUMIFS('Scritture 2013'!$F:$F,'Scritture 2013'!$G:$G,"38",'Scritture 2013'!$A:$A,'Sp 2013'!$M236)</f>
        <v>0</v>
      </c>
      <c r="Q236" s="29">
        <f>+SUMIFS('Scritture 2013'!$F:$F,'Scritture 2013'!$G:$G,"16",'Scritture 2013'!$A:$A,'Sp 2013'!$M236)</f>
        <v>0</v>
      </c>
      <c r="R236" s="29">
        <f>+SUMIFS('Scritture 2013'!$F:$F,'Scritture 2013'!$G:$G,"39CA",'Scritture 2013'!$A:$A,'Sp 2013'!$M236)</f>
        <v>0</v>
      </c>
      <c r="S236" s="29">
        <f>+SUMIFS('Scritture 2013'!$F:$F,'Scritture 2013'!$G:$G,"17",'Scritture 2013'!$A:$A,'Sp 2013'!$M236)</f>
        <v>0</v>
      </c>
      <c r="T236" s="29">
        <f>+SUMIFS('Scritture 2013'!$F:$F,'Scritture 2013'!$G:$G,"39AF",'Scritture 2013'!$A:$A,'Sp 2013'!$M236)</f>
        <v>0</v>
      </c>
      <c r="U236" s="29">
        <f>+SUMIFS('Scritture 2013'!$F:$F,'Scritture 2013'!$G:$G,"39SD",'Scritture 2013'!$A:$A,'Sp 2013'!$M236)</f>
        <v>0</v>
      </c>
      <c r="V236" s="29">
        <f>+SUMIFS('Scritture 2013'!$F:$F,'Scritture 2013'!$G:$G,"37",'Scritture 2013'!$A:$A,'Sp 2013'!$M236)</f>
        <v>0</v>
      </c>
      <c r="W236" s="29">
        <f>+SUMIFS('Scritture 2013'!$F:$F,'Scritture 2013'!$G:$G,"19",'Scritture 2013'!$A:$A,'Sp 2013'!$M236)</f>
        <v>0</v>
      </c>
      <c r="X236" s="29">
        <f t="shared" si="16"/>
        <v>0</v>
      </c>
      <c r="Y236" s="29">
        <f t="shared" si="15"/>
        <v>0</v>
      </c>
      <c r="Z236" s="13"/>
    </row>
    <row r="237" spans="1:28" hidden="1" x14ac:dyDescent="0.3">
      <c r="A237" s="12" t="s">
        <v>22</v>
      </c>
      <c r="B237" s="12" t="s">
        <v>160</v>
      </c>
      <c r="C237" s="13" t="s">
        <v>161</v>
      </c>
      <c r="D237" s="13" t="s">
        <v>292</v>
      </c>
      <c r="E237" s="14" t="s">
        <v>293</v>
      </c>
      <c r="F237" s="13" t="s">
        <v>319</v>
      </c>
      <c r="G237" s="13"/>
      <c r="H237" s="10" t="s">
        <v>22</v>
      </c>
      <c r="I237" s="10" t="s">
        <v>160</v>
      </c>
      <c r="J237" t="s">
        <v>209</v>
      </c>
      <c r="K237" t="s">
        <v>295</v>
      </c>
      <c r="L237" t="s">
        <v>296</v>
      </c>
      <c r="M237" s="15">
        <v>22205000041</v>
      </c>
      <c r="N237" s="15" t="s">
        <v>328</v>
      </c>
      <c r="O237" s="12"/>
      <c r="P237" s="29">
        <f>+SUMIFS('Scritture 2013'!$F:$F,'Scritture 2013'!$G:$G,"38",'Scritture 2013'!$A:$A,'Sp 2013'!$M237)</f>
        <v>0</v>
      </c>
      <c r="Q237" s="29">
        <f>+SUMIFS('Scritture 2013'!$F:$F,'Scritture 2013'!$G:$G,"16",'Scritture 2013'!$A:$A,'Sp 2013'!$M237)</f>
        <v>0</v>
      </c>
      <c r="R237" s="29">
        <f>+SUMIFS('Scritture 2013'!$F:$F,'Scritture 2013'!$G:$G,"39CA",'Scritture 2013'!$A:$A,'Sp 2013'!$M237)</f>
        <v>0</v>
      </c>
      <c r="S237" s="29">
        <f>+SUMIFS('Scritture 2013'!$F:$F,'Scritture 2013'!$G:$G,"17",'Scritture 2013'!$A:$A,'Sp 2013'!$M237)</f>
        <v>0</v>
      </c>
      <c r="T237" s="29">
        <f>+SUMIFS('Scritture 2013'!$F:$F,'Scritture 2013'!$G:$G,"39AF",'Scritture 2013'!$A:$A,'Sp 2013'!$M237)</f>
        <v>0</v>
      </c>
      <c r="U237" s="29">
        <f>+SUMIFS('Scritture 2013'!$F:$F,'Scritture 2013'!$G:$G,"39SD",'Scritture 2013'!$A:$A,'Sp 2013'!$M237)</f>
        <v>0</v>
      </c>
      <c r="V237" s="29">
        <f>+SUMIFS('Scritture 2013'!$F:$F,'Scritture 2013'!$G:$G,"37",'Scritture 2013'!$A:$A,'Sp 2013'!$M237)</f>
        <v>0</v>
      </c>
      <c r="W237" s="29">
        <f>+SUMIFS('Scritture 2013'!$F:$F,'Scritture 2013'!$G:$G,"19",'Scritture 2013'!$A:$A,'Sp 2013'!$M237)</f>
        <v>0</v>
      </c>
      <c r="X237" s="29">
        <f t="shared" si="16"/>
        <v>0</v>
      </c>
      <c r="Y237" s="29">
        <f t="shared" si="15"/>
        <v>0</v>
      </c>
      <c r="Z237" s="13"/>
    </row>
    <row r="238" spans="1:28" hidden="1" x14ac:dyDescent="0.3">
      <c r="A238" s="12" t="s">
        <v>22</v>
      </c>
      <c r="B238" s="12" t="s">
        <v>160</v>
      </c>
      <c r="C238" s="13" t="s">
        <v>161</v>
      </c>
      <c r="D238" s="13" t="s">
        <v>292</v>
      </c>
      <c r="E238" s="14" t="s">
        <v>293</v>
      </c>
      <c r="F238" s="13"/>
      <c r="G238" s="13"/>
      <c r="H238" s="10" t="s">
        <v>22</v>
      </c>
      <c r="I238" s="10" t="s">
        <v>160</v>
      </c>
      <c r="J238" t="s">
        <v>209</v>
      </c>
      <c r="K238" t="s">
        <v>295</v>
      </c>
      <c r="L238" t="s">
        <v>296</v>
      </c>
      <c r="M238" s="26"/>
      <c r="N238" s="21" t="s">
        <v>329</v>
      </c>
      <c r="O238" s="12"/>
      <c r="P238" s="29">
        <f>+SUMIFS('Scritture 2013'!$F:$F,'Scritture 2013'!$G:$G,"38",'Scritture 2013'!$A:$A,'Sp 2013'!$M238)</f>
        <v>0</v>
      </c>
      <c r="Q238" s="29">
        <f>+SUMIFS('Scritture 2013'!$F:$F,'Scritture 2013'!$G:$G,"16",'Scritture 2013'!$A:$A,'Sp 2013'!$M238)</f>
        <v>0</v>
      </c>
      <c r="R238" s="29">
        <f>+SUMIFS('Scritture 2013'!$F:$F,'Scritture 2013'!$G:$G,"39CA",'Scritture 2013'!$A:$A,'Sp 2013'!$M238)</f>
        <v>0</v>
      </c>
      <c r="S238" s="29">
        <f>+SUMIFS('Scritture 2013'!$F:$F,'Scritture 2013'!$G:$G,"17",'Scritture 2013'!$A:$A,'Sp 2013'!$M238)</f>
        <v>0</v>
      </c>
      <c r="T238" s="29">
        <f>+SUMIFS('Scritture 2013'!$F:$F,'Scritture 2013'!$G:$G,"39AF",'Scritture 2013'!$A:$A,'Sp 2013'!$M238)</f>
        <v>0</v>
      </c>
      <c r="U238" s="29">
        <f>+SUMIFS('Scritture 2013'!$F:$F,'Scritture 2013'!$G:$G,"39SD",'Scritture 2013'!$A:$A,'Sp 2013'!$M238)</f>
        <v>0</v>
      </c>
      <c r="V238" s="29">
        <f>+SUMIFS('Scritture 2013'!$F:$F,'Scritture 2013'!$G:$G,"37",'Scritture 2013'!$A:$A,'Sp 2013'!$M238)</f>
        <v>0</v>
      </c>
      <c r="W238" s="29">
        <f>+SUMIFS('Scritture 2013'!$F:$F,'Scritture 2013'!$G:$G,"19",'Scritture 2013'!$A:$A,'Sp 2013'!$M238)</f>
        <v>0</v>
      </c>
      <c r="X238" s="29">
        <f t="shared" si="16"/>
        <v>0</v>
      </c>
      <c r="Y238" s="29">
        <f t="shared" si="15"/>
        <v>0</v>
      </c>
      <c r="Z238" s="13"/>
    </row>
    <row r="239" spans="1:28" hidden="1" x14ac:dyDescent="0.3">
      <c r="A239" s="12"/>
      <c r="B239" s="12"/>
      <c r="C239" s="13"/>
      <c r="D239" s="13"/>
      <c r="E239" s="14"/>
      <c r="F239" s="13"/>
      <c r="G239" s="13"/>
      <c r="H239" s="10" t="s">
        <v>22</v>
      </c>
      <c r="I239" s="10" t="s">
        <v>160</v>
      </c>
      <c r="J239" t="s">
        <v>209</v>
      </c>
      <c r="K239" t="s">
        <v>295</v>
      </c>
      <c r="L239" t="s">
        <v>296</v>
      </c>
      <c r="M239" t="s">
        <v>993</v>
      </c>
      <c r="N239" s="105" t="s">
        <v>992</v>
      </c>
      <c r="O239" s="109">
        <v>-571834</v>
      </c>
      <c r="P239" s="29">
        <f>+SUMIFS('Scritture 2013'!$F:$F,'Scritture 2013'!$G:$G,"38",'Scritture 2013'!$A:$A,'Sp 2013'!$M239)</f>
        <v>0</v>
      </c>
      <c r="Q239" s="29">
        <f>+SUMIFS('Scritture 2013'!$F:$F,'Scritture 2013'!$G:$G,"16",'Scritture 2013'!$A:$A,'Sp 2013'!$M239)</f>
        <v>0</v>
      </c>
      <c r="R239" s="29">
        <f>+SUMIFS('Scritture 2013'!$F:$F,'Scritture 2013'!$G:$G,"39CA",'Scritture 2013'!$A:$A,'Sp 2013'!$M239)</f>
        <v>0</v>
      </c>
      <c r="S239" s="29">
        <f>+SUMIFS('Scritture 2013'!$F:$F,'Scritture 2013'!$G:$G,"17",'Scritture 2013'!$A:$A,'Sp 2013'!$M239)</f>
        <v>0</v>
      </c>
      <c r="T239" s="29">
        <f>+SUMIFS('Scritture 2013'!$F:$F,'Scritture 2013'!$G:$G,"39AF",'Scritture 2013'!$A:$A,'Sp 2013'!$M239)</f>
        <v>0</v>
      </c>
      <c r="U239" s="29">
        <f>+SUMIFS('Scritture 2013'!$F:$F,'Scritture 2013'!$G:$G,"39SD",'Scritture 2013'!$A:$A,'Sp 2013'!$M239)</f>
        <v>0</v>
      </c>
      <c r="V239" s="29">
        <f>+SUMIFS('Scritture 2013'!$F:$F,'Scritture 2013'!$G:$G,"37",'Scritture 2013'!$A:$A,'Sp 2013'!$M239)</f>
        <v>0</v>
      </c>
      <c r="W239" s="29">
        <f>+SUMIFS('Scritture 2013'!$F:$F,'Scritture 2013'!$G:$G,"19",'Scritture 2013'!$A:$A,'Sp 2013'!$M239)</f>
        <v>0</v>
      </c>
      <c r="X239" s="29">
        <f t="shared" ref="X239" si="17">+SUM(P239:W239)</f>
        <v>0</v>
      </c>
      <c r="Y239" s="29">
        <f t="shared" ref="Y239" si="18">+SUM(O239:W239)</f>
        <v>-571834</v>
      </c>
      <c r="Z239" s="13"/>
      <c r="AB239">
        <v>4011523</v>
      </c>
    </row>
    <row r="240" spans="1:28" hidden="1" x14ac:dyDescent="0.3">
      <c r="A240" s="12" t="s">
        <v>22</v>
      </c>
      <c r="B240" s="12" t="s">
        <v>160</v>
      </c>
      <c r="C240" s="13" t="s">
        <v>161</v>
      </c>
      <c r="D240" s="13" t="s">
        <v>292</v>
      </c>
      <c r="E240" s="14" t="s">
        <v>293</v>
      </c>
      <c r="F240" s="13" t="s">
        <v>330</v>
      </c>
      <c r="G240" s="13"/>
      <c r="H240" s="10" t="s">
        <v>22</v>
      </c>
      <c r="I240" s="10" t="s">
        <v>160</v>
      </c>
      <c r="J240" t="s">
        <v>277</v>
      </c>
      <c r="K240" t="s">
        <v>331</v>
      </c>
      <c r="L240" t="s">
        <v>296</v>
      </c>
      <c r="M240" s="15">
        <v>22206000001</v>
      </c>
      <c r="N240" s="15" t="s">
        <v>332</v>
      </c>
      <c r="O240" s="12">
        <f>+VLOOKUP(M240,[1]Foglio1!$A:$C,3,0)</f>
        <v>-823958.56</v>
      </c>
      <c r="P240" s="29">
        <f>+SUMIFS('Scritture 2013'!$F:$F,'Scritture 2013'!$G:$G,"38",'Scritture 2013'!$A:$A,'Sp 2013'!$M240)</f>
        <v>0</v>
      </c>
      <c r="Q240" s="29">
        <f>+SUMIFS('Scritture 2013'!$F:$F,'Scritture 2013'!$G:$G,"16",'Scritture 2013'!$A:$A,'Sp 2013'!$M240)</f>
        <v>0</v>
      </c>
      <c r="R240" s="29">
        <f>+SUMIFS('Scritture 2013'!$F:$F,'Scritture 2013'!$G:$G,"39CA",'Scritture 2013'!$A:$A,'Sp 2013'!$M240)</f>
        <v>0</v>
      </c>
      <c r="S240" s="29">
        <f>+SUMIFS('Scritture 2013'!$F:$F,'Scritture 2013'!$G:$G,"17",'Scritture 2013'!$A:$A,'Sp 2013'!$M240)</f>
        <v>0</v>
      </c>
      <c r="T240" s="29">
        <f>+SUMIFS('Scritture 2013'!$F:$F,'Scritture 2013'!$G:$G,"39AF",'Scritture 2013'!$A:$A,'Sp 2013'!$M240)</f>
        <v>0</v>
      </c>
      <c r="U240" s="29">
        <f>+SUMIFS('Scritture 2013'!$F:$F,'Scritture 2013'!$G:$G,"39SD",'Scritture 2013'!$A:$A,'Sp 2013'!$M240)</f>
        <v>0</v>
      </c>
      <c r="V240" s="29">
        <f>+SUMIFS('Scritture 2013'!$F:$F,'Scritture 2013'!$G:$G,"37",'Scritture 2013'!$A:$A,'Sp 2013'!$M240)</f>
        <v>0</v>
      </c>
      <c r="W240" s="29">
        <f>+SUMIFS('Scritture 2013'!$F:$F,'Scritture 2013'!$G:$G,"19",'Scritture 2013'!$A:$A,'Sp 2013'!$M240)</f>
        <v>0</v>
      </c>
      <c r="X240" s="29">
        <f t="shared" si="16"/>
        <v>0</v>
      </c>
      <c r="Y240" s="29">
        <f t="shared" si="15"/>
        <v>-823958.56</v>
      </c>
      <c r="Z240" s="13"/>
      <c r="AB240">
        <v>4583357</v>
      </c>
    </row>
    <row r="241" spans="1:28" hidden="1" x14ac:dyDescent="0.3">
      <c r="A241" s="12" t="s">
        <v>22</v>
      </c>
      <c r="B241" s="12" t="s">
        <v>160</v>
      </c>
      <c r="C241" s="13" t="s">
        <v>161</v>
      </c>
      <c r="D241" s="13" t="s">
        <v>292</v>
      </c>
      <c r="E241" s="14" t="s">
        <v>293</v>
      </c>
      <c r="F241" s="13" t="s">
        <v>330</v>
      </c>
      <c r="G241" s="13"/>
      <c r="H241" s="10" t="s">
        <v>22</v>
      </c>
      <c r="I241" s="10" t="s">
        <v>160</v>
      </c>
      <c r="J241" t="s">
        <v>277</v>
      </c>
      <c r="K241" t="s">
        <v>331</v>
      </c>
      <c r="L241" t="s">
        <v>296</v>
      </c>
      <c r="M241" s="15">
        <v>22206000002</v>
      </c>
      <c r="N241" s="15" t="s">
        <v>333</v>
      </c>
      <c r="O241" s="12">
        <f>+VLOOKUP(M241,[1]Foglio1!$A:$C,3,0)</f>
        <v>-823958.56</v>
      </c>
      <c r="P241" s="29">
        <f>+SUMIFS('Scritture 2013'!$F:$F,'Scritture 2013'!$G:$G,"38",'Scritture 2013'!$A:$A,'Sp 2013'!$M241)</f>
        <v>0</v>
      </c>
      <c r="Q241" s="29">
        <f>+SUMIFS('Scritture 2013'!$F:$F,'Scritture 2013'!$G:$G,"16",'Scritture 2013'!$A:$A,'Sp 2013'!$M241)</f>
        <v>0</v>
      </c>
      <c r="R241" s="29">
        <f>+SUMIFS('Scritture 2013'!$F:$F,'Scritture 2013'!$G:$G,"39CA",'Scritture 2013'!$A:$A,'Sp 2013'!$M241)</f>
        <v>0</v>
      </c>
      <c r="S241" s="29">
        <f>+SUMIFS('Scritture 2013'!$F:$F,'Scritture 2013'!$G:$G,"17",'Scritture 2013'!$A:$A,'Sp 2013'!$M241)</f>
        <v>0</v>
      </c>
      <c r="T241" s="29">
        <f>+SUMIFS('Scritture 2013'!$F:$F,'Scritture 2013'!$G:$G,"39AF",'Scritture 2013'!$A:$A,'Sp 2013'!$M241)</f>
        <v>0</v>
      </c>
      <c r="U241" s="29">
        <f>+SUMIFS('Scritture 2013'!$F:$F,'Scritture 2013'!$G:$G,"39SD",'Scritture 2013'!$A:$A,'Sp 2013'!$M241)</f>
        <v>0</v>
      </c>
      <c r="V241" s="29">
        <f>+SUMIFS('Scritture 2013'!$F:$F,'Scritture 2013'!$G:$G,"37",'Scritture 2013'!$A:$A,'Sp 2013'!$M241)</f>
        <v>0</v>
      </c>
      <c r="W241" s="29">
        <f>+SUMIFS('Scritture 2013'!$F:$F,'Scritture 2013'!$G:$G,"19",'Scritture 2013'!$A:$A,'Sp 2013'!$M241)</f>
        <v>0</v>
      </c>
      <c r="X241" s="29">
        <f t="shared" si="16"/>
        <v>0</v>
      </c>
      <c r="Y241" s="29">
        <f t="shared" si="15"/>
        <v>-823958.56</v>
      </c>
      <c r="Z241" s="13"/>
      <c r="AB241">
        <f>+AB240-AB239</f>
        <v>571834</v>
      </c>
    </row>
    <row r="242" spans="1:28" hidden="1" x14ac:dyDescent="0.3">
      <c r="A242" s="12" t="s">
        <v>22</v>
      </c>
      <c r="B242" s="12" t="s">
        <v>160</v>
      </c>
      <c r="C242" s="13" t="s">
        <v>161</v>
      </c>
      <c r="D242" s="13" t="s">
        <v>292</v>
      </c>
      <c r="E242" s="14" t="s">
        <v>293</v>
      </c>
      <c r="F242" s="13" t="s">
        <v>330</v>
      </c>
      <c r="G242" s="13"/>
      <c r="H242" s="10" t="s">
        <v>22</v>
      </c>
      <c r="I242" s="10" t="s">
        <v>160</v>
      </c>
      <c r="J242" t="s">
        <v>277</v>
      </c>
      <c r="K242" t="s">
        <v>331</v>
      </c>
      <c r="L242" t="s">
        <v>296</v>
      </c>
      <c r="M242" s="15">
        <v>22206000008</v>
      </c>
      <c r="N242" s="15" t="s">
        <v>334</v>
      </c>
      <c r="O242" s="109">
        <f>+VLOOKUP(M242,[1]Foglio1!$A:$C,3,0)-O239</f>
        <v>-484134.04000000004</v>
      </c>
      <c r="P242" s="29">
        <f>+SUMIFS('Scritture 2013'!$F:$F,'Scritture 2013'!$G:$G,"38",'Scritture 2013'!$A:$A,'Sp 2013'!$M242)</f>
        <v>0</v>
      </c>
      <c r="Q242" s="29">
        <f>+SUMIFS('Scritture 2013'!$F:$F,'Scritture 2013'!$G:$G,"16",'Scritture 2013'!$A:$A,'Sp 2013'!$M242)</f>
        <v>0</v>
      </c>
      <c r="R242" s="29">
        <f>+SUMIFS('Scritture 2013'!$F:$F,'Scritture 2013'!$G:$G,"39CA",'Scritture 2013'!$A:$A,'Sp 2013'!$M242)</f>
        <v>0</v>
      </c>
      <c r="S242" s="29">
        <f>+SUMIFS('Scritture 2013'!$F:$F,'Scritture 2013'!$G:$G,"17",'Scritture 2013'!$A:$A,'Sp 2013'!$M242)</f>
        <v>0</v>
      </c>
      <c r="T242" s="29">
        <f>+SUMIFS('Scritture 2013'!$F:$F,'Scritture 2013'!$G:$G,"39AF",'Scritture 2013'!$A:$A,'Sp 2013'!$M242)</f>
        <v>0</v>
      </c>
      <c r="U242" s="29">
        <f>+SUMIFS('Scritture 2013'!$F:$F,'Scritture 2013'!$G:$G,"39SD",'Scritture 2013'!$A:$A,'Sp 2013'!$M242)</f>
        <v>0</v>
      </c>
      <c r="V242" s="29">
        <f>+SUMIFS('Scritture 2013'!$F:$F,'Scritture 2013'!$G:$G,"37",'Scritture 2013'!$A:$A,'Sp 2013'!$M242)</f>
        <v>0</v>
      </c>
      <c r="W242" s="29">
        <f>+SUMIFS('Scritture 2013'!$F:$F,'Scritture 2013'!$G:$G,"19",'Scritture 2013'!$A:$A,'Sp 2013'!$M242)</f>
        <v>0</v>
      </c>
      <c r="X242" s="29">
        <f t="shared" si="16"/>
        <v>0</v>
      </c>
      <c r="Y242" s="29">
        <f t="shared" si="15"/>
        <v>-484134.04000000004</v>
      </c>
      <c r="Z242" s="13"/>
    </row>
    <row r="243" spans="1:28" hidden="1" x14ac:dyDescent="0.3">
      <c r="A243" s="12" t="s">
        <v>22</v>
      </c>
      <c r="B243" s="12" t="s">
        <v>160</v>
      </c>
      <c r="C243" s="13" t="s">
        <v>161</v>
      </c>
      <c r="D243" s="13" t="s">
        <v>292</v>
      </c>
      <c r="E243" s="14" t="s">
        <v>293</v>
      </c>
      <c r="F243" s="13" t="s">
        <v>330</v>
      </c>
      <c r="G243" s="13"/>
      <c r="H243" s="10" t="s">
        <v>22</v>
      </c>
      <c r="I243" s="10" t="s">
        <v>160</v>
      </c>
      <c r="J243" t="s">
        <v>277</v>
      </c>
      <c r="K243" t="s">
        <v>331</v>
      </c>
      <c r="L243" t="s">
        <v>296</v>
      </c>
      <c r="M243" s="15">
        <v>22206000010</v>
      </c>
      <c r="N243" s="15" t="s">
        <v>335</v>
      </c>
      <c r="O243" s="12">
        <f>+VLOOKUP(M243,[1]Foglio1!$A:$C,3,0)</f>
        <v>-188889.8</v>
      </c>
      <c r="P243" s="29">
        <f>+SUMIFS('Scritture 2013'!$F:$F,'Scritture 2013'!$G:$G,"38",'Scritture 2013'!$A:$A,'Sp 2013'!$M243)</f>
        <v>0</v>
      </c>
      <c r="Q243" s="29">
        <f>+SUMIFS('Scritture 2013'!$F:$F,'Scritture 2013'!$G:$G,"16",'Scritture 2013'!$A:$A,'Sp 2013'!$M243)</f>
        <v>0</v>
      </c>
      <c r="R243" s="29">
        <f>+SUMIFS('Scritture 2013'!$F:$F,'Scritture 2013'!$G:$G,"39CA",'Scritture 2013'!$A:$A,'Sp 2013'!$M243)</f>
        <v>0</v>
      </c>
      <c r="S243" s="29">
        <f>+SUMIFS('Scritture 2013'!$F:$F,'Scritture 2013'!$G:$G,"17",'Scritture 2013'!$A:$A,'Sp 2013'!$M243)</f>
        <v>0</v>
      </c>
      <c r="T243" s="29">
        <f>+SUMIFS('Scritture 2013'!$F:$F,'Scritture 2013'!$G:$G,"39AF",'Scritture 2013'!$A:$A,'Sp 2013'!$M243)</f>
        <v>0</v>
      </c>
      <c r="U243" s="29">
        <f>+SUMIFS('Scritture 2013'!$F:$F,'Scritture 2013'!$G:$G,"39SD",'Scritture 2013'!$A:$A,'Sp 2013'!$M243)</f>
        <v>0</v>
      </c>
      <c r="V243" s="29">
        <f>+SUMIFS('Scritture 2013'!$F:$F,'Scritture 2013'!$G:$G,"37",'Scritture 2013'!$A:$A,'Sp 2013'!$M243)</f>
        <v>0</v>
      </c>
      <c r="W243" s="29">
        <f>+SUMIFS('Scritture 2013'!$F:$F,'Scritture 2013'!$G:$G,"19",'Scritture 2013'!$A:$A,'Sp 2013'!$M243)</f>
        <v>0</v>
      </c>
      <c r="X243" s="29">
        <f t="shared" si="16"/>
        <v>0</v>
      </c>
      <c r="Y243" s="29">
        <f t="shared" si="15"/>
        <v>-188889.8</v>
      </c>
      <c r="Z243" s="13"/>
    </row>
    <row r="244" spans="1:28" hidden="1" x14ac:dyDescent="0.3">
      <c r="A244" s="12" t="s">
        <v>22</v>
      </c>
      <c r="B244" s="12" t="s">
        <v>160</v>
      </c>
      <c r="C244" s="13" t="s">
        <v>161</v>
      </c>
      <c r="D244" s="13" t="s">
        <v>292</v>
      </c>
      <c r="E244" s="14" t="s">
        <v>293</v>
      </c>
      <c r="F244" s="13" t="s">
        <v>330</v>
      </c>
      <c r="G244" s="13"/>
      <c r="H244" s="10" t="s">
        <v>22</v>
      </c>
      <c r="I244" s="10" t="s">
        <v>160</v>
      </c>
      <c r="J244" t="s">
        <v>277</v>
      </c>
      <c r="K244" t="s">
        <v>331</v>
      </c>
      <c r="L244" t="s">
        <v>296</v>
      </c>
      <c r="M244" s="15">
        <v>22206000011</v>
      </c>
      <c r="N244" s="15" t="s">
        <v>336</v>
      </c>
      <c r="O244" s="12">
        <f>+VLOOKUP(M244,[1]Foglio1!$A:$C,3,0)</f>
        <v>-244022.13</v>
      </c>
      <c r="P244" s="29">
        <f>+SUMIFS('Scritture 2013'!$F:$F,'Scritture 2013'!$G:$G,"38",'Scritture 2013'!$A:$A,'Sp 2013'!$M244)</f>
        <v>0</v>
      </c>
      <c r="Q244" s="29">
        <f>+SUMIFS('Scritture 2013'!$F:$F,'Scritture 2013'!$G:$G,"16",'Scritture 2013'!$A:$A,'Sp 2013'!$M244)</f>
        <v>0</v>
      </c>
      <c r="R244" s="29">
        <f>+SUMIFS('Scritture 2013'!$F:$F,'Scritture 2013'!$G:$G,"39CA",'Scritture 2013'!$A:$A,'Sp 2013'!$M244)</f>
        <v>0</v>
      </c>
      <c r="S244" s="29">
        <f>+SUMIFS('Scritture 2013'!$F:$F,'Scritture 2013'!$G:$G,"17",'Scritture 2013'!$A:$A,'Sp 2013'!$M244)</f>
        <v>0</v>
      </c>
      <c r="T244" s="29">
        <f>+SUMIFS('Scritture 2013'!$F:$F,'Scritture 2013'!$G:$G,"39AF",'Scritture 2013'!$A:$A,'Sp 2013'!$M244)</f>
        <v>0</v>
      </c>
      <c r="U244" s="29">
        <f>+SUMIFS('Scritture 2013'!$F:$F,'Scritture 2013'!$G:$G,"39SD",'Scritture 2013'!$A:$A,'Sp 2013'!$M244)</f>
        <v>0</v>
      </c>
      <c r="V244" s="29">
        <f>+SUMIFS('Scritture 2013'!$F:$F,'Scritture 2013'!$G:$G,"37",'Scritture 2013'!$A:$A,'Sp 2013'!$M244)</f>
        <v>0</v>
      </c>
      <c r="W244" s="29">
        <f>+SUMIFS('Scritture 2013'!$F:$F,'Scritture 2013'!$G:$G,"19",'Scritture 2013'!$A:$A,'Sp 2013'!$M244)</f>
        <v>0</v>
      </c>
      <c r="X244" s="29">
        <f t="shared" si="16"/>
        <v>0</v>
      </c>
      <c r="Y244" s="29">
        <f t="shared" si="15"/>
        <v>-244022.13</v>
      </c>
      <c r="Z244" s="13"/>
    </row>
    <row r="245" spans="1:28" hidden="1" x14ac:dyDescent="0.3">
      <c r="A245" s="12" t="s">
        <v>22</v>
      </c>
      <c r="B245" s="12" t="s">
        <v>160</v>
      </c>
      <c r="C245" s="13" t="s">
        <v>161</v>
      </c>
      <c r="D245" s="13" t="s">
        <v>292</v>
      </c>
      <c r="E245" s="14" t="s">
        <v>293</v>
      </c>
      <c r="F245" s="13" t="s">
        <v>330</v>
      </c>
      <c r="G245" s="13"/>
      <c r="H245" s="10" t="s">
        <v>22</v>
      </c>
      <c r="I245" s="10" t="s">
        <v>160</v>
      </c>
      <c r="J245" t="s">
        <v>277</v>
      </c>
      <c r="K245" t="s">
        <v>331</v>
      </c>
      <c r="L245" t="s">
        <v>296</v>
      </c>
      <c r="M245" s="15">
        <v>22206000012</v>
      </c>
      <c r="N245" s="15" t="s">
        <v>337</v>
      </c>
      <c r="O245" s="12">
        <f>+VLOOKUP(M245,[1]Foglio1!$A:$C,3,0)</f>
        <v>-102013.45</v>
      </c>
      <c r="P245" s="29">
        <f>+SUMIFS('Scritture 2013'!$F:$F,'Scritture 2013'!$G:$G,"38",'Scritture 2013'!$A:$A,'Sp 2013'!$M245)</f>
        <v>0</v>
      </c>
      <c r="Q245" s="29">
        <f>+SUMIFS('Scritture 2013'!$F:$F,'Scritture 2013'!$G:$G,"16",'Scritture 2013'!$A:$A,'Sp 2013'!$M245)</f>
        <v>0</v>
      </c>
      <c r="R245" s="29">
        <f>+SUMIFS('Scritture 2013'!$F:$F,'Scritture 2013'!$G:$G,"39CA",'Scritture 2013'!$A:$A,'Sp 2013'!$M245)</f>
        <v>0</v>
      </c>
      <c r="S245" s="29">
        <f>+SUMIFS('Scritture 2013'!$F:$F,'Scritture 2013'!$G:$G,"17",'Scritture 2013'!$A:$A,'Sp 2013'!$M245)</f>
        <v>0</v>
      </c>
      <c r="T245" s="29">
        <f>+SUMIFS('Scritture 2013'!$F:$F,'Scritture 2013'!$G:$G,"39AF",'Scritture 2013'!$A:$A,'Sp 2013'!$M245)</f>
        <v>0</v>
      </c>
      <c r="U245" s="29">
        <f>+SUMIFS('Scritture 2013'!$F:$F,'Scritture 2013'!$G:$G,"39SD",'Scritture 2013'!$A:$A,'Sp 2013'!$M245)</f>
        <v>0</v>
      </c>
      <c r="V245" s="29">
        <f>+SUMIFS('Scritture 2013'!$F:$F,'Scritture 2013'!$G:$G,"37",'Scritture 2013'!$A:$A,'Sp 2013'!$M245)</f>
        <v>0</v>
      </c>
      <c r="W245" s="29">
        <f>+SUMIFS('Scritture 2013'!$F:$F,'Scritture 2013'!$G:$G,"19",'Scritture 2013'!$A:$A,'Sp 2013'!$M245)</f>
        <v>0</v>
      </c>
      <c r="X245" s="29">
        <f t="shared" si="16"/>
        <v>0</v>
      </c>
      <c r="Y245" s="29">
        <f t="shared" si="15"/>
        <v>-102013.45</v>
      </c>
      <c r="Z245" s="13"/>
    </row>
    <row r="246" spans="1:28" hidden="1" x14ac:dyDescent="0.3">
      <c r="A246" s="12" t="s">
        <v>22</v>
      </c>
      <c r="B246" s="12" t="s">
        <v>160</v>
      </c>
      <c r="C246" s="13" t="s">
        <v>161</v>
      </c>
      <c r="D246" s="13" t="s">
        <v>292</v>
      </c>
      <c r="E246" s="14" t="s">
        <v>293</v>
      </c>
      <c r="F246" s="13" t="s">
        <v>330</v>
      </c>
      <c r="G246" s="13"/>
      <c r="H246" s="10" t="s">
        <v>22</v>
      </c>
      <c r="I246" s="10" t="s">
        <v>160</v>
      </c>
      <c r="J246" t="s">
        <v>277</v>
      </c>
      <c r="K246" t="s">
        <v>331</v>
      </c>
      <c r="L246" t="s">
        <v>296</v>
      </c>
      <c r="M246" s="15">
        <v>22206000013</v>
      </c>
      <c r="N246" s="15" t="s">
        <v>338</v>
      </c>
      <c r="O246" s="12">
        <f>+VLOOKUP(M246,[1]Foglio1!$A:$C,3,0)</f>
        <v>-24328.720000000001</v>
      </c>
      <c r="P246" s="29">
        <f>+SUMIFS('Scritture 2013'!$F:$F,'Scritture 2013'!$G:$G,"38",'Scritture 2013'!$A:$A,'Sp 2013'!$M246)</f>
        <v>0</v>
      </c>
      <c r="Q246" s="29">
        <f>+SUMIFS('Scritture 2013'!$F:$F,'Scritture 2013'!$G:$G,"16",'Scritture 2013'!$A:$A,'Sp 2013'!$M246)</f>
        <v>0</v>
      </c>
      <c r="R246" s="29">
        <f>+SUMIFS('Scritture 2013'!$F:$F,'Scritture 2013'!$G:$G,"39CA",'Scritture 2013'!$A:$A,'Sp 2013'!$M246)</f>
        <v>0</v>
      </c>
      <c r="S246" s="29">
        <f>+SUMIFS('Scritture 2013'!$F:$F,'Scritture 2013'!$G:$G,"17",'Scritture 2013'!$A:$A,'Sp 2013'!$M246)</f>
        <v>0</v>
      </c>
      <c r="T246" s="29">
        <f>+SUMIFS('Scritture 2013'!$F:$F,'Scritture 2013'!$G:$G,"39AF",'Scritture 2013'!$A:$A,'Sp 2013'!$M246)</f>
        <v>0</v>
      </c>
      <c r="U246" s="29">
        <f>+SUMIFS('Scritture 2013'!$F:$F,'Scritture 2013'!$G:$G,"39SD",'Scritture 2013'!$A:$A,'Sp 2013'!$M246)</f>
        <v>0</v>
      </c>
      <c r="V246" s="29">
        <f>+SUMIFS('Scritture 2013'!$F:$F,'Scritture 2013'!$G:$G,"37",'Scritture 2013'!$A:$A,'Sp 2013'!$M246)</f>
        <v>0</v>
      </c>
      <c r="W246" s="29">
        <f>+SUMIFS('Scritture 2013'!$F:$F,'Scritture 2013'!$G:$G,"19",'Scritture 2013'!$A:$A,'Sp 2013'!$M246)</f>
        <v>0</v>
      </c>
      <c r="X246" s="29">
        <f t="shared" si="16"/>
        <v>0</v>
      </c>
      <c r="Y246" s="29">
        <f t="shared" si="15"/>
        <v>-24328.720000000001</v>
      </c>
      <c r="Z246" s="13"/>
    </row>
    <row r="247" spans="1:28" hidden="1" x14ac:dyDescent="0.3">
      <c r="A247" s="12" t="s">
        <v>22</v>
      </c>
      <c r="B247" s="12" t="s">
        <v>160</v>
      </c>
      <c r="C247" s="13" t="s">
        <v>161</v>
      </c>
      <c r="D247" s="13" t="s">
        <v>292</v>
      </c>
      <c r="E247" s="14" t="s">
        <v>293</v>
      </c>
      <c r="F247" s="13" t="s">
        <v>330</v>
      </c>
      <c r="G247" s="13"/>
      <c r="H247" s="10" t="s">
        <v>22</v>
      </c>
      <c r="I247" s="10" t="s">
        <v>160</v>
      </c>
      <c r="J247" t="s">
        <v>277</v>
      </c>
      <c r="K247" t="s">
        <v>331</v>
      </c>
      <c r="L247" t="s">
        <v>296</v>
      </c>
      <c r="M247" s="15">
        <v>22206000015</v>
      </c>
      <c r="N247" s="15" t="s">
        <v>339</v>
      </c>
      <c r="O247" s="12"/>
      <c r="P247" s="29">
        <f>+SUMIFS('Scritture 2013'!$F:$F,'Scritture 2013'!$G:$G,"38",'Scritture 2013'!$A:$A,'Sp 2013'!$M247)</f>
        <v>0</v>
      </c>
      <c r="Q247" s="29">
        <f>+SUMIFS('Scritture 2013'!$F:$F,'Scritture 2013'!$G:$G,"16",'Scritture 2013'!$A:$A,'Sp 2013'!$M247)</f>
        <v>0</v>
      </c>
      <c r="R247" s="29">
        <f>+SUMIFS('Scritture 2013'!$F:$F,'Scritture 2013'!$G:$G,"39CA",'Scritture 2013'!$A:$A,'Sp 2013'!$M247)</f>
        <v>0</v>
      </c>
      <c r="S247" s="29">
        <f>+SUMIFS('Scritture 2013'!$F:$F,'Scritture 2013'!$G:$G,"17",'Scritture 2013'!$A:$A,'Sp 2013'!$M247)</f>
        <v>0</v>
      </c>
      <c r="T247" s="29">
        <f>+SUMIFS('Scritture 2013'!$F:$F,'Scritture 2013'!$G:$G,"39AF",'Scritture 2013'!$A:$A,'Sp 2013'!$M247)</f>
        <v>0</v>
      </c>
      <c r="U247" s="29">
        <f>+SUMIFS('Scritture 2013'!$F:$F,'Scritture 2013'!$G:$G,"39SD",'Scritture 2013'!$A:$A,'Sp 2013'!$M247)</f>
        <v>0</v>
      </c>
      <c r="V247" s="29">
        <f>+SUMIFS('Scritture 2013'!$F:$F,'Scritture 2013'!$G:$G,"37",'Scritture 2013'!$A:$A,'Sp 2013'!$M247)</f>
        <v>0</v>
      </c>
      <c r="W247" s="29">
        <f>+SUMIFS('Scritture 2013'!$F:$F,'Scritture 2013'!$G:$G,"19",'Scritture 2013'!$A:$A,'Sp 2013'!$M247)</f>
        <v>0</v>
      </c>
      <c r="X247" s="29">
        <f t="shared" si="16"/>
        <v>0</v>
      </c>
      <c r="Y247" s="29">
        <f t="shared" si="15"/>
        <v>0</v>
      </c>
      <c r="Z247" s="13"/>
    </row>
    <row r="248" spans="1:28" hidden="1" x14ac:dyDescent="0.3">
      <c r="A248" s="12" t="s">
        <v>22</v>
      </c>
      <c r="B248" s="12" t="s">
        <v>160</v>
      </c>
      <c r="C248" s="13" t="s">
        <v>161</v>
      </c>
      <c r="D248" s="13" t="s">
        <v>292</v>
      </c>
      <c r="E248" s="14" t="s">
        <v>293</v>
      </c>
      <c r="F248" s="13" t="s">
        <v>330</v>
      </c>
      <c r="G248" s="13"/>
      <c r="H248" s="10" t="s">
        <v>22</v>
      </c>
      <c r="I248" s="10" t="s">
        <v>160</v>
      </c>
      <c r="J248" t="s">
        <v>277</v>
      </c>
      <c r="K248" t="s">
        <v>331</v>
      </c>
      <c r="L248" t="s">
        <v>296</v>
      </c>
      <c r="M248" s="15">
        <v>22206000017</v>
      </c>
      <c r="N248" s="28" t="s">
        <v>340</v>
      </c>
      <c r="O248" s="12">
        <f>+VLOOKUP(M248,[1]Foglio1!$A:$C,3,0)</f>
        <v>-886322.49</v>
      </c>
      <c r="P248" s="29">
        <f>+SUMIFS('Scritture 2013'!$F:$F,'Scritture 2013'!$G:$G,"38",'Scritture 2013'!$A:$A,'Sp 2013'!$M248)</f>
        <v>0</v>
      </c>
      <c r="Q248" s="29">
        <f>+SUMIFS('Scritture 2013'!$F:$F,'Scritture 2013'!$G:$G,"16",'Scritture 2013'!$A:$A,'Sp 2013'!$M248)</f>
        <v>0</v>
      </c>
      <c r="R248" s="29">
        <f>+SUMIFS('Scritture 2013'!$F:$F,'Scritture 2013'!$G:$G,"39CA",'Scritture 2013'!$A:$A,'Sp 2013'!$M248)</f>
        <v>9100</v>
      </c>
      <c r="S248" s="29">
        <f>+SUMIFS('Scritture 2013'!$F:$F,'Scritture 2013'!$G:$G,"17",'Scritture 2013'!$A:$A,'Sp 2013'!$M248)</f>
        <v>0</v>
      </c>
      <c r="T248" s="29">
        <f>+SUMIFS('Scritture 2013'!$F:$F,'Scritture 2013'!$G:$G,"39AF",'Scritture 2013'!$A:$A,'Sp 2013'!$M248)</f>
        <v>0</v>
      </c>
      <c r="U248" s="29">
        <f>+SUMIFS('Scritture 2013'!$F:$F,'Scritture 2013'!$G:$G,"39SD",'Scritture 2013'!$A:$A,'Sp 2013'!$M248)</f>
        <v>0</v>
      </c>
      <c r="V248" s="29">
        <f>+SUMIFS('Scritture 2013'!$F:$F,'Scritture 2013'!$G:$G,"37",'Scritture 2013'!$A:$A,'Sp 2013'!$M248)</f>
        <v>0</v>
      </c>
      <c r="W248" s="29">
        <f>+SUMIFS('Scritture 2013'!$F:$F,'Scritture 2013'!$G:$G,"19",'Scritture 2013'!$A:$A,'Sp 2013'!$M248)</f>
        <v>0</v>
      </c>
      <c r="X248" s="98">
        <f t="shared" si="16"/>
        <v>9100</v>
      </c>
      <c r="Y248" s="29">
        <f t="shared" si="15"/>
        <v>-877222.49</v>
      </c>
      <c r="Z248" s="13"/>
    </row>
    <row r="249" spans="1:28" hidden="1" x14ac:dyDescent="0.3">
      <c r="A249" s="12" t="s">
        <v>22</v>
      </c>
      <c r="B249" s="12" t="s">
        <v>160</v>
      </c>
      <c r="C249" s="13" t="s">
        <v>161</v>
      </c>
      <c r="D249" s="13" t="s">
        <v>292</v>
      </c>
      <c r="E249" s="14" t="s">
        <v>293</v>
      </c>
      <c r="F249" s="13" t="s">
        <v>330</v>
      </c>
      <c r="G249" s="13"/>
      <c r="H249" s="10" t="s">
        <v>22</v>
      </c>
      <c r="I249" s="10" t="s">
        <v>160</v>
      </c>
      <c r="J249" t="s">
        <v>277</v>
      </c>
      <c r="K249" t="s">
        <v>331</v>
      </c>
      <c r="L249" t="s">
        <v>296</v>
      </c>
      <c r="M249" s="15">
        <v>22206000018</v>
      </c>
      <c r="N249" s="15" t="s">
        <v>341</v>
      </c>
      <c r="O249" s="12">
        <f>+VLOOKUP(M249,[1]Foglio1!$A:$C,3,0)</f>
        <v>-156250</v>
      </c>
      <c r="P249" s="29">
        <f>+SUMIFS('Scritture 2013'!$F:$F,'Scritture 2013'!$G:$G,"38",'Scritture 2013'!$A:$A,'Sp 2013'!$M249)</f>
        <v>0</v>
      </c>
      <c r="Q249" s="29">
        <f>+SUMIFS('Scritture 2013'!$F:$F,'Scritture 2013'!$G:$G,"16",'Scritture 2013'!$A:$A,'Sp 2013'!$M249)</f>
        <v>0</v>
      </c>
      <c r="R249" s="29">
        <f>+SUMIFS('Scritture 2013'!$F:$F,'Scritture 2013'!$G:$G,"39CA",'Scritture 2013'!$A:$A,'Sp 2013'!$M249)</f>
        <v>0</v>
      </c>
      <c r="S249" s="29">
        <f>+SUMIFS('Scritture 2013'!$F:$F,'Scritture 2013'!$G:$G,"17",'Scritture 2013'!$A:$A,'Sp 2013'!$M249)</f>
        <v>0</v>
      </c>
      <c r="T249" s="29">
        <f>+SUMIFS('Scritture 2013'!$F:$F,'Scritture 2013'!$G:$G,"39AF",'Scritture 2013'!$A:$A,'Sp 2013'!$M249)</f>
        <v>0</v>
      </c>
      <c r="U249" s="29">
        <f>+SUMIFS('Scritture 2013'!$F:$F,'Scritture 2013'!$G:$G,"39SD",'Scritture 2013'!$A:$A,'Sp 2013'!$M249)</f>
        <v>0</v>
      </c>
      <c r="V249" s="29">
        <f>+SUMIFS('Scritture 2013'!$F:$F,'Scritture 2013'!$G:$G,"37",'Scritture 2013'!$A:$A,'Sp 2013'!$M249)</f>
        <v>0</v>
      </c>
      <c r="W249" s="29">
        <f>+SUMIFS('Scritture 2013'!$F:$F,'Scritture 2013'!$G:$G,"19",'Scritture 2013'!$A:$A,'Sp 2013'!$M249)</f>
        <v>0</v>
      </c>
      <c r="X249" s="29">
        <f t="shared" si="16"/>
        <v>0</v>
      </c>
      <c r="Y249" s="29">
        <f t="shared" si="15"/>
        <v>-156250</v>
      </c>
      <c r="Z249" s="13"/>
    </row>
    <row r="250" spans="1:28" hidden="1" x14ac:dyDescent="0.3">
      <c r="A250" s="12" t="s">
        <v>22</v>
      </c>
      <c r="B250" s="12" t="s">
        <v>160</v>
      </c>
      <c r="C250" s="13" t="s">
        <v>161</v>
      </c>
      <c r="D250" s="13" t="s">
        <v>292</v>
      </c>
      <c r="E250" s="14" t="s">
        <v>293</v>
      </c>
      <c r="F250" s="13" t="s">
        <v>330</v>
      </c>
      <c r="G250" s="13"/>
      <c r="H250" s="10" t="s">
        <v>22</v>
      </c>
      <c r="I250" s="10" t="s">
        <v>160</v>
      </c>
      <c r="J250" t="s">
        <v>277</v>
      </c>
      <c r="K250" t="s">
        <v>331</v>
      </c>
      <c r="L250" t="s">
        <v>296</v>
      </c>
      <c r="M250" s="15">
        <v>22206000019</v>
      </c>
      <c r="N250" s="15" t="s">
        <v>342</v>
      </c>
      <c r="O250" s="12">
        <f>+VLOOKUP(M250,[1]Foglio1!$A:$C,3,0)</f>
        <v>-277645.74</v>
      </c>
      <c r="P250" s="29">
        <f>+SUMIFS('Scritture 2013'!$F:$F,'Scritture 2013'!$G:$G,"38",'Scritture 2013'!$A:$A,'Sp 2013'!$M250)</f>
        <v>0</v>
      </c>
      <c r="Q250" s="29">
        <f>+SUMIFS('Scritture 2013'!$F:$F,'Scritture 2013'!$G:$G,"16",'Scritture 2013'!$A:$A,'Sp 2013'!$M250)</f>
        <v>0</v>
      </c>
      <c r="R250" s="29">
        <f>+SUMIFS('Scritture 2013'!$F:$F,'Scritture 2013'!$G:$G,"39CA",'Scritture 2013'!$A:$A,'Sp 2013'!$M250)</f>
        <v>0</v>
      </c>
      <c r="S250" s="29">
        <f>+SUMIFS('Scritture 2013'!$F:$F,'Scritture 2013'!$G:$G,"17",'Scritture 2013'!$A:$A,'Sp 2013'!$M250)</f>
        <v>0</v>
      </c>
      <c r="T250" s="29">
        <f>+SUMIFS('Scritture 2013'!$F:$F,'Scritture 2013'!$G:$G,"39AF",'Scritture 2013'!$A:$A,'Sp 2013'!$M250)</f>
        <v>0</v>
      </c>
      <c r="U250" s="29">
        <f>+SUMIFS('Scritture 2013'!$F:$F,'Scritture 2013'!$G:$G,"39SD",'Scritture 2013'!$A:$A,'Sp 2013'!$M250)</f>
        <v>0</v>
      </c>
      <c r="V250" s="29">
        <f>+SUMIFS('Scritture 2013'!$F:$F,'Scritture 2013'!$G:$G,"37",'Scritture 2013'!$A:$A,'Sp 2013'!$M250)</f>
        <v>0</v>
      </c>
      <c r="W250" s="29">
        <f>+SUMIFS('Scritture 2013'!$F:$F,'Scritture 2013'!$G:$G,"19",'Scritture 2013'!$A:$A,'Sp 2013'!$M250)</f>
        <v>0</v>
      </c>
      <c r="X250" s="29">
        <f t="shared" si="16"/>
        <v>0</v>
      </c>
      <c r="Y250" s="29">
        <f t="shared" si="15"/>
        <v>-277645.74</v>
      </c>
      <c r="Z250" s="13"/>
    </row>
    <row r="251" spans="1:28" hidden="1" x14ac:dyDescent="0.3">
      <c r="A251" s="12" t="s">
        <v>22</v>
      </c>
      <c r="B251" s="12" t="s">
        <v>160</v>
      </c>
      <c r="C251" s="13" t="s">
        <v>161</v>
      </c>
      <c r="D251" s="13" t="s">
        <v>292</v>
      </c>
      <c r="E251" s="14" t="s">
        <v>293</v>
      </c>
      <c r="F251" s="13" t="s">
        <v>330</v>
      </c>
      <c r="G251" s="13"/>
      <c r="H251" s="10" t="s">
        <v>22</v>
      </c>
      <c r="I251" s="10" t="s">
        <v>160</v>
      </c>
      <c r="J251" t="s">
        <v>277</v>
      </c>
      <c r="K251" t="s">
        <v>331</v>
      </c>
      <c r="L251" t="s">
        <v>296</v>
      </c>
      <c r="M251" s="15">
        <v>22206000020</v>
      </c>
      <c r="N251" s="15" t="s">
        <v>343</v>
      </c>
      <c r="O251" s="12"/>
      <c r="P251" s="29">
        <f>+SUMIFS('Scritture 2013'!$F:$F,'Scritture 2013'!$G:$G,"38",'Scritture 2013'!$A:$A,'Sp 2013'!$M251)</f>
        <v>0</v>
      </c>
      <c r="Q251" s="29">
        <f>+SUMIFS('Scritture 2013'!$F:$F,'Scritture 2013'!$G:$G,"16",'Scritture 2013'!$A:$A,'Sp 2013'!$M251)</f>
        <v>0</v>
      </c>
      <c r="R251" s="29">
        <f>+SUMIFS('Scritture 2013'!$F:$F,'Scritture 2013'!$G:$G,"39CA",'Scritture 2013'!$A:$A,'Sp 2013'!$M251)</f>
        <v>0</v>
      </c>
      <c r="S251" s="29">
        <f>+SUMIFS('Scritture 2013'!$F:$F,'Scritture 2013'!$G:$G,"17",'Scritture 2013'!$A:$A,'Sp 2013'!$M251)</f>
        <v>0</v>
      </c>
      <c r="T251" s="29">
        <f>+SUMIFS('Scritture 2013'!$F:$F,'Scritture 2013'!$G:$G,"39AF",'Scritture 2013'!$A:$A,'Sp 2013'!$M251)</f>
        <v>0</v>
      </c>
      <c r="U251" s="29">
        <f>+SUMIFS('Scritture 2013'!$F:$F,'Scritture 2013'!$G:$G,"39SD",'Scritture 2013'!$A:$A,'Sp 2013'!$M251)</f>
        <v>0</v>
      </c>
      <c r="V251" s="29">
        <f>+SUMIFS('Scritture 2013'!$F:$F,'Scritture 2013'!$G:$G,"37",'Scritture 2013'!$A:$A,'Sp 2013'!$M251)</f>
        <v>0</v>
      </c>
      <c r="W251" s="29">
        <f>+SUMIFS('Scritture 2013'!$F:$F,'Scritture 2013'!$G:$G,"19",'Scritture 2013'!$A:$A,'Sp 2013'!$M251)</f>
        <v>0</v>
      </c>
      <c r="X251" s="29">
        <f t="shared" si="16"/>
        <v>0</v>
      </c>
      <c r="Y251" s="29">
        <f t="shared" si="15"/>
        <v>0</v>
      </c>
      <c r="Z251" s="13"/>
    </row>
    <row r="252" spans="1:28" hidden="1" x14ac:dyDescent="0.3">
      <c r="A252" s="12" t="s">
        <v>22</v>
      </c>
      <c r="B252" s="12" t="s">
        <v>160</v>
      </c>
      <c r="C252" s="13" t="s">
        <v>161</v>
      </c>
      <c r="D252" s="13" t="s">
        <v>292</v>
      </c>
      <c r="E252" s="14" t="s">
        <v>293</v>
      </c>
      <c r="F252" s="13" t="s">
        <v>330</v>
      </c>
      <c r="G252" s="13"/>
      <c r="H252" s="10" t="s">
        <v>22</v>
      </c>
      <c r="I252" s="10" t="s">
        <v>160</v>
      </c>
      <c r="J252" t="s">
        <v>277</v>
      </c>
      <c r="K252" t="s">
        <v>331</v>
      </c>
      <c r="L252" t="s">
        <v>296</v>
      </c>
      <c r="M252" s="15">
        <v>22206000021</v>
      </c>
      <c r="N252" s="28" t="s">
        <v>344</v>
      </c>
      <c r="O252" s="12"/>
      <c r="P252" s="29">
        <f>+SUMIFS('Scritture 2013'!$F:$F,'Scritture 2013'!$G:$G,"38",'Scritture 2013'!$A:$A,'Sp 2013'!$M252)</f>
        <v>0</v>
      </c>
      <c r="Q252" s="29">
        <f>+SUMIFS('Scritture 2013'!$F:$F,'Scritture 2013'!$G:$G,"16",'Scritture 2013'!$A:$A,'Sp 2013'!$M252)</f>
        <v>0</v>
      </c>
      <c r="R252" s="29">
        <f>+SUMIFS('Scritture 2013'!$F:$F,'Scritture 2013'!$G:$G,"39CA",'Scritture 2013'!$A:$A,'Sp 2013'!$M252)</f>
        <v>0</v>
      </c>
      <c r="S252" s="29">
        <f>+SUMIFS('Scritture 2013'!$F:$F,'Scritture 2013'!$G:$G,"17",'Scritture 2013'!$A:$A,'Sp 2013'!$M252)</f>
        <v>0</v>
      </c>
      <c r="T252" s="29">
        <f>+SUMIFS('Scritture 2013'!$F:$F,'Scritture 2013'!$G:$G,"39AF",'Scritture 2013'!$A:$A,'Sp 2013'!$M252)</f>
        <v>0</v>
      </c>
      <c r="U252" s="29">
        <f>+SUMIFS('Scritture 2013'!$F:$F,'Scritture 2013'!$G:$G,"39SD",'Scritture 2013'!$A:$A,'Sp 2013'!$M252)</f>
        <v>0</v>
      </c>
      <c r="V252" s="29">
        <f>+SUMIFS('Scritture 2013'!$F:$F,'Scritture 2013'!$G:$G,"37",'Scritture 2013'!$A:$A,'Sp 2013'!$M252)</f>
        <v>0</v>
      </c>
      <c r="W252" s="29">
        <f>+SUMIFS('Scritture 2013'!$F:$F,'Scritture 2013'!$G:$G,"19",'Scritture 2013'!$A:$A,'Sp 2013'!$M252)</f>
        <v>0</v>
      </c>
      <c r="X252" s="29">
        <f t="shared" si="16"/>
        <v>0</v>
      </c>
      <c r="Y252" s="29">
        <f t="shared" si="15"/>
        <v>0</v>
      </c>
      <c r="Z252" s="13"/>
    </row>
    <row r="253" spans="1:28" hidden="1" x14ac:dyDescent="0.3">
      <c r="A253" s="12" t="s">
        <v>22</v>
      </c>
      <c r="B253" s="12" t="s">
        <v>160</v>
      </c>
      <c r="C253" s="13" t="s">
        <v>161</v>
      </c>
      <c r="D253" s="13" t="s">
        <v>292</v>
      </c>
      <c r="E253" s="14" t="s">
        <v>293</v>
      </c>
      <c r="F253" s="13" t="s">
        <v>330</v>
      </c>
      <c r="G253" s="13"/>
      <c r="H253" s="10" t="s">
        <v>22</v>
      </c>
      <c r="I253" s="10" t="s">
        <v>160</v>
      </c>
      <c r="J253" t="s">
        <v>277</v>
      </c>
      <c r="K253" t="s">
        <v>331</v>
      </c>
      <c r="L253" t="s">
        <v>296</v>
      </c>
      <c r="M253" s="15">
        <v>22206000022</v>
      </c>
      <c r="N253" s="28" t="s">
        <v>345</v>
      </c>
      <c r="O253" s="12"/>
      <c r="P253" s="29">
        <f>+SUMIFS('Scritture 2013'!$F:$F,'Scritture 2013'!$G:$G,"38",'Scritture 2013'!$A:$A,'Sp 2013'!$M253)</f>
        <v>0</v>
      </c>
      <c r="Q253" s="29">
        <f>+SUMIFS('Scritture 2013'!$F:$F,'Scritture 2013'!$G:$G,"16",'Scritture 2013'!$A:$A,'Sp 2013'!$M253)</f>
        <v>0</v>
      </c>
      <c r="R253" s="29">
        <f>+SUMIFS('Scritture 2013'!$F:$F,'Scritture 2013'!$G:$G,"39CA",'Scritture 2013'!$A:$A,'Sp 2013'!$M253)</f>
        <v>0</v>
      </c>
      <c r="S253" s="29">
        <f>+SUMIFS('Scritture 2013'!$F:$F,'Scritture 2013'!$G:$G,"17",'Scritture 2013'!$A:$A,'Sp 2013'!$M253)</f>
        <v>0</v>
      </c>
      <c r="T253" s="29">
        <f>+SUMIFS('Scritture 2013'!$F:$F,'Scritture 2013'!$G:$G,"39AF",'Scritture 2013'!$A:$A,'Sp 2013'!$M253)</f>
        <v>0</v>
      </c>
      <c r="U253" s="29">
        <f>+SUMIFS('Scritture 2013'!$F:$F,'Scritture 2013'!$G:$G,"39SD",'Scritture 2013'!$A:$A,'Sp 2013'!$M253)</f>
        <v>0</v>
      </c>
      <c r="V253" s="29">
        <f>+SUMIFS('Scritture 2013'!$F:$F,'Scritture 2013'!$G:$G,"37",'Scritture 2013'!$A:$A,'Sp 2013'!$M253)</f>
        <v>0</v>
      </c>
      <c r="W253" s="29">
        <f>+SUMIFS('Scritture 2013'!$F:$F,'Scritture 2013'!$G:$G,"19",'Scritture 2013'!$A:$A,'Sp 2013'!$M253)</f>
        <v>0</v>
      </c>
      <c r="X253" s="29">
        <f t="shared" si="16"/>
        <v>0</v>
      </c>
      <c r="Y253" s="29">
        <f t="shared" si="15"/>
        <v>0</v>
      </c>
      <c r="Z253" s="13"/>
    </row>
    <row r="254" spans="1:28" hidden="1" x14ac:dyDescent="0.3">
      <c r="A254" s="12"/>
      <c r="B254" s="12"/>
      <c r="C254" s="13"/>
      <c r="D254" s="13"/>
      <c r="E254" s="14"/>
      <c r="F254" s="13"/>
      <c r="G254" s="13"/>
      <c r="H254" s="10" t="s">
        <v>22</v>
      </c>
      <c r="I254" s="10" t="s">
        <v>160</v>
      </c>
      <c r="J254" t="s">
        <v>209</v>
      </c>
      <c r="K254" t="s">
        <v>295</v>
      </c>
      <c r="L254" t="s">
        <v>763</v>
      </c>
      <c r="M254" s="15" t="s">
        <v>836</v>
      </c>
      <c r="N254" s="15" t="s">
        <v>837</v>
      </c>
      <c r="O254" s="12"/>
      <c r="P254" s="29">
        <f>+SUMIFS('Scritture 2013'!$F:$F,'Scritture 2013'!$G:$G,"38",'Scritture 2013'!$A:$A,'Sp 2013'!$M254)</f>
        <v>0</v>
      </c>
      <c r="Q254" s="29">
        <f>+SUMIFS('Scritture 2013'!$F:$F,'Scritture 2013'!$G:$G,"16",'Scritture 2013'!$A:$A,'Sp 2013'!$M254)</f>
        <v>0</v>
      </c>
      <c r="R254" s="29">
        <f>+SUMIFS('Scritture 2013'!$F:$F,'Scritture 2013'!$G:$G,"39CA",'Scritture 2013'!$A:$A,'Sp 2013'!$M254)</f>
        <v>0</v>
      </c>
      <c r="S254" s="29">
        <f>+SUMIFS('Scritture 2013'!$F:$F,'Scritture 2013'!$G:$G,"17",'Scritture 2013'!$A:$A,'Sp 2013'!$M254)</f>
        <v>0</v>
      </c>
      <c r="T254" s="29">
        <f>+SUMIFS('Scritture 2013'!$F:$F,'Scritture 2013'!$G:$G,"39AF",'Scritture 2013'!$A:$A,'Sp 2013'!$M254)</f>
        <v>0</v>
      </c>
      <c r="U254" s="29">
        <f>+SUMIFS('Scritture 2013'!$F:$F,'Scritture 2013'!$G:$G,"39SD",'Scritture 2013'!$A:$A,'Sp 2013'!$M254)</f>
        <v>0</v>
      </c>
      <c r="V254" s="29">
        <f>+SUMIFS('Scritture 2013'!$F:$F,'Scritture 2013'!$G:$G,"37",'Scritture 2013'!$A:$A,'Sp 2013'!$M254)</f>
        <v>0</v>
      </c>
      <c r="W254" s="29">
        <f>+SUMIFS('Scritture 2013'!$F:$F,'Scritture 2013'!$G:$G,"19",'Scritture 2013'!$A:$A,'Sp 2013'!$M254)</f>
        <v>0</v>
      </c>
      <c r="X254" s="29">
        <f t="shared" ref="X254" si="19">+SUM(P254:W254)</f>
        <v>0</v>
      </c>
      <c r="Y254" s="29">
        <f t="shared" ref="Y254" si="20">+SUM(O254:W254)</f>
        <v>0</v>
      </c>
      <c r="Z254" s="13"/>
    </row>
    <row r="255" spans="1:28" hidden="1" x14ac:dyDescent="0.3">
      <c r="A255" s="12"/>
      <c r="B255" s="12"/>
      <c r="C255" s="13"/>
      <c r="D255" s="13"/>
      <c r="E255" s="14"/>
      <c r="F255" s="13"/>
      <c r="G255" s="13"/>
      <c r="H255" s="10" t="s">
        <v>22</v>
      </c>
      <c r="I255" s="10" t="s">
        <v>160</v>
      </c>
      <c r="J255" t="s">
        <v>277</v>
      </c>
      <c r="K255" t="s">
        <v>331</v>
      </c>
      <c r="L255" t="s">
        <v>763</v>
      </c>
      <c r="M255" s="15" t="s">
        <v>838</v>
      </c>
      <c r="N255" s="15" t="s">
        <v>839</v>
      </c>
      <c r="O255" s="12"/>
      <c r="P255" s="29">
        <f>+SUMIFS('Scritture 2013'!$F:$F,'Scritture 2013'!$G:$G,"38",'Scritture 2013'!$A:$A,'Sp 2013'!$M255)</f>
        <v>0</v>
      </c>
      <c r="Q255" s="29">
        <f>+SUMIFS('Scritture 2013'!$F:$F,'Scritture 2013'!$G:$G,"16",'Scritture 2013'!$A:$A,'Sp 2013'!$M255)</f>
        <v>0</v>
      </c>
      <c r="R255" s="29">
        <f>+SUMIFS('Scritture 2013'!$F:$F,'Scritture 2013'!$G:$G,"39CA",'Scritture 2013'!$A:$A,'Sp 2013'!$M255)</f>
        <v>0</v>
      </c>
      <c r="S255" s="29">
        <f>+SUMIFS('Scritture 2013'!$F:$F,'Scritture 2013'!$G:$G,"17",'Scritture 2013'!$A:$A,'Sp 2013'!$M255)</f>
        <v>0</v>
      </c>
      <c r="T255" s="29">
        <f>+SUMIFS('Scritture 2013'!$F:$F,'Scritture 2013'!$G:$G,"39AF",'Scritture 2013'!$A:$A,'Sp 2013'!$M255)</f>
        <v>0</v>
      </c>
      <c r="U255" s="29">
        <f>+SUMIFS('Scritture 2013'!$F:$F,'Scritture 2013'!$G:$G,"39SD",'Scritture 2013'!$A:$A,'Sp 2013'!$M255)</f>
        <v>0</v>
      </c>
      <c r="V255" s="29">
        <f>+SUMIFS('Scritture 2013'!$F:$F,'Scritture 2013'!$G:$G,"37",'Scritture 2013'!$A:$A,'Sp 2013'!$M255)</f>
        <v>0</v>
      </c>
      <c r="W255" s="29">
        <f>+SUMIFS('Scritture 2013'!$F:$F,'Scritture 2013'!$G:$G,"19",'Scritture 2013'!$A:$A,'Sp 2013'!$M255)</f>
        <v>0</v>
      </c>
      <c r="X255" s="29">
        <f t="shared" si="16"/>
        <v>0</v>
      </c>
      <c r="Y255" s="29">
        <f t="shared" si="15"/>
        <v>0</v>
      </c>
      <c r="Z255" s="13"/>
    </row>
    <row r="256" spans="1:28" hidden="1" x14ac:dyDescent="0.3">
      <c r="A256" s="12" t="s">
        <v>22</v>
      </c>
      <c r="B256" s="12" t="s">
        <v>160</v>
      </c>
      <c r="C256" s="13" t="s">
        <v>161</v>
      </c>
      <c r="D256" s="13" t="s">
        <v>208</v>
      </c>
      <c r="E256" s="14" t="s">
        <v>346</v>
      </c>
      <c r="F256" s="13"/>
      <c r="G256" s="13"/>
      <c r="H256" s="10" t="s">
        <v>22</v>
      </c>
      <c r="I256" s="10" t="s">
        <v>160</v>
      </c>
      <c r="J256" t="s">
        <v>209</v>
      </c>
      <c r="K256" t="s">
        <v>210</v>
      </c>
      <c r="L256" t="s">
        <v>211</v>
      </c>
      <c r="M256" s="15">
        <v>22200</v>
      </c>
      <c r="N256" s="15" t="s">
        <v>211</v>
      </c>
      <c r="O256" s="12">
        <f>+VLOOKUP(M256,[1]Foglio1!$A:$C,3,0)</f>
        <v>-8281177.8200000003</v>
      </c>
      <c r="P256" s="29">
        <f>+SUMIFS('Scritture 2013'!$F:$F,'Scritture 2013'!$G:$G,"38",'Scritture 2013'!$A:$A,'Sp 2013'!$M256)</f>
        <v>0</v>
      </c>
      <c r="Q256" s="29">
        <f>+SUMIFS('Scritture 2013'!$F:$F,'Scritture 2013'!$G:$G,"16",'Scritture 2013'!$A:$A,'Sp 2013'!$M256)</f>
        <v>0</v>
      </c>
      <c r="R256" s="29">
        <f>+SUMIFS('Scritture 2013'!$F:$F,'Scritture 2013'!$G:$G,"39CA",'Scritture 2013'!$A:$A,'Sp 2013'!$M256)</f>
        <v>0</v>
      </c>
      <c r="S256" s="29">
        <f>+SUMIFS('Scritture 2013'!$F:$F,'Scritture 2013'!$G:$G,"17",'Scritture 2013'!$A:$A,'Sp 2013'!$M256)</f>
        <v>0</v>
      </c>
      <c r="T256" s="29">
        <f>+SUMIFS('Scritture 2013'!$F:$F,'Scritture 2013'!$G:$G,"39AF",'Scritture 2013'!$A:$A,'Sp 2013'!$M256)</f>
        <v>0</v>
      </c>
      <c r="U256" s="29">
        <f>+SUMIFS('Scritture 2013'!$F:$F,'Scritture 2013'!$G:$G,"39SD",'Scritture 2013'!$A:$A,'Sp 2013'!$M256)</f>
        <v>0</v>
      </c>
      <c r="V256" s="29">
        <f>+SUMIFS('Scritture 2013'!$F:$F,'Scritture 2013'!$G:$G,"37",'Scritture 2013'!$A:$A,'Sp 2013'!$M256)</f>
        <v>0</v>
      </c>
      <c r="W256" s="29">
        <f>+SUMIFS('Scritture 2013'!$F:$F,'Scritture 2013'!$G:$G,"19",'Scritture 2013'!$A:$A,'Sp 2013'!$M256)</f>
        <v>0</v>
      </c>
      <c r="X256" s="29">
        <f t="shared" si="16"/>
        <v>0</v>
      </c>
      <c r="Y256" s="29">
        <f t="shared" si="15"/>
        <v>-8281177.8200000003</v>
      </c>
      <c r="Z256" s="13"/>
    </row>
    <row r="257" spans="1:26" hidden="1" x14ac:dyDescent="0.3">
      <c r="A257" s="12" t="s">
        <v>22</v>
      </c>
      <c r="B257" s="12" t="s">
        <v>160</v>
      </c>
      <c r="C257" s="13" t="s">
        <v>161</v>
      </c>
      <c r="D257" s="13" t="s">
        <v>208</v>
      </c>
      <c r="E257" s="14" t="s">
        <v>346</v>
      </c>
      <c r="F257" s="13"/>
      <c r="G257" s="13"/>
      <c r="H257" s="10" t="s">
        <v>22</v>
      </c>
      <c r="I257" s="10" t="s">
        <v>160</v>
      </c>
      <c r="J257" t="s">
        <v>209</v>
      </c>
      <c r="K257" t="s">
        <v>210</v>
      </c>
      <c r="L257" t="s">
        <v>211</v>
      </c>
      <c r="M257" s="15">
        <v>22211000004</v>
      </c>
      <c r="N257" s="15" t="s">
        <v>347</v>
      </c>
      <c r="O257" s="12">
        <f>+VLOOKUP(M257,[1]Foglio1!$A:$C,3,0)</f>
        <v>-666665.91</v>
      </c>
      <c r="P257" s="29">
        <f>+SUMIFS('Scritture 2013'!$F:$F,'Scritture 2013'!$G:$G,"38",'Scritture 2013'!$A:$A,'Sp 2013'!$M257)</f>
        <v>0</v>
      </c>
      <c r="Q257" s="29">
        <f>+SUMIFS('Scritture 2013'!$F:$F,'Scritture 2013'!$G:$G,"16",'Scritture 2013'!$A:$A,'Sp 2013'!$M257)</f>
        <v>0</v>
      </c>
      <c r="R257" s="29">
        <f>+SUMIFS('Scritture 2013'!$F:$F,'Scritture 2013'!$G:$G,"39CA",'Scritture 2013'!$A:$A,'Sp 2013'!$M257)</f>
        <v>0</v>
      </c>
      <c r="S257" s="29">
        <f>+SUMIFS('Scritture 2013'!$F:$F,'Scritture 2013'!$G:$G,"17",'Scritture 2013'!$A:$A,'Sp 2013'!$M257)</f>
        <v>0</v>
      </c>
      <c r="T257" s="29">
        <f>+SUMIFS('Scritture 2013'!$F:$F,'Scritture 2013'!$G:$G,"39AF",'Scritture 2013'!$A:$A,'Sp 2013'!$M257)</f>
        <v>0</v>
      </c>
      <c r="U257" s="29">
        <f>+SUMIFS('Scritture 2013'!$F:$F,'Scritture 2013'!$G:$G,"39SD",'Scritture 2013'!$A:$A,'Sp 2013'!$M257)</f>
        <v>0</v>
      </c>
      <c r="V257" s="29">
        <f>+SUMIFS('Scritture 2013'!$F:$F,'Scritture 2013'!$G:$G,"37",'Scritture 2013'!$A:$A,'Sp 2013'!$M257)</f>
        <v>0</v>
      </c>
      <c r="W257" s="29">
        <f>+SUMIFS('Scritture 2013'!$F:$F,'Scritture 2013'!$G:$G,"19",'Scritture 2013'!$A:$A,'Sp 2013'!$M257)</f>
        <v>0</v>
      </c>
      <c r="X257" s="29">
        <f t="shared" si="16"/>
        <v>0</v>
      </c>
      <c r="Y257" s="29">
        <f t="shared" si="15"/>
        <v>-666665.91</v>
      </c>
      <c r="Z257" s="13"/>
    </row>
    <row r="258" spans="1:26" hidden="1" x14ac:dyDescent="0.3">
      <c r="A258" s="12" t="s">
        <v>22</v>
      </c>
      <c r="B258" s="12" t="s">
        <v>160</v>
      </c>
      <c r="C258" s="13" t="s">
        <v>161</v>
      </c>
      <c r="D258" s="13" t="s">
        <v>208</v>
      </c>
      <c r="E258" s="14" t="s">
        <v>346</v>
      </c>
      <c r="F258" s="13"/>
      <c r="G258" s="13"/>
      <c r="H258" s="10" t="s">
        <v>22</v>
      </c>
      <c r="I258" s="10" t="s">
        <v>160</v>
      </c>
      <c r="J258" t="s">
        <v>209</v>
      </c>
      <c r="K258" t="s">
        <v>210</v>
      </c>
      <c r="L258" t="s">
        <v>211</v>
      </c>
      <c r="M258" s="15">
        <v>22211000008</v>
      </c>
      <c r="N258" s="15" t="s">
        <v>348</v>
      </c>
      <c r="O258" s="12">
        <f>+VLOOKUP(M258,[1]Foglio1!$A:$C,3,0)</f>
        <v>-412180.74</v>
      </c>
      <c r="P258" s="29">
        <f>+SUMIFS('Scritture 2013'!$F:$F,'Scritture 2013'!$G:$G,"38",'Scritture 2013'!$A:$A,'Sp 2013'!$M258)</f>
        <v>0</v>
      </c>
      <c r="Q258" s="29">
        <f>+SUMIFS('Scritture 2013'!$F:$F,'Scritture 2013'!$G:$G,"16",'Scritture 2013'!$A:$A,'Sp 2013'!$M258)</f>
        <v>0</v>
      </c>
      <c r="R258" s="29">
        <f>+SUMIFS('Scritture 2013'!$F:$F,'Scritture 2013'!$G:$G,"39CA",'Scritture 2013'!$A:$A,'Sp 2013'!$M258)</f>
        <v>0</v>
      </c>
      <c r="S258" s="29">
        <f>+SUMIFS('Scritture 2013'!$F:$F,'Scritture 2013'!$G:$G,"17",'Scritture 2013'!$A:$A,'Sp 2013'!$M258)</f>
        <v>0</v>
      </c>
      <c r="T258" s="29">
        <f>+SUMIFS('Scritture 2013'!$F:$F,'Scritture 2013'!$G:$G,"39AF",'Scritture 2013'!$A:$A,'Sp 2013'!$M258)</f>
        <v>0</v>
      </c>
      <c r="U258" s="29">
        <f>+SUMIFS('Scritture 2013'!$F:$F,'Scritture 2013'!$G:$G,"39SD",'Scritture 2013'!$A:$A,'Sp 2013'!$M258)</f>
        <v>0</v>
      </c>
      <c r="V258" s="29">
        <f>+SUMIFS('Scritture 2013'!$F:$F,'Scritture 2013'!$G:$G,"37",'Scritture 2013'!$A:$A,'Sp 2013'!$M258)</f>
        <v>0</v>
      </c>
      <c r="W258" s="29">
        <f>+SUMIFS('Scritture 2013'!$F:$F,'Scritture 2013'!$G:$G,"19",'Scritture 2013'!$A:$A,'Sp 2013'!$M258)</f>
        <v>0</v>
      </c>
      <c r="X258" s="29">
        <f t="shared" si="16"/>
        <v>0</v>
      </c>
      <c r="Y258" s="29">
        <f t="shared" si="15"/>
        <v>-412180.74</v>
      </c>
      <c r="Z258" s="13"/>
    </row>
    <row r="259" spans="1:26" hidden="1" x14ac:dyDescent="0.3">
      <c r="A259" s="12"/>
      <c r="B259" s="12"/>
      <c r="C259" s="13"/>
      <c r="D259" s="13"/>
      <c r="E259" s="14"/>
      <c r="F259" s="13"/>
      <c r="G259" s="13"/>
      <c r="H259" s="10" t="s">
        <v>22</v>
      </c>
      <c r="I259" s="10" t="s">
        <v>160</v>
      </c>
      <c r="J259" t="s">
        <v>209</v>
      </c>
      <c r="K259" t="s">
        <v>210</v>
      </c>
      <c r="L259" t="s">
        <v>211</v>
      </c>
      <c r="M259" s="110">
        <v>22221000009</v>
      </c>
      <c r="N259" s="111" t="s">
        <v>1016</v>
      </c>
      <c r="O259" s="12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13"/>
    </row>
    <row r="260" spans="1:26" hidden="1" x14ac:dyDescent="0.3">
      <c r="A260" s="12" t="s">
        <v>22</v>
      </c>
      <c r="B260" s="12" t="s">
        <v>160</v>
      </c>
      <c r="C260" s="13" t="s">
        <v>161</v>
      </c>
      <c r="D260" s="13" t="s">
        <v>349</v>
      </c>
      <c r="E260" s="14" t="s">
        <v>350</v>
      </c>
      <c r="F260" s="13"/>
      <c r="G260" s="13"/>
      <c r="H260" s="10" t="s">
        <v>22</v>
      </c>
      <c r="I260" s="10" t="s">
        <v>160</v>
      </c>
      <c r="J260" t="s">
        <v>209</v>
      </c>
      <c r="K260" t="s">
        <v>351</v>
      </c>
      <c r="L260" t="s">
        <v>351</v>
      </c>
      <c r="M260" s="23">
        <v>22221000010</v>
      </c>
      <c r="N260" s="23" t="s">
        <v>352</v>
      </c>
      <c r="O260" s="12">
        <f>+VLOOKUP(M260,[1]Foglio1!$A:$C,3,0)</f>
        <v>-145695.4</v>
      </c>
      <c r="P260" s="29">
        <f>+SUMIFS('Scritture 2013'!$F:$F,'Scritture 2013'!$G:$G,"38",'Scritture 2013'!$A:$A,'Sp 2013'!$M260)</f>
        <v>0</v>
      </c>
      <c r="Q260" s="29">
        <f>+SUMIFS('Scritture 2013'!$F:$F,'Scritture 2013'!$G:$G,"16",'Scritture 2013'!$A:$A,'Sp 2013'!$M260)</f>
        <v>0</v>
      </c>
      <c r="R260" s="29">
        <f>+SUMIFS('Scritture 2013'!$F:$F,'Scritture 2013'!$G:$G,"39CA",'Scritture 2013'!$A:$A,'Sp 2013'!$M260)</f>
        <v>0</v>
      </c>
      <c r="S260" s="29">
        <f>+SUMIFS('Scritture 2013'!$F:$F,'Scritture 2013'!$G:$G,"17",'Scritture 2013'!$A:$A,'Sp 2013'!$M260)</f>
        <v>0</v>
      </c>
      <c r="T260" s="29">
        <f>+SUMIFS('Scritture 2013'!$F:$F,'Scritture 2013'!$G:$G,"39AF",'Scritture 2013'!$A:$A,'Sp 2013'!$M260)</f>
        <v>0</v>
      </c>
      <c r="U260" s="29">
        <f>+SUMIFS('Scritture 2013'!$F:$F,'Scritture 2013'!$G:$G,"39SD",'Scritture 2013'!$A:$A,'Sp 2013'!$M260)</f>
        <v>0</v>
      </c>
      <c r="V260" s="29">
        <f>+SUMIFS('Scritture 2013'!$F:$F,'Scritture 2013'!$G:$G,"37",'Scritture 2013'!$A:$A,'Sp 2013'!$M260)</f>
        <v>0</v>
      </c>
      <c r="W260" s="29">
        <f>+SUMIFS('Scritture 2013'!$F:$F,'Scritture 2013'!$G:$G,"19",'Scritture 2013'!$A:$A,'Sp 2013'!$M260)</f>
        <v>0</v>
      </c>
      <c r="X260" s="29">
        <f t="shared" si="16"/>
        <v>0</v>
      </c>
      <c r="Y260" s="29">
        <f t="shared" si="15"/>
        <v>-145695.4</v>
      </c>
      <c r="Z260" s="13"/>
    </row>
    <row r="261" spans="1:26" hidden="1" x14ac:dyDescent="0.3">
      <c r="A261" s="12" t="s">
        <v>22</v>
      </c>
      <c r="B261" s="12" t="s">
        <v>160</v>
      </c>
      <c r="C261" s="13" t="s">
        <v>161</v>
      </c>
      <c r="D261" s="13" t="s">
        <v>349</v>
      </c>
      <c r="E261" s="14" t="s">
        <v>350</v>
      </c>
      <c r="F261" s="13"/>
      <c r="G261" s="13"/>
      <c r="H261" s="10" t="s">
        <v>22</v>
      </c>
      <c r="I261" s="10" t="s">
        <v>160</v>
      </c>
      <c r="J261" t="s">
        <v>209</v>
      </c>
      <c r="K261" t="s">
        <v>351</v>
      </c>
      <c r="L261" t="s">
        <v>351</v>
      </c>
      <c r="M261" s="23">
        <v>22221000011</v>
      </c>
      <c r="N261" s="23" t="s">
        <v>353</v>
      </c>
      <c r="O261" s="12">
        <f>+VLOOKUP(M261,[1]Foglio1!$A:$C,3,0)</f>
        <v>-264564.15999999997</v>
      </c>
      <c r="P261" s="29">
        <f>+SUMIFS('Scritture 2013'!$F:$F,'Scritture 2013'!$G:$G,"38",'Scritture 2013'!$A:$A,'Sp 2013'!$M261)</f>
        <v>0</v>
      </c>
      <c r="Q261" s="29">
        <f>+SUMIFS('Scritture 2013'!$F:$F,'Scritture 2013'!$G:$G,"16",'Scritture 2013'!$A:$A,'Sp 2013'!$M261)</f>
        <v>0</v>
      </c>
      <c r="R261" s="29">
        <f>+SUMIFS('Scritture 2013'!$F:$F,'Scritture 2013'!$G:$G,"39CA",'Scritture 2013'!$A:$A,'Sp 2013'!$M261)</f>
        <v>0</v>
      </c>
      <c r="S261" s="29">
        <f>+SUMIFS('Scritture 2013'!$F:$F,'Scritture 2013'!$G:$G,"17",'Scritture 2013'!$A:$A,'Sp 2013'!$M261)</f>
        <v>0</v>
      </c>
      <c r="T261" s="29">
        <f>+SUMIFS('Scritture 2013'!$F:$F,'Scritture 2013'!$G:$G,"39AF",'Scritture 2013'!$A:$A,'Sp 2013'!$M261)</f>
        <v>0</v>
      </c>
      <c r="U261" s="29">
        <f>+SUMIFS('Scritture 2013'!$F:$F,'Scritture 2013'!$G:$G,"39SD",'Scritture 2013'!$A:$A,'Sp 2013'!$M261)</f>
        <v>0</v>
      </c>
      <c r="V261" s="29">
        <f>+SUMIFS('Scritture 2013'!$F:$F,'Scritture 2013'!$G:$G,"37",'Scritture 2013'!$A:$A,'Sp 2013'!$M261)</f>
        <v>0</v>
      </c>
      <c r="W261" s="29">
        <f>+SUMIFS('Scritture 2013'!$F:$F,'Scritture 2013'!$G:$G,"19",'Scritture 2013'!$A:$A,'Sp 2013'!$M261)</f>
        <v>0</v>
      </c>
      <c r="X261" s="29">
        <f t="shared" si="16"/>
        <v>0</v>
      </c>
      <c r="Y261" s="29">
        <f t="shared" si="15"/>
        <v>-264564.15999999997</v>
      </c>
      <c r="Z261" s="13"/>
    </row>
    <row r="262" spans="1:26" hidden="1" x14ac:dyDescent="0.3">
      <c r="A262" s="12" t="s">
        <v>22</v>
      </c>
      <c r="B262" s="12" t="s">
        <v>160</v>
      </c>
      <c r="C262" s="13" t="s">
        <v>161</v>
      </c>
      <c r="D262" s="13" t="s">
        <v>349</v>
      </c>
      <c r="E262" s="14" t="s">
        <v>350</v>
      </c>
      <c r="F262" s="13"/>
      <c r="G262" s="13"/>
      <c r="H262" s="10" t="s">
        <v>22</v>
      </c>
      <c r="I262" s="10" t="s">
        <v>160</v>
      </c>
      <c r="J262" t="s">
        <v>209</v>
      </c>
      <c r="K262" t="s">
        <v>351</v>
      </c>
      <c r="L262" t="s">
        <v>351</v>
      </c>
      <c r="M262" s="23">
        <v>22221000012</v>
      </c>
      <c r="N262" s="23" t="s">
        <v>354</v>
      </c>
      <c r="O262" s="12">
        <f>+VLOOKUP(M262,[1]Foglio1!$A:$C,3,0)</f>
        <v>-12203.43</v>
      </c>
      <c r="P262" s="29">
        <f>+SUMIFS('Scritture 2013'!$F:$F,'Scritture 2013'!$G:$G,"38",'Scritture 2013'!$A:$A,'Sp 2013'!$M262)</f>
        <v>0</v>
      </c>
      <c r="Q262" s="29">
        <f>+SUMIFS('Scritture 2013'!$F:$F,'Scritture 2013'!$G:$G,"16",'Scritture 2013'!$A:$A,'Sp 2013'!$M262)</f>
        <v>0</v>
      </c>
      <c r="R262" s="29">
        <f>+SUMIFS('Scritture 2013'!$F:$F,'Scritture 2013'!$G:$G,"39CA",'Scritture 2013'!$A:$A,'Sp 2013'!$M262)</f>
        <v>0</v>
      </c>
      <c r="S262" s="29">
        <f>+SUMIFS('Scritture 2013'!$F:$F,'Scritture 2013'!$G:$G,"17",'Scritture 2013'!$A:$A,'Sp 2013'!$M262)</f>
        <v>0</v>
      </c>
      <c r="T262" s="29">
        <f>+SUMIFS('Scritture 2013'!$F:$F,'Scritture 2013'!$G:$G,"39AF",'Scritture 2013'!$A:$A,'Sp 2013'!$M262)</f>
        <v>0</v>
      </c>
      <c r="U262" s="29">
        <f>+SUMIFS('Scritture 2013'!$F:$F,'Scritture 2013'!$G:$G,"39SD",'Scritture 2013'!$A:$A,'Sp 2013'!$M262)</f>
        <v>0</v>
      </c>
      <c r="V262" s="29">
        <f>+SUMIFS('Scritture 2013'!$F:$F,'Scritture 2013'!$G:$G,"37",'Scritture 2013'!$A:$A,'Sp 2013'!$M262)</f>
        <v>0</v>
      </c>
      <c r="W262" s="29">
        <f>+SUMIFS('Scritture 2013'!$F:$F,'Scritture 2013'!$G:$G,"19",'Scritture 2013'!$A:$A,'Sp 2013'!$M262)</f>
        <v>0</v>
      </c>
      <c r="X262" s="29">
        <f t="shared" si="16"/>
        <v>0</v>
      </c>
      <c r="Y262" s="29">
        <f t="shared" si="15"/>
        <v>-12203.43</v>
      </c>
      <c r="Z262" s="13"/>
    </row>
    <row r="263" spans="1:26" hidden="1" x14ac:dyDescent="0.3">
      <c r="A263" s="12" t="s">
        <v>22</v>
      </c>
      <c r="B263" s="12" t="s">
        <v>160</v>
      </c>
      <c r="C263" s="13" t="s">
        <v>161</v>
      </c>
      <c r="D263" s="13" t="s">
        <v>349</v>
      </c>
      <c r="E263" s="14" t="s">
        <v>350</v>
      </c>
      <c r="F263" s="13"/>
      <c r="G263" s="13"/>
      <c r="H263" s="10" t="s">
        <v>22</v>
      </c>
      <c r="I263" s="10" t="s">
        <v>160</v>
      </c>
      <c r="J263" t="s">
        <v>209</v>
      </c>
      <c r="K263" t="s">
        <v>351</v>
      </c>
      <c r="L263" t="s">
        <v>351</v>
      </c>
      <c r="M263" s="23">
        <v>22221000014</v>
      </c>
      <c r="N263" s="23" t="s">
        <v>355</v>
      </c>
      <c r="O263" s="12">
        <f>+VLOOKUP(M263,[1]Foglio1!$A:$C,3,0)</f>
        <v>-27794.44</v>
      </c>
      <c r="P263" s="29">
        <f>+SUMIFS('Scritture 2013'!$F:$F,'Scritture 2013'!$G:$G,"38",'Scritture 2013'!$A:$A,'Sp 2013'!$M263)</f>
        <v>0</v>
      </c>
      <c r="Q263" s="29">
        <f>+SUMIFS('Scritture 2013'!$F:$F,'Scritture 2013'!$G:$G,"16",'Scritture 2013'!$A:$A,'Sp 2013'!$M263)</f>
        <v>0</v>
      </c>
      <c r="R263" s="29">
        <f>+SUMIFS('Scritture 2013'!$F:$F,'Scritture 2013'!$G:$G,"39CA",'Scritture 2013'!$A:$A,'Sp 2013'!$M263)</f>
        <v>0</v>
      </c>
      <c r="S263" s="29">
        <f>+SUMIFS('Scritture 2013'!$F:$F,'Scritture 2013'!$G:$G,"17",'Scritture 2013'!$A:$A,'Sp 2013'!$M263)</f>
        <v>0</v>
      </c>
      <c r="T263" s="29">
        <f>+SUMIFS('Scritture 2013'!$F:$F,'Scritture 2013'!$G:$G,"39AF",'Scritture 2013'!$A:$A,'Sp 2013'!$M263)</f>
        <v>0</v>
      </c>
      <c r="U263" s="29">
        <f>+SUMIFS('Scritture 2013'!$F:$F,'Scritture 2013'!$G:$G,"39SD",'Scritture 2013'!$A:$A,'Sp 2013'!$M263)</f>
        <v>0</v>
      </c>
      <c r="V263" s="29">
        <f>+SUMIFS('Scritture 2013'!$F:$F,'Scritture 2013'!$G:$G,"37",'Scritture 2013'!$A:$A,'Sp 2013'!$M263)</f>
        <v>0</v>
      </c>
      <c r="W263" s="29">
        <f>+SUMIFS('Scritture 2013'!$F:$F,'Scritture 2013'!$G:$G,"19",'Scritture 2013'!$A:$A,'Sp 2013'!$M263)</f>
        <v>0</v>
      </c>
      <c r="X263" s="29">
        <f t="shared" si="16"/>
        <v>0</v>
      </c>
      <c r="Y263" s="29">
        <f t="shared" si="15"/>
        <v>-27794.44</v>
      </c>
      <c r="Z263" s="13"/>
    </row>
    <row r="264" spans="1:26" hidden="1" x14ac:dyDescent="0.3">
      <c r="A264" s="12" t="s">
        <v>22</v>
      </c>
      <c r="B264" s="12" t="s">
        <v>160</v>
      </c>
      <c r="C264" s="13" t="s">
        <v>161</v>
      </c>
      <c r="D264" s="13" t="s">
        <v>349</v>
      </c>
      <c r="E264" s="14" t="s">
        <v>350</v>
      </c>
      <c r="F264" s="13"/>
      <c r="G264" s="13"/>
      <c r="H264" s="10" t="s">
        <v>22</v>
      </c>
      <c r="I264" s="10" t="s">
        <v>160</v>
      </c>
      <c r="J264" t="s">
        <v>209</v>
      </c>
      <c r="K264" t="s">
        <v>351</v>
      </c>
      <c r="L264" t="s">
        <v>351</v>
      </c>
      <c r="M264" s="23">
        <v>22221000016</v>
      </c>
      <c r="N264" s="23" t="s">
        <v>356</v>
      </c>
      <c r="O264" s="12">
        <f>+VLOOKUP(M264,[1]Foglio1!$A:$C,3,0)</f>
        <v>-3241.59</v>
      </c>
      <c r="P264" s="29">
        <f>+SUMIFS('Scritture 2013'!$F:$F,'Scritture 2013'!$G:$G,"38",'Scritture 2013'!$A:$A,'Sp 2013'!$M264)</f>
        <v>0</v>
      </c>
      <c r="Q264" s="29">
        <f>+SUMIFS('Scritture 2013'!$F:$F,'Scritture 2013'!$G:$G,"16",'Scritture 2013'!$A:$A,'Sp 2013'!$M264)</f>
        <v>0</v>
      </c>
      <c r="R264" s="29">
        <f>+SUMIFS('Scritture 2013'!$F:$F,'Scritture 2013'!$G:$G,"39CA",'Scritture 2013'!$A:$A,'Sp 2013'!$M264)</f>
        <v>0</v>
      </c>
      <c r="S264" s="29">
        <f>+SUMIFS('Scritture 2013'!$F:$F,'Scritture 2013'!$G:$G,"17",'Scritture 2013'!$A:$A,'Sp 2013'!$M264)</f>
        <v>0</v>
      </c>
      <c r="T264" s="29">
        <f>+SUMIFS('Scritture 2013'!$F:$F,'Scritture 2013'!$G:$G,"39AF",'Scritture 2013'!$A:$A,'Sp 2013'!$M264)</f>
        <v>0</v>
      </c>
      <c r="U264" s="29">
        <f>+SUMIFS('Scritture 2013'!$F:$F,'Scritture 2013'!$G:$G,"39SD",'Scritture 2013'!$A:$A,'Sp 2013'!$M264)</f>
        <v>0</v>
      </c>
      <c r="V264" s="29">
        <f>+SUMIFS('Scritture 2013'!$F:$F,'Scritture 2013'!$G:$G,"37",'Scritture 2013'!$A:$A,'Sp 2013'!$M264)</f>
        <v>0</v>
      </c>
      <c r="W264" s="29">
        <f>+SUMIFS('Scritture 2013'!$F:$F,'Scritture 2013'!$G:$G,"19",'Scritture 2013'!$A:$A,'Sp 2013'!$M264)</f>
        <v>0</v>
      </c>
      <c r="X264" s="29">
        <f t="shared" si="16"/>
        <v>0</v>
      </c>
      <c r="Y264" s="29">
        <f t="shared" si="15"/>
        <v>-3241.59</v>
      </c>
      <c r="Z264" s="13"/>
    </row>
    <row r="265" spans="1:26" hidden="1" x14ac:dyDescent="0.3">
      <c r="A265" s="12" t="s">
        <v>22</v>
      </c>
      <c r="B265" s="12" t="s">
        <v>160</v>
      </c>
      <c r="C265" s="13" t="s">
        <v>161</v>
      </c>
      <c r="D265" s="13" t="s">
        <v>349</v>
      </c>
      <c r="E265" s="14" t="s">
        <v>350</v>
      </c>
      <c r="F265" s="13"/>
      <c r="G265" s="13"/>
      <c r="H265" s="10" t="s">
        <v>22</v>
      </c>
      <c r="I265" s="10" t="s">
        <v>160</v>
      </c>
      <c r="J265" t="s">
        <v>209</v>
      </c>
      <c r="K265" t="s">
        <v>351</v>
      </c>
      <c r="L265" t="s">
        <v>351</v>
      </c>
      <c r="M265" s="23">
        <v>22221000018</v>
      </c>
      <c r="N265" s="23" t="s">
        <v>357</v>
      </c>
      <c r="O265" s="12">
        <f>+VLOOKUP(M265,[1]Foglio1!$A:$C,3,0)</f>
        <v>-27707.59</v>
      </c>
      <c r="P265" s="29">
        <f>+SUMIFS('Scritture 2013'!$F:$F,'Scritture 2013'!$G:$G,"38",'Scritture 2013'!$A:$A,'Sp 2013'!$M265)</f>
        <v>0</v>
      </c>
      <c r="Q265" s="29">
        <f>+SUMIFS('Scritture 2013'!$F:$F,'Scritture 2013'!$G:$G,"16",'Scritture 2013'!$A:$A,'Sp 2013'!$M265)</f>
        <v>0</v>
      </c>
      <c r="R265" s="29">
        <f>+SUMIFS('Scritture 2013'!$F:$F,'Scritture 2013'!$G:$G,"39CA",'Scritture 2013'!$A:$A,'Sp 2013'!$M265)</f>
        <v>0</v>
      </c>
      <c r="S265" s="29">
        <f>+SUMIFS('Scritture 2013'!$F:$F,'Scritture 2013'!$G:$G,"17",'Scritture 2013'!$A:$A,'Sp 2013'!$M265)</f>
        <v>0</v>
      </c>
      <c r="T265" s="29">
        <f>+SUMIFS('Scritture 2013'!$F:$F,'Scritture 2013'!$G:$G,"39AF",'Scritture 2013'!$A:$A,'Sp 2013'!$M265)</f>
        <v>0</v>
      </c>
      <c r="U265" s="29">
        <f>+SUMIFS('Scritture 2013'!$F:$F,'Scritture 2013'!$G:$G,"39SD",'Scritture 2013'!$A:$A,'Sp 2013'!$M265)</f>
        <v>0</v>
      </c>
      <c r="V265" s="29">
        <f>+SUMIFS('Scritture 2013'!$F:$F,'Scritture 2013'!$G:$G,"37",'Scritture 2013'!$A:$A,'Sp 2013'!$M265)</f>
        <v>0</v>
      </c>
      <c r="W265" s="29">
        <f>+SUMIFS('Scritture 2013'!$F:$F,'Scritture 2013'!$G:$G,"19",'Scritture 2013'!$A:$A,'Sp 2013'!$M265)</f>
        <v>0</v>
      </c>
      <c r="X265" s="29">
        <f t="shared" si="16"/>
        <v>0</v>
      </c>
      <c r="Y265" s="29">
        <f t="shared" si="15"/>
        <v>-27707.59</v>
      </c>
      <c r="Z265" s="13"/>
    </row>
    <row r="266" spans="1:26" hidden="1" x14ac:dyDescent="0.3">
      <c r="A266" s="12" t="s">
        <v>22</v>
      </c>
      <c r="B266" s="12" t="s">
        <v>160</v>
      </c>
      <c r="C266" s="13" t="s">
        <v>161</v>
      </c>
      <c r="D266" s="13" t="s">
        <v>349</v>
      </c>
      <c r="E266" s="14" t="s">
        <v>350</v>
      </c>
      <c r="F266" s="13"/>
      <c r="G266" s="13"/>
      <c r="H266" s="10" t="s">
        <v>22</v>
      </c>
      <c r="I266" s="10" t="s">
        <v>160</v>
      </c>
      <c r="J266" t="s">
        <v>209</v>
      </c>
      <c r="K266" t="s">
        <v>351</v>
      </c>
      <c r="L266" t="s">
        <v>351</v>
      </c>
      <c r="M266" s="23">
        <v>22221000021</v>
      </c>
      <c r="N266" s="23" t="s">
        <v>358</v>
      </c>
      <c r="O266" s="12">
        <f>+VLOOKUP(M266,[1]Foglio1!$A:$C,3,0)</f>
        <v>-8116.73</v>
      </c>
      <c r="P266" s="29">
        <f>+SUMIFS('Scritture 2013'!$F:$F,'Scritture 2013'!$G:$G,"38",'Scritture 2013'!$A:$A,'Sp 2013'!$M266)</f>
        <v>0</v>
      </c>
      <c r="Q266" s="29">
        <f>+SUMIFS('Scritture 2013'!$F:$F,'Scritture 2013'!$G:$G,"16",'Scritture 2013'!$A:$A,'Sp 2013'!$M266)</f>
        <v>0</v>
      </c>
      <c r="R266" s="29">
        <f>+SUMIFS('Scritture 2013'!$F:$F,'Scritture 2013'!$G:$G,"39CA",'Scritture 2013'!$A:$A,'Sp 2013'!$M266)</f>
        <v>0</v>
      </c>
      <c r="S266" s="29">
        <f>+SUMIFS('Scritture 2013'!$F:$F,'Scritture 2013'!$G:$G,"17",'Scritture 2013'!$A:$A,'Sp 2013'!$M266)</f>
        <v>0</v>
      </c>
      <c r="T266" s="29">
        <f>+SUMIFS('Scritture 2013'!$F:$F,'Scritture 2013'!$G:$G,"39AF",'Scritture 2013'!$A:$A,'Sp 2013'!$M266)</f>
        <v>0</v>
      </c>
      <c r="U266" s="29">
        <f>+SUMIFS('Scritture 2013'!$F:$F,'Scritture 2013'!$G:$G,"39SD",'Scritture 2013'!$A:$A,'Sp 2013'!$M266)</f>
        <v>0</v>
      </c>
      <c r="V266" s="29">
        <f>+SUMIFS('Scritture 2013'!$F:$F,'Scritture 2013'!$G:$G,"37",'Scritture 2013'!$A:$A,'Sp 2013'!$M266)</f>
        <v>0</v>
      </c>
      <c r="W266" s="29">
        <f>+SUMIFS('Scritture 2013'!$F:$F,'Scritture 2013'!$G:$G,"19",'Scritture 2013'!$A:$A,'Sp 2013'!$M266)</f>
        <v>0</v>
      </c>
      <c r="X266" s="29">
        <f t="shared" si="16"/>
        <v>0</v>
      </c>
      <c r="Y266" s="29">
        <f t="shared" si="15"/>
        <v>-8116.73</v>
      </c>
      <c r="Z266" s="13"/>
    </row>
    <row r="267" spans="1:26" hidden="1" x14ac:dyDescent="0.3">
      <c r="A267" s="12" t="s">
        <v>22</v>
      </c>
      <c r="B267" s="12" t="s">
        <v>160</v>
      </c>
      <c r="C267" s="13" t="s">
        <v>161</v>
      </c>
      <c r="D267" s="13" t="s">
        <v>349</v>
      </c>
      <c r="E267" s="14" t="s">
        <v>350</v>
      </c>
      <c r="F267" s="13"/>
      <c r="G267" s="13"/>
      <c r="H267" s="10" t="s">
        <v>22</v>
      </c>
      <c r="I267" s="10" t="s">
        <v>160</v>
      </c>
      <c r="J267" t="s">
        <v>209</v>
      </c>
      <c r="K267" t="s">
        <v>351</v>
      </c>
      <c r="L267" t="s">
        <v>351</v>
      </c>
      <c r="M267" s="23">
        <v>22221000022</v>
      </c>
      <c r="N267" s="23" t="s">
        <v>359</v>
      </c>
      <c r="O267" s="12">
        <f>+VLOOKUP(M267,[1]Foglio1!$A:$C,3,0)</f>
        <v>-993.5</v>
      </c>
      <c r="P267" s="29">
        <f>+SUMIFS('Scritture 2013'!$F:$F,'Scritture 2013'!$G:$G,"38",'Scritture 2013'!$A:$A,'Sp 2013'!$M267)</f>
        <v>0</v>
      </c>
      <c r="Q267" s="29">
        <f>+SUMIFS('Scritture 2013'!$F:$F,'Scritture 2013'!$G:$G,"16",'Scritture 2013'!$A:$A,'Sp 2013'!$M267)</f>
        <v>0</v>
      </c>
      <c r="R267" s="29">
        <f>+SUMIFS('Scritture 2013'!$F:$F,'Scritture 2013'!$G:$G,"39CA",'Scritture 2013'!$A:$A,'Sp 2013'!$M267)</f>
        <v>0</v>
      </c>
      <c r="S267" s="29">
        <f>+SUMIFS('Scritture 2013'!$F:$F,'Scritture 2013'!$G:$G,"17",'Scritture 2013'!$A:$A,'Sp 2013'!$M267)</f>
        <v>0</v>
      </c>
      <c r="T267" s="29">
        <f>+SUMIFS('Scritture 2013'!$F:$F,'Scritture 2013'!$G:$G,"39AF",'Scritture 2013'!$A:$A,'Sp 2013'!$M267)</f>
        <v>0</v>
      </c>
      <c r="U267" s="29">
        <f>+SUMIFS('Scritture 2013'!$F:$F,'Scritture 2013'!$G:$G,"39SD",'Scritture 2013'!$A:$A,'Sp 2013'!$M267)</f>
        <v>0</v>
      </c>
      <c r="V267" s="29">
        <f>+SUMIFS('Scritture 2013'!$F:$F,'Scritture 2013'!$G:$G,"37",'Scritture 2013'!$A:$A,'Sp 2013'!$M267)</f>
        <v>0</v>
      </c>
      <c r="W267" s="29">
        <f>+SUMIFS('Scritture 2013'!$F:$F,'Scritture 2013'!$G:$G,"19",'Scritture 2013'!$A:$A,'Sp 2013'!$M267)</f>
        <v>0</v>
      </c>
      <c r="X267" s="29">
        <f t="shared" si="16"/>
        <v>0</v>
      </c>
      <c r="Y267" s="29">
        <f t="shared" si="15"/>
        <v>-993.5</v>
      </c>
      <c r="Z267" s="13"/>
    </row>
    <row r="268" spans="1:26" hidden="1" x14ac:dyDescent="0.3">
      <c r="A268" s="12" t="s">
        <v>22</v>
      </c>
      <c r="B268" s="12" t="s">
        <v>160</v>
      </c>
      <c r="C268" s="13" t="s">
        <v>161</v>
      </c>
      <c r="D268" s="13" t="s">
        <v>349</v>
      </c>
      <c r="E268" s="14" t="s">
        <v>350</v>
      </c>
      <c r="F268" s="13"/>
      <c r="G268" s="13"/>
      <c r="H268" s="10" t="s">
        <v>22</v>
      </c>
      <c r="I268" s="10" t="s">
        <v>160</v>
      </c>
      <c r="J268" s="20" t="s">
        <v>209</v>
      </c>
      <c r="K268" s="20" t="s">
        <v>351</v>
      </c>
      <c r="L268" s="20" t="s">
        <v>351</v>
      </c>
      <c r="M268" s="23">
        <v>22221000023</v>
      </c>
      <c r="N268" s="23" t="s">
        <v>360</v>
      </c>
      <c r="O268" s="12">
        <f>+VLOOKUP(M268,[1]Foglio1!$A:$C,3,0)</f>
        <v>-13905.53</v>
      </c>
      <c r="P268" s="29">
        <f>+SUMIFS('Scritture 2013'!$F:$F,'Scritture 2013'!$G:$G,"38",'Scritture 2013'!$A:$A,'Sp 2013'!$M268)</f>
        <v>0</v>
      </c>
      <c r="Q268" s="29">
        <f>+SUMIFS('Scritture 2013'!$F:$F,'Scritture 2013'!$G:$G,"16",'Scritture 2013'!$A:$A,'Sp 2013'!$M268)</f>
        <v>0</v>
      </c>
      <c r="R268" s="29">
        <f>+SUMIFS('Scritture 2013'!$F:$F,'Scritture 2013'!$G:$G,"39CA",'Scritture 2013'!$A:$A,'Sp 2013'!$M268)</f>
        <v>0</v>
      </c>
      <c r="S268" s="29">
        <f>+SUMIFS('Scritture 2013'!$F:$F,'Scritture 2013'!$G:$G,"17",'Scritture 2013'!$A:$A,'Sp 2013'!$M268)</f>
        <v>0</v>
      </c>
      <c r="T268" s="29">
        <f>+SUMIFS('Scritture 2013'!$F:$F,'Scritture 2013'!$G:$G,"39AF",'Scritture 2013'!$A:$A,'Sp 2013'!$M268)</f>
        <v>0</v>
      </c>
      <c r="U268" s="29">
        <f>+SUMIFS('Scritture 2013'!$F:$F,'Scritture 2013'!$G:$G,"39SD",'Scritture 2013'!$A:$A,'Sp 2013'!$M268)</f>
        <v>0</v>
      </c>
      <c r="V268" s="29">
        <f>+SUMIFS('Scritture 2013'!$F:$F,'Scritture 2013'!$G:$G,"37",'Scritture 2013'!$A:$A,'Sp 2013'!$M268)</f>
        <v>0</v>
      </c>
      <c r="W268" s="29">
        <f>+SUMIFS('Scritture 2013'!$F:$F,'Scritture 2013'!$G:$G,"19",'Scritture 2013'!$A:$A,'Sp 2013'!$M268)</f>
        <v>0</v>
      </c>
      <c r="X268" s="29">
        <f t="shared" si="16"/>
        <v>0</v>
      </c>
      <c r="Y268" s="29">
        <f t="shared" si="15"/>
        <v>-13905.53</v>
      </c>
      <c r="Z268" s="13"/>
    </row>
    <row r="269" spans="1:26" hidden="1" x14ac:dyDescent="0.3">
      <c r="A269" s="12" t="s">
        <v>22</v>
      </c>
      <c r="B269" s="12" t="s">
        <v>160</v>
      </c>
      <c r="C269" s="13" t="s">
        <v>161</v>
      </c>
      <c r="D269" s="13" t="s">
        <v>349</v>
      </c>
      <c r="E269" s="14" t="s">
        <v>350</v>
      </c>
      <c r="F269" s="13"/>
      <c r="G269" s="13"/>
      <c r="H269" s="10" t="s">
        <v>22</v>
      </c>
      <c r="I269" s="10" t="s">
        <v>160</v>
      </c>
      <c r="J269" s="20" t="s">
        <v>209</v>
      </c>
      <c r="K269" s="20" t="s">
        <v>351</v>
      </c>
      <c r="L269" s="20" t="s">
        <v>351</v>
      </c>
      <c r="M269" s="23">
        <v>22221000024</v>
      </c>
      <c r="N269" s="23" t="s">
        <v>361</v>
      </c>
      <c r="O269" s="12"/>
      <c r="P269" s="29">
        <f>+SUMIFS('Scritture 2013'!$F:$F,'Scritture 2013'!$G:$G,"38",'Scritture 2013'!$A:$A,'Sp 2013'!$M269)</f>
        <v>0</v>
      </c>
      <c r="Q269" s="29">
        <f>+SUMIFS('Scritture 2013'!$F:$F,'Scritture 2013'!$G:$G,"16",'Scritture 2013'!$A:$A,'Sp 2013'!$M269)</f>
        <v>0</v>
      </c>
      <c r="R269" s="29">
        <f>+SUMIFS('Scritture 2013'!$F:$F,'Scritture 2013'!$G:$G,"39CA",'Scritture 2013'!$A:$A,'Sp 2013'!$M269)</f>
        <v>0</v>
      </c>
      <c r="S269" s="29">
        <f>+SUMIFS('Scritture 2013'!$F:$F,'Scritture 2013'!$G:$G,"17",'Scritture 2013'!$A:$A,'Sp 2013'!$M269)</f>
        <v>0</v>
      </c>
      <c r="T269" s="29">
        <f>+SUMIFS('Scritture 2013'!$F:$F,'Scritture 2013'!$G:$G,"39AF",'Scritture 2013'!$A:$A,'Sp 2013'!$M269)</f>
        <v>0</v>
      </c>
      <c r="U269" s="29">
        <f>+SUMIFS('Scritture 2013'!$F:$F,'Scritture 2013'!$G:$G,"39SD",'Scritture 2013'!$A:$A,'Sp 2013'!$M269)</f>
        <v>0</v>
      </c>
      <c r="V269" s="29">
        <f>+SUMIFS('Scritture 2013'!$F:$F,'Scritture 2013'!$G:$G,"37",'Scritture 2013'!$A:$A,'Sp 2013'!$M269)</f>
        <v>0</v>
      </c>
      <c r="W269" s="29">
        <f>+SUMIFS('Scritture 2013'!$F:$F,'Scritture 2013'!$G:$G,"19",'Scritture 2013'!$A:$A,'Sp 2013'!$M269)</f>
        <v>0</v>
      </c>
      <c r="X269" s="29">
        <f t="shared" si="16"/>
        <v>0</v>
      </c>
      <c r="Y269" s="29">
        <f t="shared" si="15"/>
        <v>0</v>
      </c>
      <c r="Z269" s="13"/>
    </row>
    <row r="270" spans="1:26" hidden="1" x14ac:dyDescent="0.3">
      <c r="A270" s="12" t="s">
        <v>22</v>
      </c>
      <c r="B270" s="12" t="s">
        <v>160</v>
      </c>
      <c r="C270" s="13" t="s">
        <v>161</v>
      </c>
      <c r="D270" s="13" t="s">
        <v>349</v>
      </c>
      <c r="E270" s="14" t="s">
        <v>350</v>
      </c>
      <c r="F270" s="13"/>
      <c r="G270" s="13"/>
      <c r="H270" s="10" t="s">
        <v>22</v>
      </c>
      <c r="I270" s="10" t="s">
        <v>160</v>
      </c>
      <c r="J270" s="20" t="s">
        <v>209</v>
      </c>
      <c r="K270" s="20" t="s">
        <v>351</v>
      </c>
      <c r="L270" s="20" t="s">
        <v>351</v>
      </c>
      <c r="M270" s="23">
        <v>22221000025</v>
      </c>
      <c r="N270" s="23" t="s">
        <v>362</v>
      </c>
      <c r="O270" s="12">
        <f>+VLOOKUP(M270,[1]Foglio1!$A:$C,3,0)</f>
        <v>-124128.8</v>
      </c>
      <c r="P270" s="29">
        <f>+SUMIFS('Scritture 2013'!$F:$F,'Scritture 2013'!$G:$G,"38",'Scritture 2013'!$A:$A,'Sp 2013'!$M270)</f>
        <v>0</v>
      </c>
      <c r="Q270" s="29">
        <f>+SUMIFS('Scritture 2013'!$F:$F,'Scritture 2013'!$G:$G,"16",'Scritture 2013'!$A:$A,'Sp 2013'!$M270)</f>
        <v>0</v>
      </c>
      <c r="R270" s="29">
        <f>+SUMIFS('Scritture 2013'!$F:$F,'Scritture 2013'!$G:$G,"39CA",'Scritture 2013'!$A:$A,'Sp 2013'!$M270)</f>
        <v>0</v>
      </c>
      <c r="S270" s="29">
        <f>+SUMIFS('Scritture 2013'!$F:$F,'Scritture 2013'!$G:$G,"17",'Scritture 2013'!$A:$A,'Sp 2013'!$M270)</f>
        <v>0</v>
      </c>
      <c r="T270" s="29">
        <f>+SUMIFS('Scritture 2013'!$F:$F,'Scritture 2013'!$G:$G,"39AF",'Scritture 2013'!$A:$A,'Sp 2013'!$M270)</f>
        <v>0</v>
      </c>
      <c r="U270" s="29">
        <f>+SUMIFS('Scritture 2013'!$F:$F,'Scritture 2013'!$G:$G,"39SD",'Scritture 2013'!$A:$A,'Sp 2013'!$M270)</f>
        <v>0</v>
      </c>
      <c r="V270" s="29">
        <f>+SUMIFS('Scritture 2013'!$F:$F,'Scritture 2013'!$G:$G,"37",'Scritture 2013'!$A:$A,'Sp 2013'!$M270)</f>
        <v>0</v>
      </c>
      <c r="W270" s="29">
        <f>+SUMIFS('Scritture 2013'!$F:$F,'Scritture 2013'!$G:$G,"19",'Scritture 2013'!$A:$A,'Sp 2013'!$M270)</f>
        <v>0</v>
      </c>
      <c r="X270" s="29">
        <f t="shared" si="16"/>
        <v>0</v>
      </c>
      <c r="Y270" s="29">
        <f t="shared" si="15"/>
        <v>-124128.8</v>
      </c>
      <c r="Z270" s="13"/>
    </row>
    <row r="271" spans="1:26" hidden="1" x14ac:dyDescent="0.3">
      <c r="A271" s="12" t="s">
        <v>22</v>
      </c>
      <c r="B271" s="12" t="s">
        <v>160</v>
      </c>
      <c r="C271" s="13" t="s">
        <v>161</v>
      </c>
      <c r="D271" s="13" t="s">
        <v>349</v>
      </c>
      <c r="E271" s="14" t="s">
        <v>350</v>
      </c>
      <c r="F271" s="13"/>
      <c r="G271" s="13"/>
      <c r="H271" s="10" t="s">
        <v>22</v>
      </c>
      <c r="I271" s="10" t="s">
        <v>160</v>
      </c>
      <c r="J271" s="20" t="s">
        <v>209</v>
      </c>
      <c r="K271" s="20" t="s">
        <v>351</v>
      </c>
      <c r="L271" s="20" t="s">
        <v>351</v>
      </c>
      <c r="M271" s="23">
        <v>22221000026</v>
      </c>
      <c r="N271" s="23" t="s">
        <v>363</v>
      </c>
      <c r="O271" s="12">
        <f>+VLOOKUP(M271,[1]Foglio1!$A:$C,3,0)</f>
        <v>-50146.91</v>
      </c>
      <c r="P271" s="29">
        <f>+SUMIFS('Scritture 2013'!$F:$F,'Scritture 2013'!$G:$G,"38",'Scritture 2013'!$A:$A,'Sp 2013'!$M271)</f>
        <v>0</v>
      </c>
      <c r="Q271" s="29">
        <f>+SUMIFS('Scritture 2013'!$F:$F,'Scritture 2013'!$G:$G,"16",'Scritture 2013'!$A:$A,'Sp 2013'!$M271)</f>
        <v>0</v>
      </c>
      <c r="R271" s="29">
        <f>+SUMIFS('Scritture 2013'!$F:$F,'Scritture 2013'!$G:$G,"39CA",'Scritture 2013'!$A:$A,'Sp 2013'!$M271)</f>
        <v>0</v>
      </c>
      <c r="S271" s="29">
        <f>+SUMIFS('Scritture 2013'!$F:$F,'Scritture 2013'!$G:$G,"17",'Scritture 2013'!$A:$A,'Sp 2013'!$M271)</f>
        <v>0</v>
      </c>
      <c r="T271" s="29">
        <f>+SUMIFS('Scritture 2013'!$F:$F,'Scritture 2013'!$G:$G,"39AF",'Scritture 2013'!$A:$A,'Sp 2013'!$M271)</f>
        <v>0</v>
      </c>
      <c r="U271" s="29">
        <f>+SUMIFS('Scritture 2013'!$F:$F,'Scritture 2013'!$G:$G,"39SD",'Scritture 2013'!$A:$A,'Sp 2013'!$M271)</f>
        <v>0</v>
      </c>
      <c r="V271" s="29">
        <f>+SUMIFS('Scritture 2013'!$F:$F,'Scritture 2013'!$G:$G,"37",'Scritture 2013'!$A:$A,'Sp 2013'!$M271)</f>
        <v>0</v>
      </c>
      <c r="W271" s="29">
        <f>+SUMIFS('Scritture 2013'!$F:$F,'Scritture 2013'!$G:$G,"19",'Scritture 2013'!$A:$A,'Sp 2013'!$M271)</f>
        <v>0</v>
      </c>
      <c r="X271" s="29">
        <f t="shared" si="16"/>
        <v>0</v>
      </c>
      <c r="Y271" s="29">
        <f t="shared" si="15"/>
        <v>-50146.91</v>
      </c>
      <c r="Z271" s="13"/>
    </row>
    <row r="272" spans="1:26" hidden="1" x14ac:dyDescent="0.3">
      <c r="A272" s="12" t="s">
        <v>22</v>
      </c>
      <c r="B272" s="12" t="s">
        <v>160</v>
      </c>
      <c r="C272" s="13" t="s">
        <v>161</v>
      </c>
      <c r="D272" s="13" t="s">
        <v>349</v>
      </c>
      <c r="E272" s="14" t="s">
        <v>350</v>
      </c>
      <c r="F272" s="13"/>
      <c r="G272" s="13"/>
      <c r="H272" s="10" t="s">
        <v>22</v>
      </c>
      <c r="I272" s="10" t="s">
        <v>160</v>
      </c>
      <c r="J272" s="20" t="s">
        <v>209</v>
      </c>
      <c r="K272" s="20" t="s">
        <v>351</v>
      </c>
      <c r="L272" s="20" t="s">
        <v>351</v>
      </c>
      <c r="M272" s="23">
        <v>22221000027</v>
      </c>
      <c r="N272" s="23" t="s">
        <v>364</v>
      </c>
      <c r="O272" s="12">
        <f>+VLOOKUP(M272,[1]Foglio1!$A:$C,3,0)</f>
        <v>-247405.62</v>
      </c>
      <c r="P272" s="29">
        <f>+SUMIFS('Scritture 2013'!$F:$F,'Scritture 2013'!$G:$G,"38",'Scritture 2013'!$A:$A,'Sp 2013'!$M272)</f>
        <v>0</v>
      </c>
      <c r="Q272" s="29">
        <f>+SUMIFS('Scritture 2013'!$F:$F,'Scritture 2013'!$G:$G,"16",'Scritture 2013'!$A:$A,'Sp 2013'!$M272)</f>
        <v>0</v>
      </c>
      <c r="R272" s="29">
        <f>+SUMIFS('Scritture 2013'!$F:$F,'Scritture 2013'!$G:$G,"39CA",'Scritture 2013'!$A:$A,'Sp 2013'!$M272)</f>
        <v>0</v>
      </c>
      <c r="S272" s="29">
        <f>+SUMIFS('Scritture 2013'!$F:$F,'Scritture 2013'!$G:$G,"17",'Scritture 2013'!$A:$A,'Sp 2013'!$M272)</f>
        <v>0</v>
      </c>
      <c r="T272" s="29">
        <f>+SUMIFS('Scritture 2013'!$F:$F,'Scritture 2013'!$G:$G,"39AF",'Scritture 2013'!$A:$A,'Sp 2013'!$M272)</f>
        <v>0</v>
      </c>
      <c r="U272" s="29">
        <f>+SUMIFS('Scritture 2013'!$F:$F,'Scritture 2013'!$G:$G,"39SD",'Scritture 2013'!$A:$A,'Sp 2013'!$M272)</f>
        <v>0</v>
      </c>
      <c r="V272" s="29">
        <f>+SUMIFS('Scritture 2013'!$F:$F,'Scritture 2013'!$G:$G,"37",'Scritture 2013'!$A:$A,'Sp 2013'!$M272)</f>
        <v>0</v>
      </c>
      <c r="W272" s="29">
        <f>+SUMIFS('Scritture 2013'!$F:$F,'Scritture 2013'!$G:$G,"19",'Scritture 2013'!$A:$A,'Sp 2013'!$M272)</f>
        <v>0</v>
      </c>
      <c r="X272" s="29">
        <f t="shared" si="16"/>
        <v>0</v>
      </c>
      <c r="Y272" s="29">
        <f t="shared" si="15"/>
        <v>-247405.62</v>
      </c>
      <c r="Z272" s="13"/>
    </row>
    <row r="273" spans="1:26" hidden="1" x14ac:dyDescent="0.3">
      <c r="A273" s="12" t="s">
        <v>22</v>
      </c>
      <c r="B273" s="12" t="s">
        <v>160</v>
      </c>
      <c r="C273" s="13" t="s">
        <v>161</v>
      </c>
      <c r="D273" s="13" t="s">
        <v>349</v>
      </c>
      <c r="E273" s="14" t="s">
        <v>350</v>
      </c>
      <c r="F273" s="13"/>
      <c r="G273" s="13"/>
      <c r="H273" s="10" t="s">
        <v>22</v>
      </c>
      <c r="I273" s="10" t="s">
        <v>160</v>
      </c>
      <c r="J273" s="20" t="s">
        <v>209</v>
      </c>
      <c r="K273" s="20" t="s">
        <v>351</v>
      </c>
      <c r="L273" s="20" t="s">
        <v>351</v>
      </c>
      <c r="M273" s="23">
        <v>22221000028</v>
      </c>
      <c r="N273" s="23" t="s">
        <v>365</v>
      </c>
      <c r="O273" s="12"/>
      <c r="P273" s="29">
        <f>+SUMIFS('Scritture 2013'!$F:$F,'Scritture 2013'!$G:$G,"38",'Scritture 2013'!$A:$A,'Sp 2013'!$M273)</f>
        <v>0</v>
      </c>
      <c r="Q273" s="29">
        <f>+SUMIFS('Scritture 2013'!$F:$F,'Scritture 2013'!$G:$G,"16",'Scritture 2013'!$A:$A,'Sp 2013'!$M273)</f>
        <v>0</v>
      </c>
      <c r="R273" s="29">
        <f>+SUMIFS('Scritture 2013'!$F:$F,'Scritture 2013'!$G:$G,"39CA",'Scritture 2013'!$A:$A,'Sp 2013'!$M273)</f>
        <v>0</v>
      </c>
      <c r="S273" s="29">
        <f>+SUMIFS('Scritture 2013'!$F:$F,'Scritture 2013'!$G:$G,"17",'Scritture 2013'!$A:$A,'Sp 2013'!$M273)</f>
        <v>0</v>
      </c>
      <c r="T273" s="29">
        <f>+SUMIFS('Scritture 2013'!$F:$F,'Scritture 2013'!$G:$G,"39AF",'Scritture 2013'!$A:$A,'Sp 2013'!$M273)</f>
        <v>0</v>
      </c>
      <c r="U273" s="29">
        <f>+SUMIFS('Scritture 2013'!$F:$F,'Scritture 2013'!$G:$G,"39SD",'Scritture 2013'!$A:$A,'Sp 2013'!$M273)</f>
        <v>0</v>
      </c>
      <c r="V273" s="29">
        <f>+SUMIFS('Scritture 2013'!$F:$F,'Scritture 2013'!$G:$G,"37",'Scritture 2013'!$A:$A,'Sp 2013'!$M273)</f>
        <v>0</v>
      </c>
      <c r="W273" s="29">
        <f>+SUMIFS('Scritture 2013'!$F:$F,'Scritture 2013'!$G:$G,"19",'Scritture 2013'!$A:$A,'Sp 2013'!$M273)</f>
        <v>0</v>
      </c>
      <c r="X273" s="29">
        <f t="shared" si="16"/>
        <v>0</v>
      </c>
      <c r="Y273" s="29">
        <f t="shared" si="15"/>
        <v>0</v>
      </c>
      <c r="Z273" s="13"/>
    </row>
    <row r="274" spans="1:26" hidden="1" x14ac:dyDescent="0.3">
      <c r="A274" s="12" t="s">
        <v>22</v>
      </c>
      <c r="B274" s="12" t="s">
        <v>160</v>
      </c>
      <c r="C274" s="13" t="s">
        <v>161</v>
      </c>
      <c r="D274" s="13" t="s">
        <v>349</v>
      </c>
      <c r="E274" s="14" t="s">
        <v>350</v>
      </c>
      <c r="F274" s="13"/>
      <c r="G274" s="13"/>
      <c r="H274" s="10" t="s">
        <v>22</v>
      </c>
      <c r="I274" s="10" t="s">
        <v>160</v>
      </c>
      <c r="J274" s="20" t="s">
        <v>209</v>
      </c>
      <c r="K274" s="20" t="s">
        <v>351</v>
      </c>
      <c r="L274" s="20" t="s">
        <v>351</v>
      </c>
      <c r="M274" s="23">
        <v>22221000029</v>
      </c>
      <c r="N274" s="23" t="s">
        <v>366</v>
      </c>
      <c r="O274" s="12"/>
      <c r="P274" s="29">
        <f>+SUMIFS('Scritture 2013'!$F:$F,'Scritture 2013'!$G:$G,"38",'Scritture 2013'!$A:$A,'Sp 2013'!$M274)</f>
        <v>0</v>
      </c>
      <c r="Q274" s="29">
        <f>+SUMIFS('Scritture 2013'!$F:$F,'Scritture 2013'!$G:$G,"16",'Scritture 2013'!$A:$A,'Sp 2013'!$M274)</f>
        <v>0</v>
      </c>
      <c r="R274" s="29">
        <f>+SUMIFS('Scritture 2013'!$F:$F,'Scritture 2013'!$G:$G,"39CA",'Scritture 2013'!$A:$A,'Sp 2013'!$M274)</f>
        <v>0</v>
      </c>
      <c r="S274" s="29">
        <f>+SUMIFS('Scritture 2013'!$F:$F,'Scritture 2013'!$G:$G,"17",'Scritture 2013'!$A:$A,'Sp 2013'!$M274)</f>
        <v>0</v>
      </c>
      <c r="T274" s="29">
        <f>+SUMIFS('Scritture 2013'!$F:$F,'Scritture 2013'!$G:$G,"39AF",'Scritture 2013'!$A:$A,'Sp 2013'!$M274)</f>
        <v>0</v>
      </c>
      <c r="U274" s="29">
        <f>+SUMIFS('Scritture 2013'!$F:$F,'Scritture 2013'!$G:$G,"39SD",'Scritture 2013'!$A:$A,'Sp 2013'!$M274)</f>
        <v>0</v>
      </c>
      <c r="V274" s="29">
        <f>+SUMIFS('Scritture 2013'!$F:$F,'Scritture 2013'!$G:$G,"37",'Scritture 2013'!$A:$A,'Sp 2013'!$M274)</f>
        <v>0</v>
      </c>
      <c r="W274" s="29">
        <f>+SUMIFS('Scritture 2013'!$F:$F,'Scritture 2013'!$G:$G,"19",'Scritture 2013'!$A:$A,'Sp 2013'!$M274)</f>
        <v>0</v>
      </c>
      <c r="X274" s="29">
        <f t="shared" si="16"/>
        <v>0</v>
      </c>
      <c r="Y274" s="29">
        <f t="shared" si="15"/>
        <v>0</v>
      </c>
      <c r="Z274" s="13"/>
    </row>
    <row r="275" spans="1:26" hidden="1" x14ac:dyDescent="0.3">
      <c r="A275" s="12" t="s">
        <v>22</v>
      </c>
      <c r="B275" s="12" t="s">
        <v>160</v>
      </c>
      <c r="C275" s="13" t="s">
        <v>161</v>
      </c>
      <c r="D275" s="13" t="s">
        <v>349</v>
      </c>
      <c r="E275" s="14" t="s">
        <v>350</v>
      </c>
      <c r="F275" s="13"/>
      <c r="G275" s="13"/>
      <c r="H275" s="10" t="s">
        <v>22</v>
      </c>
      <c r="I275" s="10" t="s">
        <v>160</v>
      </c>
      <c r="J275" s="20" t="s">
        <v>209</v>
      </c>
      <c r="K275" s="20" t="s">
        <v>351</v>
      </c>
      <c r="L275" s="20" t="s">
        <v>351</v>
      </c>
      <c r="M275" s="23">
        <v>22221000030</v>
      </c>
      <c r="N275" s="23" t="s">
        <v>367</v>
      </c>
      <c r="O275" s="12"/>
      <c r="P275" s="29">
        <f>+SUMIFS('Scritture 2013'!$F:$F,'Scritture 2013'!$G:$G,"38",'Scritture 2013'!$A:$A,'Sp 2013'!$M275)</f>
        <v>0</v>
      </c>
      <c r="Q275" s="29">
        <f>+SUMIFS('Scritture 2013'!$F:$F,'Scritture 2013'!$G:$G,"16",'Scritture 2013'!$A:$A,'Sp 2013'!$M275)</f>
        <v>0</v>
      </c>
      <c r="R275" s="29">
        <f>+SUMIFS('Scritture 2013'!$F:$F,'Scritture 2013'!$G:$G,"39CA",'Scritture 2013'!$A:$A,'Sp 2013'!$M275)</f>
        <v>0</v>
      </c>
      <c r="S275" s="29">
        <f>+SUMIFS('Scritture 2013'!$F:$F,'Scritture 2013'!$G:$G,"17",'Scritture 2013'!$A:$A,'Sp 2013'!$M275)</f>
        <v>0</v>
      </c>
      <c r="T275" s="29">
        <f>+SUMIFS('Scritture 2013'!$F:$F,'Scritture 2013'!$G:$G,"39AF",'Scritture 2013'!$A:$A,'Sp 2013'!$M275)</f>
        <v>0</v>
      </c>
      <c r="U275" s="29">
        <f>+SUMIFS('Scritture 2013'!$F:$F,'Scritture 2013'!$G:$G,"39SD",'Scritture 2013'!$A:$A,'Sp 2013'!$M275)</f>
        <v>0</v>
      </c>
      <c r="V275" s="29">
        <f>+SUMIFS('Scritture 2013'!$F:$F,'Scritture 2013'!$G:$G,"37",'Scritture 2013'!$A:$A,'Sp 2013'!$M275)</f>
        <v>0</v>
      </c>
      <c r="W275" s="29">
        <f>+SUMIFS('Scritture 2013'!$F:$F,'Scritture 2013'!$G:$G,"19",'Scritture 2013'!$A:$A,'Sp 2013'!$M275)</f>
        <v>0</v>
      </c>
      <c r="X275" s="29">
        <f t="shared" si="16"/>
        <v>0</v>
      </c>
      <c r="Y275" s="29">
        <f t="shared" si="15"/>
        <v>0</v>
      </c>
      <c r="Z275" s="13"/>
    </row>
    <row r="276" spans="1:26" hidden="1" x14ac:dyDescent="0.3">
      <c r="A276" s="12" t="s">
        <v>22</v>
      </c>
      <c r="B276" s="12" t="s">
        <v>160</v>
      </c>
      <c r="C276" s="13" t="s">
        <v>161</v>
      </c>
      <c r="D276" s="13" t="s">
        <v>349</v>
      </c>
      <c r="E276" s="14" t="s">
        <v>350</v>
      </c>
      <c r="F276" s="13"/>
      <c r="G276" s="13"/>
      <c r="H276" s="10" t="s">
        <v>22</v>
      </c>
      <c r="I276" s="10" t="s">
        <v>160</v>
      </c>
      <c r="J276" s="20" t="s">
        <v>209</v>
      </c>
      <c r="K276" s="20" t="s">
        <v>351</v>
      </c>
      <c r="L276" s="20" t="s">
        <v>351</v>
      </c>
      <c r="M276" s="23">
        <v>22221000031</v>
      </c>
      <c r="N276" s="23" t="s">
        <v>368</v>
      </c>
      <c r="O276" s="12"/>
      <c r="P276" s="29">
        <f>+SUMIFS('Scritture 2013'!$F:$F,'Scritture 2013'!$G:$G,"38",'Scritture 2013'!$A:$A,'Sp 2013'!$M276)</f>
        <v>0</v>
      </c>
      <c r="Q276" s="29">
        <f>+SUMIFS('Scritture 2013'!$F:$F,'Scritture 2013'!$G:$G,"16",'Scritture 2013'!$A:$A,'Sp 2013'!$M276)</f>
        <v>0</v>
      </c>
      <c r="R276" s="29">
        <f>+SUMIFS('Scritture 2013'!$F:$F,'Scritture 2013'!$G:$G,"39CA",'Scritture 2013'!$A:$A,'Sp 2013'!$M276)</f>
        <v>0</v>
      </c>
      <c r="S276" s="29">
        <f>+SUMIFS('Scritture 2013'!$F:$F,'Scritture 2013'!$G:$G,"17",'Scritture 2013'!$A:$A,'Sp 2013'!$M276)</f>
        <v>0</v>
      </c>
      <c r="T276" s="29">
        <f>+SUMIFS('Scritture 2013'!$F:$F,'Scritture 2013'!$G:$G,"39AF",'Scritture 2013'!$A:$A,'Sp 2013'!$M276)</f>
        <v>0</v>
      </c>
      <c r="U276" s="29">
        <f>+SUMIFS('Scritture 2013'!$F:$F,'Scritture 2013'!$G:$G,"39SD",'Scritture 2013'!$A:$A,'Sp 2013'!$M276)</f>
        <v>0</v>
      </c>
      <c r="V276" s="29">
        <f>+SUMIFS('Scritture 2013'!$F:$F,'Scritture 2013'!$G:$G,"37",'Scritture 2013'!$A:$A,'Sp 2013'!$M276)</f>
        <v>0</v>
      </c>
      <c r="W276" s="29">
        <f>+SUMIFS('Scritture 2013'!$F:$F,'Scritture 2013'!$G:$G,"19",'Scritture 2013'!$A:$A,'Sp 2013'!$M276)</f>
        <v>0</v>
      </c>
      <c r="X276" s="29">
        <f t="shared" si="16"/>
        <v>0</v>
      </c>
      <c r="Y276" s="29">
        <f t="shared" si="15"/>
        <v>0</v>
      </c>
      <c r="Z276" s="13"/>
    </row>
    <row r="277" spans="1:26" hidden="1" x14ac:dyDescent="0.3">
      <c r="A277" s="12" t="s">
        <v>22</v>
      </c>
      <c r="B277" s="12" t="s">
        <v>160</v>
      </c>
      <c r="C277" s="13" t="s">
        <v>161</v>
      </c>
      <c r="D277" s="13" t="s">
        <v>349</v>
      </c>
      <c r="E277" s="14" t="s">
        <v>350</v>
      </c>
      <c r="F277" s="13"/>
      <c r="G277" s="13"/>
      <c r="H277" s="10" t="s">
        <v>22</v>
      </c>
      <c r="I277" s="10" t="s">
        <v>160</v>
      </c>
      <c r="J277" s="20" t="s">
        <v>209</v>
      </c>
      <c r="K277" s="20" t="s">
        <v>351</v>
      </c>
      <c r="L277" s="20" t="s">
        <v>351</v>
      </c>
      <c r="M277" s="23">
        <v>22221000032</v>
      </c>
      <c r="N277" s="23" t="s">
        <v>369</v>
      </c>
      <c r="O277" s="12"/>
      <c r="P277" s="29">
        <f>+SUMIFS('Scritture 2013'!$F:$F,'Scritture 2013'!$G:$G,"38",'Scritture 2013'!$A:$A,'Sp 2013'!$M277)</f>
        <v>0</v>
      </c>
      <c r="Q277" s="29">
        <f>+SUMIFS('Scritture 2013'!$F:$F,'Scritture 2013'!$G:$G,"16",'Scritture 2013'!$A:$A,'Sp 2013'!$M277)</f>
        <v>0</v>
      </c>
      <c r="R277" s="29">
        <f>+SUMIFS('Scritture 2013'!$F:$F,'Scritture 2013'!$G:$G,"39CA",'Scritture 2013'!$A:$A,'Sp 2013'!$M277)</f>
        <v>0</v>
      </c>
      <c r="S277" s="29">
        <f>+SUMIFS('Scritture 2013'!$F:$F,'Scritture 2013'!$G:$G,"17",'Scritture 2013'!$A:$A,'Sp 2013'!$M277)</f>
        <v>0</v>
      </c>
      <c r="T277" s="29">
        <f>+SUMIFS('Scritture 2013'!$F:$F,'Scritture 2013'!$G:$G,"39AF",'Scritture 2013'!$A:$A,'Sp 2013'!$M277)</f>
        <v>0</v>
      </c>
      <c r="U277" s="29">
        <f>+SUMIFS('Scritture 2013'!$F:$F,'Scritture 2013'!$G:$G,"39SD",'Scritture 2013'!$A:$A,'Sp 2013'!$M277)</f>
        <v>0</v>
      </c>
      <c r="V277" s="29">
        <f>+SUMIFS('Scritture 2013'!$F:$F,'Scritture 2013'!$G:$G,"37",'Scritture 2013'!$A:$A,'Sp 2013'!$M277)</f>
        <v>0</v>
      </c>
      <c r="W277" s="29">
        <f>+SUMIFS('Scritture 2013'!$F:$F,'Scritture 2013'!$G:$G,"19",'Scritture 2013'!$A:$A,'Sp 2013'!$M277)</f>
        <v>0</v>
      </c>
      <c r="X277" s="29">
        <f t="shared" si="16"/>
        <v>0</v>
      </c>
      <c r="Y277" s="29">
        <f t="shared" si="15"/>
        <v>0</v>
      </c>
      <c r="Z277" s="13"/>
    </row>
    <row r="278" spans="1:26" hidden="1" x14ac:dyDescent="0.3">
      <c r="A278" s="12" t="s">
        <v>22</v>
      </c>
      <c r="B278" s="12" t="s">
        <v>160</v>
      </c>
      <c r="C278" s="13" t="s">
        <v>161</v>
      </c>
      <c r="D278" s="13" t="s">
        <v>349</v>
      </c>
      <c r="E278" s="14" t="s">
        <v>350</v>
      </c>
      <c r="F278" s="13"/>
      <c r="G278" s="13"/>
      <c r="H278" s="10" t="s">
        <v>22</v>
      </c>
      <c r="I278" s="10" t="s">
        <v>160</v>
      </c>
      <c r="J278" s="20" t="s">
        <v>209</v>
      </c>
      <c r="K278" s="20" t="s">
        <v>351</v>
      </c>
      <c r="L278" s="20" t="s">
        <v>351</v>
      </c>
      <c r="M278" s="23">
        <v>22221000033</v>
      </c>
      <c r="N278" s="23" t="s">
        <v>370</v>
      </c>
      <c r="O278" s="12"/>
      <c r="P278" s="29">
        <f>+SUMIFS('Scritture 2013'!$F:$F,'Scritture 2013'!$G:$G,"38",'Scritture 2013'!$A:$A,'Sp 2013'!$M278)</f>
        <v>0</v>
      </c>
      <c r="Q278" s="29">
        <f>+SUMIFS('Scritture 2013'!$F:$F,'Scritture 2013'!$G:$G,"16",'Scritture 2013'!$A:$A,'Sp 2013'!$M278)</f>
        <v>0</v>
      </c>
      <c r="R278" s="29">
        <f>+SUMIFS('Scritture 2013'!$F:$F,'Scritture 2013'!$G:$G,"39CA",'Scritture 2013'!$A:$A,'Sp 2013'!$M278)</f>
        <v>0</v>
      </c>
      <c r="S278" s="29">
        <f>+SUMIFS('Scritture 2013'!$F:$F,'Scritture 2013'!$G:$G,"17",'Scritture 2013'!$A:$A,'Sp 2013'!$M278)</f>
        <v>0</v>
      </c>
      <c r="T278" s="29">
        <f>+SUMIFS('Scritture 2013'!$F:$F,'Scritture 2013'!$G:$G,"39AF",'Scritture 2013'!$A:$A,'Sp 2013'!$M278)</f>
        <v>0</v>
      </c>
      <c r="U278" s="29">
        <f>+SUMIFS('Scritture 2013'!$F:$F,'Scritture 2013'!$G:$G,"39SD",'Scritture 2013'!$A:$A,'Sp 2013'!$M278)</f>
        <v>0</v>
      </c>
      <c r="V278" s="29">
        <f>+SUMIFS('Scritture 2013'!$F:$F,'Scritture 2013'!$G:$G,"37",'Scritture 2013'!$A:$A,'Sp 2013'!$M278)</f>
        <v>0</v>
      </c>
      <c r="W278" s="29">
        <f>+SUMIFS('Scritture 2013'!$F:$F,'Scritture 2013'!$G:$G,"19",'Scritture 2013'!$A:$A,'Sp 2013'!$M278)</f>
        <v>0</v>
      </c>
      <c r="X278" s="29">
        <f t="shared" si="16"/>
        <v>0</v>
      </c>
      <c r="Y278" s="29">
        <f t="shared" si="15"/>
        <v>0</v>
      </c>
      <c r="Z278" s="13"/>
    </row>
    <row r="279" spans="1:26" hidden="1" x14ac:dyDescent="0.3">
      <c r="A279" s="12" t="s">
        <v>22</v>
      </c>
      <c r="B279" s="12" t="s">
        <v>160</v>
      </c>
      <c r="C279" s="13" t="s">
        <v>161</v>
      </c>
      <c r="D279" s="13" t="s">
        <v>349</v>
      </c>
      <c r="E279" s="14" t="s">
        <v>350</v>
      </c>
      <c r="F279" s="13"/>
      <c r="G279" s="13"/>
      <c r="H279" s="10" t="s">
        <v>22</v>
      </c>
      <c r="I279" s="10" t="s">
        <v>160</v>
      </c>
      <c r="J279" s="20" t="s">
        <v>209</v>
      </c>
      <c r="K279" s="20" t="s">
        <v>351</v>
      </c>
      <c r="L279" s="20" t="s">
        <v>351</v>
      </c>
      <c r="M279" s="23">
        <v>22221000034</v>
      </c>
      <c r="N279" s="23" t="s">
        <v>371</v>
      </c>
      <c r="O279" s="12"/>
      <c r="P279" s="29">
        <f>+SUMIFS('Scritture 2013'!$F:$F,'Scritture 2013'!$G:$G,"38",'Scritture 2013'!$A:$A,'Sp 2013'!$M279)</f>
        <v>0</v>
      </c>
      <c r="Q279" s="29">
        <f>+SUMIFS('Scritture 2013'!$F:$F,'Scritture 2013'!$G:$G,"16",'Scritture 2013'!$A:$A,'Sp 2013'!$M279)</f>
        <v>0</v>
      </c>
      <c r="R279" s="29">
        <f>+SUMIFS('Scritture 2013'!$F:$F,'Scritture 2013'!$G:$G,"39CA",'Scritture 2013'!$A:$A,'Sp 2013'!$M279)</f>
        <v>0</v>
      </c>
      <c r="S279" s="29">
        <f>+SUMIFS('Scritture 2013'!$F:$F,'Scritture 2013'!$G:$G,"17",'Scritture 2013'!$A:$A,'Sp 2013'!$M279)</f>
        <v>0</v>
      </c>
      <c r="T279" s="29">
        <f>+SUMIFS('Scritture 2013'!$F:$F,'Scritture 2013'!$G:$G,"39AF",'Scritture 2013'!$A:$A,'Sp 2013'!$M279)</f>
        <v>0</v>
      </c>
      <c r="U279" s="29">
        <f>+SUMIFS('Scritture 2013'!$F:$F,'Scritture 2013'!$G:$G,"39SD",'Scritture 2013'!$A:$A,'Sp 2013'!$M279)</f>
        <v>0</v>
      </c>
      <c r="V279" s="29">
        <f>+SUMIFS('Scritture 2013'!$F:$F,'Scritture 2013'!$G:$G,"37",'Scritture 2013'!$A:$A,'Sp 2013'!$M279)</f>
        <v>0</v>
      </c>
      <c r="W279" s="29">
        <f>+SUMIFS('Scritture 2013'!$F:$F,'Scritture 2013'!$G:$G,"19",'Scritture 2013'!$A:$A,'Sp 2013'!$M279)</f>
        <v>0</v>
      </c>
      <c r="X279" s="29">
        <f t="shared" si="16"/>
        <v>0</v>
      </c>
      <c r="Y279" s="29">
        <f t="shared" si="15"/>
        <v>0</v>
      </c>
      <c r="Z279" s="13"/>
    </row>
    <row r="280" spans="1:26" hidden="1" x14ac:dyDescent="0.3">
      <c r="A280" s="12" t="s">
        <v>22</v>
      </c>
      <c r="B280" s="12" t="s">
        <v>160</v>
      </c>
      <c r="C280" s="13" t="s">
        <v>161</v>
      </c>
      <c r="D280" s="13" t="s">
        <v>349</v>
      </c>
      <c r="E280" s="14" t="s">
        <v>350</v>
      </c>
      <c r="F280" s="13"/>
      <c r="G280" s="13"/>
      <c r="H280" s="10" t="s">
        <v>22</v>
      </c>
      <c r="I280" s="10" t="s">
        <v>160</v>
      </c>
      <c r="J280" s="20" t="s">
        <v>209</v>
      </c>
      <c r="K280" s="20" t="s">
        <v>351</v>
      </c>
      <c r="L280" s="20" t="s">
        <v>351</v>
      </c>
      <c r="M280" s="23">
        <v>22221000020</v>
      </c>
      <c r="N280" s="23" t="s">
        <v>372</v>
      </c>
      <c r="O280" s="12">
        <f>+VLOOKUP(M280,[1]Foglio1!$A:$C,3,0)</f>
        <v>-1202.25</v>
      </c>
      <c r="P280" s="29">
        <f>+SUMIFS('Scritture 2013'!$F:$F,'Scritture 2013'!$G:$G,"38",'Scritture 2013'!$A:$A,'Sp 2013'!$M280)</f>
        <v>0</v>
      </c>
      <c r="Q280" s="29">
        <f>+SUMIFS('Scritture 2013'!$F:$F,'Scritture 2013'!$G:$G,"16",'Scritture 2013'!$A:$A,'Sp 2013'!$M280)</f>
        <v>0</v>
      </c>
      <c r="R280" s="29">
        <f>+SUMIFS('Scritture 2013'!$F:$F,'Scritture 2013'!$G:$G,"39CA",'Scritture 2013'!$A:$A,'Sp 2013'!$M280)</f>
        <v>0</v>
      </c>
      <c r="S280" s="29">
        <f>+SUMIFS('Scritture 2013'!$F:$F,'Scritture 2013'!$G:$G,"17",'Scritture 2013'!$A:$A,'Sp 2013'!$M280)</f>
        <v>0</v>
      </c>
      <c r="T280" s="29">
        <f>+SUMIFS('Scritture 2013'!$F:$F,'Scritture 2013'!$G:$G,"39AF",'Scritture 2013'!$A:$A,'Sp 2013'!$M280)</f>
        <v>0</v>
      </c>
      <c r="U280" s="29">
        <f>+SUMIFS('Scritture 2013'!$F:$F,'Scritture 2013'!$G:$G,"39SD",'Scritture 2013'!$A:$A,'Sp 2013'!$M280)</f>
        <v>0</v>
      </c>
      <c r="V280" s="29">
        <f>+SUMIFS('Scritture 2013'!$F:$F,'Scritture 2013'!$G:$G,"37",'Scritture 2013'!$A:$A,'Sp 2013'!$M280)</f>
        <v>0</v>
      </c>
      <c r="W280" s="29">
        <f>+SUMIFS('Scritture 2013'!$F:$F,'Scritture 2013'!$G:$G,"19",'Scritture 2013'!$A:$A,'Sp 2013'!$M280)</f>
        <v>0</v>
      </c>
      <c r="X280" s="29">
        <f t="shared" si="16"/>
        <v>0</v>
      </c>
      <c r="Y280" s="29">
        <f t="shared" si="15"/>
        <v>-1202.25</v>
      </c>
      <c r="Z280" s="13"/>
    </row>
    <row r="281" spans="1:26" hidden="1" x14ac:dyDescent="0.3">
      <c r="A281" s="12" t="s">
        <v>22</v>
      </c>
      <c r="B281" s="12" t="s">
        <v>160</v>
      </c>
      <c r="C281" s="13" t="s">
        <v>161</v>
      </c>
      <c r="D281" s="13" t="s">
        <v>373</v>
      </c>
      <c r="E281" s="14" t="s">
        <v>374</v>
      </c>
      <c r="F281" s="13"/>
      <c r="G281" s="13"/>
      <c r="H281" s="10" t="s">
        <v>22</v>
      </c>
      <c r="I281" s="10" t="s">
        <v>160</v>
      </c>
      <c r="J281" s="20" t="s">
        <v>209</v>
      </c>
      <c r="K281" s="20" t="s">
        <v>375</v>
      </c>
      <c r="L281" s="20" t="s">
        <v>376</v>
      </c>
      <c r="M281" s="23">
        <v>22222000009</v>
      </c>
      <c r="N281" s="23" t="s">
        <v>377</v>
      </c>
      <c r="O281" s="12">
        <f>+VLOOKUP(M281,[1]Foglio1!$A:$C,3,0)</f>
        <v>-316.27</v>
      </c>
      <c r="P281" s="29">
        <f>+SUMIFS('Scritture 2013'!$F:$F,'Scritture 2013'!$G:$G,"38",'Scritture 2013'!$A:$A,'Sp 2013'!$M281)</f>
        <v>0</v>
      </c>
      <c r="Q281" s="29">
        <f>+SUMIFS('Scritture 2013'!$F:$F,'Scritture 2013'!$G:$G,"16",'Scritture 2013'!$A:$A,'Sp 2013'!$M281)</f>
        <v>0</v>
      </c>
      <c r="R281" s="29">
        <f>+SUMIFS('Scritture 2013'!$F:$F,'Scritture 2013'!$G:$G,"39CA",'Scritture 2013'!$A:$A,'Sp 2013'!$M281)</f>
        <v>0</v>
      </c>
      <c r="S281" s="29">
        <f>+SUMIFS('Scritture 2013'!$F:$F,'Scritture 2013'!$G:$G,"17",'Scritture 2013'!$A:$A,'Sp 2013'!$M281)</f>
        <v>0</v>
      </c>
      <c r="T281" s="29">
        <f>+SUMIFS('Scritture 2013'!$F:$F,'Scritture 2013'!$G:$G,"39AF",'Scritture 2013'!$A:$A,'Sp 2013'!$M281)</f>
        <v>0</v>
      </c>
      <c r="U281" s="29">
        <f>+SUMIFS('Scritture 2013'!$F:$F,'Scritture 2013'!$G:$G,"39SD",'Scritture 2013'!$A:$A,'Sp 2013'!$M281)</f>
        <v>0</v>
      </c>
      <c r="V281" s="29">
        <f>+SUMIFS('Scritture 2013'!$F:$F,'Scritture 2013'!$G:$G,"37",'Scritture 2013'!$A:$A,'Sp 2013'!$M281)</f>
        <v>0</v>
      </c>
      <c r="W281" s="29">
        <f>+SUMIFS('Scritture 2013'!$F:$F,'Scritture 2013'!$G:$G,"19",'Scritture 2013'!$A:$A,'Sp 2013'!$M281)</f>
        <v>0</v>
      </c>
      <c r="X281" s="29">
        <f t="shared" si="16"/>
        <v>0</v>
      </c>
      <c r="Y281" s="29">
        <f t="shared" si="15"/>
        <v>-316.27</v>
      </c>
      <c r="Z281" s="13"/>
    </row>
    <row r="282" spans="1:26" hidden="1" x14ac:dyDescent="0.3">
      <c r="A282" s="12" t="s">
        <v>22</v>
      </c>
      <c r="B282" s="12" t="s">
        <v>160</v>
      </c>
      <c r="C282" s="13" t="s">
        <v>161</v>
      </c>
      <c r="D282" s="13" t="s">
        <v>373</v>
      </c>
      <c r="E282" s="14" t="s">
        <v>374</v>
      </c>
      <c r="F282" s="13"/>
      <c r="G282" s="13"/>
      <c r="H282" s="10" t="s">
        <v>22</v>
      </c>
      <c r="I282" s="10" t="s">
        <v>160</v>
      </c>
      <c r="J282" s="20" t="s">
        <v>209</v>
      </c>
      <c r="K282" s="20" t="s">
        <v>375</v>
      </c>
      <c r="L282" s="20" t="s">
        <v>376</v>
      </c>
      <c r="M282" s="15">
        <v>22222000001</v>
      </c>
      <c r="N282" s="15" t="s">
        <v>378</v>
      </c>
      <c r="O282" s="12">
        <f>+VLOOKUP(M282,[1]Foglio1!$A:$C,3,0)</f>
        <v>-530715.18999999994</v>
      </c>
      <c r="P282" s="29">
        <f>+SUMIFS('Scritture 2013'!$F:$F,'Scritture 2013'!$G:$G,"38",'Scritture 2013'!$A:$A,'Sp 2013'!$M282)</f>
        <v>0</v>
      </c>
      <c r="Q282" s="29">
        <f>+SUMIFS('Scritture 2013'!$F:$F,'Scritture 2013'!$G:$G,"16",'Scritture 2013'!$A:$A,'Sp 2013'!$M282)</f>
        <v>0</v>
      </c>
      <c r="R282" s="29">
        <f>+SUMIFS('Scritture 2013'!$F:$F,'Scritture 2013'!$G:$G,"39CA",'Scritture 2013'!$A:$A,'Sp 2013'!$M282)</f>
        <v>0</v>
      </c>
      <c r="S282" s="29">
        <f>+SUMIFS('Scritture 2013'!$F:$F,'Scritture 2013'!$G:$G,"17",'Scritture 2013'!$A:$A,'Sp 2013'!$M282)</f>
        <v>0</v>
      </c>
      <c r="T282" s="29">
        <f>+SUMIFS('Scritture 2013'!$F:$F,'Scritture 2013'!$G:$G,"39AF",'Scritture 2013'!$A:$A,'Sp 2013'!$M282)</f>
        <v>0</v>
      </c>
      <c r="U282" s="29">
        <f>+SUMIFS('Scritture 2013'!$F:$F,'Scritture 2013'!$G:$G,"39SD",'Scritture 2013'!$A:$A,'Sp 2013'!$M282)</f>
        <v>0</v>
      </c>
      <c r="V282" s="29">
        <f>+SUMIFS('Scritture 2013'!$F:$F,'Scritture 2013'!$G:$G,"37",'Scritture 2013'!$A:$A,'Sp 2013'!$M282)</f>
        <v>0</v>
      </c>
      <c r="W282" s="29">
        <f>+SUMIFS('Scritture 2013'!$F:$F,'Scritture 2013'!$G:$G,"19",'Scritture 2013'!$A:$A,'Sp 2013'!$M282)</f>
        <v>0</v>
      </c>
      <c r="X282" s="29">
        <f t="shared" si="16"/>
        <v>0</v>
      </c>
      <c r="Y282" s="29">
        <f t="shared" si="15"/>
        <v>-530715.18999999994</v>
      </c>
      <c r="Z282" s="13"/>
    </row>
    <row r="283" spans="1:26" hidden="1" x14ac:dyDescent="0.3">
      <c r="A283" s="12" t="s">
        <v>22</v>
      </c>
      <c r="B283" s="12" t="s">
        <v>160</v>
      </c>
      <c r="C283" s="13" t="s">
        <v>161</v>
      </c>
      <c r="D283" s="13" t="s">
        <v>373</v>
      </c>
      <c r="E283" s="14" t="s">
        <v>374</v>
      </c>
      <c r="F283" s="13"/>
      <c r="G283" s="13"/>
      <c r="H283" s="10" t="s">
        <v>22</v>
      </c>
      <c r="I283" s="10" t="s">
        <v>160</v>
      </c>
      <c r="J283" s="20" t="s">
        <v>209</v>
      </c>
      <c r="K283" s="20" t="s">
        <v>375</v>
      </c>
      <c r="L283" s="20" t="s">
        <v>376</v>
      </c>
      <c r="M283" s="15">
        <v>22222000002</v>
      </c>
      <c r="N283" s="15" t="s">
        <v>203</v>
      </c>
      <c r="O283" s="12">
        <f>+VLOOKUP(M283,[1]Foglio1!$A:$C,3,0)</f>
        <v>-1913.45</v>
      </c>
      <c r="P283" s="29">
        <f>+SUMIFS('Scritture 2013'!$F:$F,'Scritture 2013'!$G:$G,"38",'Scritture 2013'!$A:$A,'Sp 2013'!$M283)</f>
        <v>0</v>
      </c>
      <c r="Q283" s="29">
        <f>+SUMIFS('Scritture 2013'!$F:$F,'Scritture 2013'!$G:$G,"16",'Scritture 2013'!$A:$A,'Sp 2013'!$M283)</f>
        <v>0</v>
      </c>
      <c r="R283" s="29">
        <f>+SUMIFS('Scritture 2013'!$F:$F,'Scritture 2013'!$G:$G,"39CA",'Scritture 2013'!$A:$A,'Sp 2013'!$M283)</f>
        <v>0</v>
      </c>
      <c r="S283" s="29">
        <f>+SUMIFS('Scritture 2013'!$F:$F,'Scritture 2013'!$G:$G,"17",'Scritture 2013'!$A:$A,'Sp 2013'!$M283)</f>
        <v>0</v>
      </c>
      <c r="T283" s="29">
        <f>+SUMIFS('Scritture 2013'!$F:$F,'Scritture 2013'!$G:$G,"39AF",'Scritture 2013'!$A:$A,'Sp 2013'!$M283)</f>
        <v>0</v>
      </c>
      <c r="U283" s="29">
        <f>+SUMIFS('Scritture 2013'!$F:$F,'Scritture 2013'!$G:$G,"39SD",'Scritture 2013'!$A:$A,'Sp 2013'!$M283)</f>
        <v>0</v>
      </c>
      <c r="V283" s="29">
        <f>+SUMIFS('Scritture 2013'!$F:$F,'Scritture 2013'!$G:$G,"37",'Scritture 2013'!$A:$A,'Sp 2013'!$M283)</f>
        <v>0</v>
      </c>
      <c r="W283" s="29">
        <f>+SUMIFS('Scritture 2013'!$F:$F,'Scritture 2013'!$G:$G,"19",'Scritture 2013'!$A:$A,'Sp 2013'!$M283)</f>
        <v>0</v>
      </c>
      <c r="X283" s="29">
        <f t="shared" si="16"/>
        <v>0</v>
      </c>
      <c r="Y283" s="29">
        <f t="shared" ref="Y283:Y350" si="21">+SUM(O283:W283)</f>
        <v>-1913.45</v>
      </c>
      <c r="Z283" s="13"/>
    </row>
    <row r="284" spans="1:26" hidden="1" x14ac:dyDescent="0.3">
      <c r="A284" s="12" t="s">
        <v>22</v>
      </c>
      <c r="B284" s="12" t="s">
        <v>160</v>
      </c>
      <c r="C284" s="13" t="s">
        <v>161</v>
      </c>
      <c r="D284" s="13" t="s">
        <v>373</v>
      </c>
      <c r="E284" s="14" t="s">
        <v>374</v>
      </c>
      <c r="F284" s="13"/>
      <c r="G284" s="13"/>
      <c r="H284" s="10" t="s">
        <v>22</v>
      </c>
      <c r="I284" s="10" t="s">
        <v>160</v>
      </c>
      <c r="J284" s="20" t="s">
        <v>209</v>
      </c>
      <c r="K284" s="20" t="s">
        <v>375</v>
      </c>
      <c r="L284" s="20" t="s">
        <v>376</v>
      </c>
      <c r="M284" s="15">
        <v>22222000003</v>
      </c>
      <c r="N284" s="15" t="s">
        <v>379</v>
      </c>
      <c r="O284" s="12">
        <f>+VLOOKUP(M284,[1]Foglio1!$A:$C,3,0)</f>
        <v>-3219.44</v>
      </c>
      <c r="P284" s="29">
        <f>+SUMIFS('Scritture 2013'!$F:$F,'Scritture 2013'!$G:$G,"38",'Scritture 2013'!$A:$A,'Sp 2013'!$M284)</f>
        <v>0</v>
      </c>
      <c r="Q284" s="29">
        <f>+SUMIFS('Scritture 2013'!$F:$F,'Scritture 2013'!$G:$G,"16",'Scritture 2013'!$A:$A,'Sp 2013'!$M284)</f>
        <v>0</v>
      </c>
      <c r="R284" s="29">
        <f>+SUMIFS('Scritture 2013'!$F:$F,'Scritture 2013'!$G:$G,"39CA",'Scritture 2013'!$A:$A,'Sp 2013'!$M284)</f>
        <v>0</v>
      </c>
      <c r="S284" s="29">
        <f>+SUMIFS('Scritture 2013'!$F:$F,'Scritture 2013'!$G:$G,"17",'Scritture 2013'!$A:$A,'Sp 2013'!$M284)</f>
        <v>0</v>
      </c>
      <c r="T284" s="29">
        <f>+SUMIFS('Scritture 2013'!$F:$F,'Scritture 2013'!$G:$G,"39AF",'Scritture 2013'!$A:$A,'Sp 2013'!$M284)</f>
        <v>0</v>
      </c>
      <c r="U284" s="29">
        <f>+SUMIFS('Scritture 2013'!$F:$F,'Scritture 2013'!$G:$G,"39SD",'Scritture 2013'!$A:$A,'Sp 2013'!$M284)</f>
        <v>0</v>
      </c>
      <c r="V284" s="29">
        <f>+SUMIFS('Scritture 2013'!$F:$F,'Scritture 2013'!$G:$G,"37",'Scritture 2013'!$A:$A,'Sp 2013'!$M284)</f>
        <v>0</v>
      </c>
      <c r="W284" s="29">
        <f>+SUMIFS('Scritture 2013'!$F:$F,'Scritture 2013'!$G:$G,"19",'Scritture 2013'!$A:$A,'Sp 2013'!$M284)</f>
        <v>0</v>
      </c>
      <c r="X284" s="29">
        <f t="shared" ref="X284:X351" si="22">+SUM(P284:W284)</f>
        <v>0</v>
      </c>
      <c r="Y284" s="29">
        <f t="shared" si="21"/>
        <v>-3219.44</v>
      </c>
      <c r="Z284" s="13"/>
    </row>
    <row r="285" spans="1:26" hidden="1" x14ac:dyDescent="0.3">
      <c r="A285" s="12" t="s">
        <v>22</v>
      </c>
      <c r="B285" s="12" t="s">
        <v>160</v>
      </c>
      <c r="C285" s="13" t="s">
        <v>161</v>
      </c>
      <c r="D285" s="13" t="s">
        <v>373</v>
      </c>
      <c r="E285" s="14" t="s">
        <v>374</v>
      </c>
      <c r="F285" s="13"/>
      <c r="G285" s="13"/>
      <c r="H285" s="10" t="s">
        <v>22</v>
      </c>
      <c r="I285" s="10" t="s">
        <v>160</v>
      </c>
      <c r="J285" s="20" t="s">
        <v>209</v>
      </c>
      <c r="K285" s="20" t="s">
        <v>375</v>
      </c>
      <c r="L285" s="20" t="s">
        <v>376</v>
      </c>
      <c r="M285" s="15">
        <v>22222000004</v>
      </c>
      <c r="N285" s="15" t="s">
        <v>380</v>
      </c>
      <c r="O285" s="12">
        <f>+VLOOKUP(M285,[1]Foglio1!$A:$C,3,0)</f>
        <v>-136</v>
      </c>
      <c r="P285" s="29">
        <f>+SUMIFS('Scritture 2013'!$F:$F,'Scritture 2013'!$G:$G,"38",'Scritture 2013'!$A:$A,'Sp 2013'!$M285)</f>
        <v>0</v>
      </c>
      <c r="Q285" s="29">
        <f>+SUMIFS('Scritture 2013'!$F:$F,'Scritture 2013'!$G:$G,"16",'Scritture 2013'!$A:$A,'Sp 2013'!$M285)</f>
        <v>0</v>
      </c>
      <c r="R285" s="29">
        <f>+SUMIFS('Scritture 2013'!$F:$F,'Scritture 2013'!$G:$G,"39CA",'Scritture 2013'!$A:$A,'Sp 2013'!$M285)</f>
        <v>0</v>
      </c>
      <c r="S285" s="29">
        <f>+SUMIFS('Scritture 2013'!$F:$F,'Scritture 2013'!$G:$G,"17",'Scritture 2013'!$A:$A,'Sp 2013'!$M285)</f>
        <v>0</v>
      </c>
      <c r="T285" s="29">
        <f>+SUMIFS('Scritture 2013'!$F:$F,'Scritture 2013'!$G:$G,"39AF",'Scritture 2013'!$A:$A,'Sp 2013'!$M285)</f>
        <v>0</v>
      </c>
      <c r="U285" s="29">
        <f>+SUMIFS('Scritture 2013'!$F:$F,'Scritture 2013'!$G:$G,"39SD",'Scritture 2013'!$A:$A,'Sp 2013'!$M285)</f>
        <v>0</v>
      </c>
      <c r="V285" s="29">
        <f>+SUMIFS('Scritture 2013'!$F:$F,'Scritture 2013'!$G:$G,"37",'Scritture 2013'!$A:$A,'Sp 2013'!$M285)</f>
        <v>0</v>
      </c>
      <c r="W285" s="29">
        <f>+SUMIFS('Scritture 2013'!$F:$F,'Scritture 2013'!$G:$G,"19",'Scritture 2013'!$A:$A,'Sp 2013'!$M285)</f>
        <v>0</v>
      </c>
      <c r="X285" s="29">
        <f t="shared" si="22"/>
        <v>0</v>
      </c>
      <c r="Y285" s="29">
        <f t="shared" si="21"/>
        <v>-136</v>
      </c>
      <c r="Z285" s="13"/>
    </row>
    <row r="286" spans="1:26" hidden="1" x14ac:dyDescent="0.3">
      <c r="A286" s="12" t="s">
        <v>22</v>
      </c>
      <c r="B286" s="12" t="s">
        <v>160</v>
      </c>
      <c r="C286" s="13" t="s">
        <v>161</v>
      </c>
      <c r="D286" s="13" t="s">
        <v>373</v>
      </c>
      <c r="E286" s="14" t="s">
        <v>374</v>
      </c>
      <c r="F286" s="13"/>
      <c r="G286" s="13"/>
      <c r="H286" s="10" t="s">
        <v>22</v>
      </c>
      <c r="I286" s="10" t="s">
        <v>160</v>
      </c>
      <c r="J286" s="20" t="s">
        <v>209</v>
      </c>
      <c r="K286" s="20" t="s">
        <v>375</v>
      </c>
      <c r="L286" s="20" t="s">
        <v>376</v>
      </c>
      <c r="M286" s="15">
        <v>22222000005</v>
      </c>
      <c r="N286" s="15" t="s">
        <v>381</v>
      </c>
      <c r="O286" s="12">
        <f>+VLOOKUP(M286,[1]Foglio1!$A:$C,3,0)</f>
        <v>-32830.379999999997</v>
      </c>
      <c r="P286" s="29">
        <f>+SUMIFS('Scritture 2013'!$F:$F,'Scritture 2013'!$G:$G,"38",'Scritture 2013'!$A:$A,'Sp 2013'!$M286)</f>
        <v>0</v>
      </c>
      <c r="Q286" s="29">
        <f>+SUMIFS('Scritture 2013'!$F:$F,'Scritture 2013'!$G:$G,"16",'Scritture 2013'!$A:$A,'Sp 2013'!$M286)</f>
        <v>0</v>
      </c>
      <c r="R286" s="29">
        <f>+SUMIFS('Scritture 2013'!$F:$F,'Scritture 2013'!$G:$G,"39CA",'Scritture 2013'!$A:$A,'Sp 2013'!$M286)</f>
        <v>0</v>
      </c>
      <c r="S286" s="29">
        <f>+SUMIFS('Scritture 2013'!$F:$F,'Scritture 2013'!$G:$G,"17",'Scritture 2013'!$A:$A,'Sp 2013'!$M286)</f>
        <v>0</v>
      </c>
      <c r="T286" s="29">
        <f>+SUMIFS('Scritture 2013'!$F:$F,'Scritture 2013'!$G:$G,"39AF",'Scritture 2013'!$A:$A,'Sp 2013'!$M286)</f>
        <v>0</v>
      </c>
      <c r="U286" s="29">
        <f>+SUMIFS('Scritture 2013'!$F:$F,'Scritture 2013'!$G:$G,"39SD",'Scritture 2013'!$A:$A,'Sp 2013'!$M286)</f>
        <v>0</v>
      </c>
      <c r="V286" s="29">
        <f>+SUMIFS('Scritture 2013'!$F:$F,'Scritture 2013'!$G:$G,"37",'Scritture 2013'!$A:$A,'Sp 2013'!$M286)</f>
        <v>0</v>
      </c>
      <c r="W286" s="29">
        <f>+SUMIFS('Scritture 2013'!$F:$F,'Scritture 2013'!$G:$G,"19",'Scritture 2013'!$A:$A,'Sp 2013'!$M286)</f>
        <v>0</v>
      </c>
      <c r="X286" s="29">
        <f t="shared" si="22"/>
        <v>0</v>
      </c>
      <c r="Y286" s="29">
        <f t="shared" si="21"/>
        <v>-32830.379999999997</v>
      </c>
      <c r="Z286" s="13"/>
    </row>
    <row r="287" spans="1:26" hidden="1" x14ac:dyDescent="0.3">
      <c r="A287" s="12" t="s">
        <v>22</v>
      </c>
      <c r="B287" s="12" t="s">
        <v>160</v>
      </c>
      <c r="C287" s="13" t="s">
        <v>161</v>
      </c>
      <c r="D287" s="13" t="s">
        <v>373</v>
      </c>
      <c r="E287" s="14" t="s">
        <v>374</v>
      </c>
      <c r="F287" s="13"/>
      <c r="G287" s="13"/>
      <c r="H287" s="10" t="s">
        <v>22</v>
      </c>
      <c r="I287" s="10" t="s">
        <v>160</v>
      </c>
      <c r="J287" s="20" t="s">
        <v>209</v>
      </c>
      <c r="K287" s="20" t="s">
        <v>375</v>
      </c>
      <c r="L287" s="20" t="s">
        <v>376</v>
      </c>
      <c r="M287" s="15">
        <v>22222000006</v>
      </c>
      <c r="N287" s="15" t="s">
        <v>382</v>
      </c>
      <c r="O287" s="12">
        <f>+VLOOKUP(M287,[1]Foglio1!$A:$C,3,0)</f>
        <v>-297.01</v>
      </c>
      <c r="P287" s="29">
        <f>+SUMIFS('Scritture 2013'!$F:$F,'Scritture 2013'!$G:$G,"38",'Scritture 2013'!$A:$A,'Sp 2013'!$M287)</f>
        <v>0</v>
      </c>
      <c r="Q287" s="29">
        <f>+SUMIFS('Scritture 2013'!$F:$F,'Scritture 2013'!$G:$G,"16",'Scritture 2013'!$A:$A,'Sp 2013'!$M287)</f>
        <v>0</v>
      </c>
      <c r="R287" s="29">
        <f>+SUMIFS('Scritture 2013'!$F:$F,'Scritture 2013'!$G:$G,"39CA",'Scritture 2013'!$A:$A,'Sp 2013'!$M287)</f>
        <v>0</v>
      </c>
      <c r="S287" s="29">
        <f>+SUMIFS('Scritture 2013'!$F:$F,'Scritture 2013'!$G:$G,"17",'Scritture 2013'!$A:$A,'Sp 2013'!$M287)</f>
        <v>0</v>
      </c>
      <c r="T287" s="29">
        <f>+SUMIFS('Scritture 2013'!$F:$F,'Scritture 2013'!$G:$G,"39AF",'Scritture 2013'!$A:$A,'Sp 2013'!$M287)</f>
        <v>0</v>
      </c>
      <c r="U287" s="29">
        <f>+SUMIFS('Scritture 2013'!$F:$F,'Scritture 2013'!$G:$G,"39SD",'Scritture 2013'!$A:$A,'Sp 2013'!$M287)</f>
        <v>0</v>
      </c>
      <c r="V287" s="29">
        <f>+SUMIFS('Scritture 2013'!$F:$F,'Scritture 2013'!$G:$G,"37",'Scritture 2013'!$A:$A,'Sp 2013'!$M287)</f>
        <v>0</v>
      </c>
      <c r="W287" s="29">
        <f>+SUMIFS('Scritture 2013'!$F:$F,'Scritture 2013'!$G:$G,"19",'Scritture 2013'!$A:$A,'Sp 2013'!$M287)</f>
        <v>0</v>
      </c>
      <c r="X287" s="29">
        <f t="shared" si="22"/>
        <v>0</v>
      </c>
      <c r="Y287" s="29">
        <f t="shared" si="21"/>
        <v>-297.01</v>
      </c>
      <c r="Z287" s="13"/>
    </row>
    <row r="288" spans="1:26" hidden="1" x14ac:dyDescent="0.3">
      <c r="A288" s="12" t="s">
        <v>22</v>
      </c>
      <c r="B288" s="12" t="s">
        <v>160</v>
      </c>
      <c r="C288" s="13" t="s">
        <v>161</v>
      </c>
      <c r="D288" s="13" t="s">
        <v>373</v>
      </c>
      <c r="E288" s="14" t="s">
        <v>374</v>
      </c>
      <c r="F288" s="13"/>
      <c r="G288" s="13"/>
      <c r="H288" s="10" t="s">
        <v>22</v>
      </c>
      <c r="I288" s="10" t="s">
        <v>160</v>
      </c>
      <c r="J288" s="20" t="s">
        <v>209</v>
      </c>
      <c r="K288" s="20" t="s">
        <v>375</v>
      </c>
      <c r="L288" s="20" t="s">
        <v>376</v>
      </c>
      <c r="M288" s="15">
        <v>22222000007</v>
      </c>
      <c r="N288" s="15" t="s">
        <v>383</v>
      </c>
      <c r="O288" s="12">
        <f>+VLOOKUP(M288,[1]Foglio1!$A:$C,3,0)</f>
        <v>-1554.31</v>
      </c>
      <c r="P288" s="29">
        <f>+SUMIFS('Scritture 2013'!$F:$F,'Scritture 2013'!$G:$G,"38",'Scritture 2013'!$A:$A,'Sp 2013'!$M288)</f>
        <v>0</v>
      </c>
      <c r="Q288" s="29">
        <f>+SUMIFS('Scritture 2013'!$F:$F,'Scritture 2013'!$G:$G,"16",'Scritture 2013'!$A:$A,'Sp 2013'!$M288)</f>
        <v>0</v>
      </c>
      <c r="R288" s="29">
        <f>+SUMIFS('Scritture 2013'!$F:$F,'Scritture 2013'!$G:$G,"39CA",'Scritture 2013'!$A:$A,'Sp 2013'!$M288)</f>
        <v>0</v>
      </c>
      <c r="S288" s="29">
        <f>+SUMIFS('Scritture 2013'!$F:$F,'Scritture 2013'!$G:$G,"17",'Scritture 2013'!$A:$A,'Sp 2013'!$M288)</f>
        <v>0</v>
      </c>
      <c r="T288" s="29">
        <f>+SUMIFS('Scritture 2013'!$F:$F,'Scritture 2013'!$G:$G,"39AF",'Scritture 2013'!$A:$A,'Sp 2013'!$M288)</f>
        <v>0</v>
      </c>
      <c r="U288" s="29">
        <f>+SUMIFS('Scritture 2013'!$F:$F,'Scritture 2013'!$G:$G,"39SD",'Scritture 2013'!$A:$A,'Sp 2013'!$M288)</f>
        <v>0</v>
      </c>
      <c r="V288" s="29">
        <f>+SUMIFS('Scritture 2013'!$F:$F,'Scritture 2013'!$G:$G,"37",'Scritture 2013'!$A:$A,'Sp 2013'!$M288)</f>
        <v>0</v>
      </c>
      <c r="W288" s="29">
        <f>+SUMIFS('Scritture 2013'!$F:$F,'Scritture 2013'!$G:$G,"19",'Scritture 2013'!$A:$A,'Sp 2013'!$M288)</f>
        <v>0</v>
      </c>
      <c r="X288" s="29">
        <f t="shared" si="22"/>
        <v>0</v>
      </c>
      <c r="Y288" s="29">
        <f t="shared" si="21"/>
        <v>-1554.31</v>
      </c>
      <c r="Z288" s="13"/>
    </row>
    <row r="289" spans="1:26" hidden="1" x14ac:dyDescent="0.3">
      <c r="A289" s="12" t="s">
        <v>22</v>
      </c>
      <c r="B289" s="12" t="s">
        <v>160</v>
      </c>
      <c r="C289" s="13" t="s">
        <v>161</v>
      </c>
      <c r="D289" s="13" t="s">
        <v>373</v>
      </c>
      <c r="E289" s="14" t="s">
        <v>374</v>
      </c>
      <c r="F289" s="13"/>
      <c r="G289" s="13"/>
      <c r="H289" s="10" t="s">
        <v>22</v>
      </c>
      <c r="I289" s="10" t="s">
        <v>160</v>
      </c>
      <c r="J289" s="20" t="s">
        <v>209</v>
      </c>
      <c r="K289" s="20" t="s">
        <v>375</v>
      </c>
      <c r="L289" s="20" t="s">
        <v>376</v>
      </c>
      <c r="M289" s="15">
        <v>22222000008</v>
      </c>
      <c r="N289" s="15" t="s">
        <v>384</v>
      </c>
      <c r="O289" s="12">
        <f>+VLOOKUP(M289,[1]Foglio1!$A:$C,3,0)</f>
        <v>-114.92</v>
      </c>
      <c r="P289" s="29">
        <f>+SUMIFS('Scritture 2013'!$F:$F,'Scritture 2013'!$G:$G,"38",'Scritture 2013'!$A:$A,'Sp 2013'!$M289)</f>
        <v>0</v>
      </c>
      <c r="Q289" s="29">
        <f>+SUMIFS('Scritture 2013'!$F:$F,'Scritture 2013'!$G:$G,"16",'Scritture 2013'!$A:$A,'Sp 2013'!$M289)</f>
        <v>0</v>
      </c>
      <c r="R289" s="29">
        <f>+SUMIFS('Scritture 2013'!$F:$F,'Scritture 2013'!$G:$G,"39CA",'Scritture 2013'!$A:$A,'Sp 2013'!$M289)</f>
        <v>0</v>
      </c>
      <c r="S289" s="29">
        <f>+SUMIFS('Scritture 2013'!$F:$F,'Scritture 2013'!$G:$G,"17",'Scritture 2013'!$A:$A,'Sp 2013'!$M289)</f>
        <v>0</v>
      </c>
      <c r="T289" s="29">
        <f>+SUMIFS('Scritture 2013'!$F:$F,'Scritture 2013'!$G:$G,"39AF",'Scritture 2013'!$A:$A,'Sp 2013'!$M289)</f>
        <v>0</v>
      </c>
      <c r="U289" s="29">
        <f>+SUMIFS('Scritture 2013'!$F:$F,'Scritture 2013'!$G:$G,"39SD",'Scritture 2013'!$A:$A,'Sp 2013'!$M289)</f>
        <v>0</v>
      </c>
      <c r="V289" s="29">
        <f>+SUMIFS('Scritture 2013'!$F:$F,'Scritture 2013'!$G:$G,"37",'Scritture 2013'!$A:$A,'Sp 2013'!$M289)</f>
        <v>0</v>
      </c>
      <c r="W289" s="29">
        <f>+SUMIFS('Scritture 2013'!$F:$F,'Scritture 2013'!$G:$G,"19",'Scritture 2013'!$A:$A,'Sp 2013'!$M289)</f>
        <v>0</v>
      </c>
      <c r="X289" s="29">
        <f t="shared" si="22"/>
        <v>0</v>
      </c>
      <c r="Y289" s="29">
        <f t="shared" si="21"/>
        <v>-114.92</v>
      </c>
      <c r="Z289" s="13"/>
    </row>
    <row r="290" spans="1:26" hidden="1" x14ac:dyDescent="0.3">
      <c r="A290" s="12" t="s">
        <v>22</v>
      </c>
      <c r="B290" s="12" t="s">
        <v>160</v>
      </c>
      <c r="C290" s="13" t="s">
        <v>161</v>
      </c>
      <c r="D290" s="13" t="s">
        <v>373</v>
      </c>
      <c r="E290" s="14" t="s">
        <v>374</v>
      </c>
      <c r="F290" s="13"/>
      <c r="G290" s="13"/>
      <c r="H290" s="10" t="s">
        <v>22</v>
      </c>
      <c r="I290" s="10" t="s">
        <v>160</v>
      </c>
      <c r="J290" s="20" t="s">
        <v>209</v>
      </c>
      <c r="K290" s="20" t="s">
        <v>375</v>
      </c>
      <c r="L290" s="20" t="s">
        <v>376</v>
      </c>
      <c r="M290" s="15">
        <v>22222000011</v>
      </c>
      <c r="N290" s="15" t="s">
        <v>385</v>
      </c>
      <c r="O290" s="12">
        <f>+VLOOKUP(M290,[1]Foglio1!$A:$C,3,0)</f>
        <v>-11976</v>
      </c>
      <c r="P290" s="29">
        <f>+SUMIFS('Scritture 2013'!$F:$F,'Scritture 2013'!$G:$G,"38",'Scritture 2013'!$A:$A,'Sp 2013'!$M290)</f>
        <v>0</v>
      </c>
      <c r="Q290" s="29">
        <f>+SUMIFS('Scritture 2013'!$F:$F,'Scritture 2013'!$G:$G,"16",'Scritture 2013'!$A:$A,'Sp 2013'!$M290)</f>
        <v>0</v>
      </c>
      <c r="R290" s="29">
        <f>+SUMIFS('Scritture 2013'!$F:$F,'Scritture 2013'!$G:$G,"39CA",'Scritture 2013'!$A:$A,'Sp 2013'!$M290)</f>
        <v>0</v>
      </c>
      <c r="S290" s="29">
        <f>+SUMIFS('Scritture 2013'!$F:$F,'Scritture 2013'!$G:$G,"17",'Scritture 2013'!$A:$A,'Sp 2013'!$M290)</f>
        <v>0</v>
      </c>
      <c r="T290" s="29">
        <f>+SUMIFS('Scritture 2013'!$F:$F,'Scritture 2013'!$G:$G,"39AF",'Scritture 2013'!$A:$A,'Sp 2013'!$M290)</f>
        <v>0</v>
      </c>
      <c r="U290" s="29">
        <f>+SUMIFS('Scritture 2013'!$F:$F,'Scritture 2013'!$G:$G,"39SD",'Scritture 2013'!$A:$A,'Sp 2013'!$M290)</f>
        <v>0</v>
      </c>
      <c r="V290" s="29">
        <f>+SUMIFS('Scritture 2013'!$F:$F,'Scritture 2013'!$G:$G,"37",'Scritture 2013'!$A:$A,'Sp 2013'!$M290)</f>
        <v>0</v>
      </c>
      <c r="W290" s="29">
        <f>+SUMIFS('Scritture 2013'!$F:$F,'Scritture 2013'!$G:$G,"19",'Scritture 2013'!$A:$A,'Sp 2013'!$M290)</f>
        <v>0</v>
      </c>
      <c r="X290" s="29">
        <f t="shared" si="22"/>
        <v>0</v>
      </c>
      <c r="Y290" s="29">
        <f t="shared" si="21"/>
        <v>-11976</v>
      </c>
      <c r="Z290" s="13"/>
    </row>
    <row r="291" spans="1:26" hidden="1" x14ac:dyDescent="0.3">
      <c r="A291" s="12" t="s">
        <v>22</v>
      </c>
      <c r="B291" s="12" t="s">
        <v>160</v>
      </c>
      <c r="C291" s="13" t="s">
        <v>161</v>
      </c>
      <c r="D291" s="13" t="s">
        <v>373</v>
      </c>
      <c r="E291" s="14" t="s">
        <v>374</v>
      </c>
      <c r="F291" s="13"/>
      <c r="G291" s="13"/>
      <c r="H291" s="10" t="s">
        <v>22</v>
      </c>
      <c r="I291" s="10" t="s">
        <v>160</v>
      </c>
      <c r="J291" s="20" t="s">
        <v>209</v>
      </c>
      <c r="K291" s="20" t="s">
        <v>375</v>
      </c>
      <c r="L291" s="20" t="s">
        <v>376</v>
      </c>
      <c r="M291" s="15">
        <v>22222000013</v>
      </c>
      <c r="N291" s="15" t="s">
        <v>386</v>
      </c>
      <c r="O291" s="12"/>
      <c r="P291" s="29">
        <f>+SUMIFS('Scritture 2013'!$F:$F,'Scritture 2013'!$G:$G,"38",'Scritture 2013'!$A:$A,'Sp 2013'!$M291)</f>
        <v>0</v>
      </c>
      <c r="Q291" s="29">
        <f>+SUMIFS('Scritture 2013'!$F:$F,'Scritture 2013'!$G:$G,"16",'Scritture 2013'!$A:$A,'Sp 2013'!$M291)</f>
        <v>0</v>
      </c>
      <c r="R291" s="29">
        <f>+SUMIFS('Scritture 2013'!$F:$F,'Scritture 2013'!$G:$G,"39CA",'Scritture 2013'!$A:$A,'Sp 2013'!$M291)</f>
        <v>0</v>
      </c>
      <c r="S291" s="29">
        <f>+SUMIFS('Scritture 2013'!$F:$F,'Scritture 2013'!$G:$G,"17",'Scritture 2013'!$A:$A,'Sp 2013'!$M291)</f>
        <v>0</v>
      </c>
      <c r="T291" s="29">
        <f>+SUMIFS('Scritture 2013'!$F:$F,'Scritture 2013'!$G:$G,"39AF",'Scritture 2013'!$A:$A,'Sp 2013'!$M291)</f>
        <v>0</v>
      </c>
      <c r="U291" s="29">
        <f>+SUMIFS('Scritture 2013'!$F:$F,'Scritture 2013'!$G:$G,"39SD",'Scritture 2013'!$A:$A,'Sp 2013'!$M291)</f>
        <v>0</v>
      </c>
      <c r="V291" s="29">
        <f>+SUMIFS('Scritture 2013'!$F:$F,'Scritture 2013'!$G:$G,"37",'Scritture 2013'!$A:$A,'Sp 2013'!$M291)</f>
        <v>0</v>
      </c>
      <c r="W291" s="29">
        <f>+SUMIFS('Scritture 2013'!$F:$F,'Scritture 2013'!$G:$G,"19",'Scritture 2013'!$A:$A,'Sp 2013'!$M291)</f>
        <v>0</v>
      </c>
      <c r="X291" s="29">
        <f t="shared" si="22"/>
        <v>0</v>
      </c>
      <c r="Y291" s="29">
        <f t="shared" si="21"/>
        <v>0</v>
      </c>
      <c r="Z291" s="13"/>
    </row>
    <row r="292" spans="1:26" hidden="1" x14ac:dyDescent="0.3">
      <c r="A292" s="12" t="s">
        <v>22</v>
      </c>
      <c r="B292" s="12" t="s">
        <v>160</v>
      </c>
      <c r="C292" s="13" t="s">
        <v>161</v>
      </c>
      <c r="D292" s="13" t="s">
        <v>373</v>
      </c>
      <c r="E292" s="14" t="s">
        <v>374</v>
      </c>
      <c r="F292" s="13"/>
      <c r="G292" s="13"/>
      <c r="H292" s="10" t="s">
        <v>22</v>
      </c>
      <c r="I292" s="10" t="s">
        <v>160</v>
      </c>
      <c r="J292" s="20" t="s">
        <v>209</v>
      </c>
      <c r="K292" s="20" t="s">
        <v>375</v>
      </c>
      <c r="L292" s="20" t="s">
        <v>376</v>
      </c>
      <c r="M292" s="15">
        <v>22222000014</v>
      </c>
      <c r="N292" s="15" t="s">
        <v>387</v>
      </c>
      <c r="O292" s="12"/>
      <c r="P292" s="29">
        <f>+SUMIFS('Scritture 2013'!$F:$F,'Scritture 2013'!$G:$G,"38",'Scritture 2013'!$A:$A,'Sp 2013'!$M292)</f>
        <v>0</v>
      </c>
      <c r="Q292" s="29">
        <f>+SUMIFS('Scritture 2013'!$F:$F,'Scritture 2013'!$G:$G,"16",'Scritture 2013'!$A:$A,'Sp 2013'!$M292)</f>
        <v>0</v>
      </c>
      <c r="R292" s="29">
        <f>+SUMIFS('Scritture 2013'!$F:$F,'Scritture 2013'!$G:$G,"39CA",'Scritture 2013'!$A:$A,'Sp 2013'!$M292)</f>
        <v>0</v>
      </c>
      <c r="S292" s="29">
        <f>+SUMIFS('Scritture 2013'!$F:$F,'Scritture 2013'!$G:$G,"17",'Scritture 2013'!$A:$A,'Sp 2013'!$M292)</f>
        <v>0</v>
      </c>
      <c r="T292" s="29">
        <f>+SUMIFS('Scritture 2013'!$F:$F,'Scritture 2013'!$G:$G,"39AF",'Scritture 2013'!$A:$A,'Sp 2013'!$M292)</f>
        <v>0</v>
      </c>
      <c r="U292" s="29">
        <f>+SUMIFS('Scritture 2013'!$F:$F,'Scritture 2013'!$G:$G,"39SD",'Scritture 2013'!$A:$A,'Sp 2013'!$M292)</f>
        <v>0</v>
      </c>
      <c r="V292" s="29">
        <f>+SUMIFS('Scritture 2013'!$F:$F,'Scritture 2013'!$G:$G,"37",'Scritture 2013'!$A:$A,'Sp 2013'!$M292)</f>
        <v>0</v>
      </c>
      <c r="W292" s="29">
        <f>+SUMIFS('Scritture 2013'!$F:$F,'Scritture 2013'!$G:$G,"19",'Scritture 2013'!$A:$A,'Sp 2013'!$M292)</f>
        <v>0</v>
      </c>
      <c r="X292" s="29">
        <f t="shared" si="22"/>
        <v>0</v>
      </c>
      <c r="Y292" s="29">
        <f t="shared" si="21"/>
        <v>0</v>
      </c>
      <c r="Z292" s="13"/>
    </row>
    <row r="293" spans="1:26" hidden="1" x14ac:dyDescent="0.3">
      <c r="A293" s="12" t="s">
        <v>22</v>
      </c>
      <c r="B293" s="12" t="s">
        <v>160</v>
      </c>
      <c r="C293" s="13" t="s">
        <v>161</v>
      </c>
      <c r="D293" s="13" t="s">
        <v>373</v>
      </c>
      <c r="E293" s="14" t="s">
        <v>374</v>
      </c>
      <c r="F293" s="13"/>
      <c r="G293" s="13"/>
      <c r="H293" s="10" t="s">
        <v>22</v>
      </c>
      <c r="I293" s="10" t="s">
        <v>160</v>
      </c>
      <c r="J293" s="20" t="s">
        <v>209</v>
      </c>
      <c r="K293" s="20" t="s">
        <v>375</v>
      </c>
      <c r="L293" s="20" t="s">
        <v>376</v>
      </c>
      <c r="M293" s="15">
        <v>22222000015</v>
      </c>
      <c r="N293" s="15" t="s">
        <v>388</v>
      </c>
      <c r="O293" s="12"/>
      <c r="P293" s="29">
        <f>+SUMIFS('Scritture 2013'!$F:$F,'Scritture 2013'!$G:$G,"38",'Scritture 2013'!$A:$A,'Sp 2013'!$M293)</f>
        <v>0</v>
      </c>
      <c r="Q293" s="29">
        <f>+SUMIFS('Scritture 2013'!$F:$F,'Scritture 2013'!$G:$G,"16",'Scritture 2013'!$A:$A,'Sp 2013'!$M293)</f>
        <v>0</v>
      </c>
      <c r="R293" s="29">
        <f>+SUMIFS('Scritture 2013'!$F:$F,'Scritture 2013'!$G:$G,"39CA",'Scritture 2013'!$A:$A,'Sp 2013'!$M293)</f>
        <v>0</v>
      </c>
      <c r="S293" s="29">
        <f>+SUMIFS('Scritture 2013'!$F:$F,'Scritture 2013'!$G:$G,"17",'Scritture 2013'!$A:$A,'Sp 2013'!$M293)</f>
        <v>0</v>
      </c>
      <c r="T293" s="29">
        <f>+SUMIFS('Scritture 2013'!$F:$F,'Scritture 2013'!$G:$G,"39AF",'Scritture 2013'!$A:$A,'Sp 2013'!$M293)</f>
        <v>0</v>
      </c>
      <c r="U293" s="29">
        <f>+SUMIFS('Scritture 2013'!$F:$F,'Scritture 2013'!$G:$G,"39SD",'Scritture 2013'!$A:$A,'Sp 2013'!$M293)</f>
        <v>0</v>
      </c>
      <c r="V293" s="29">
        <f>+SUMIFS('Scritture 2013'!$F:$F,'Scritture 2013'!$G:$G,"37",'Scritture 2013'!$A:$A,'Sp 2013'!$M293)</f>
        <v>0</v>
      </c>
      <c r="W293" s="29">
        <f>+SUMIFS('Scritture 2013'!$F:$F,'Scritture 2013'!$G:$G,"19",'Scritture 2013'!$A:$A,'Sp 2013'!$M293)</f>
        <v>0</v>
      </c>
      <c r="X293" s="29">
        <f t="shared" si="22"/>
        <v>0</v>
      </c>
      <c r="Y293" s="29">
        <f t="shared" si="21"/>
        <v>0</v>
      </c>
      <c r="Z293" s="13"/>
    </row>
    <row r="294" spans="1:26" hidden="1" x14ac:dyDescent="0.3">
      <c r="A294" s="12" t="s">
        <v>22</v>
      </c>
      <c r="B294" s="12" t="s">
        <v>160</v>
      </c>
      <c r="C294" s="13" t="s">
        <v>161</v>
      </c>
      <c r="D294" s="13" t="s">
        <v>373</v>
      </c>
      <c r="E294" s="14" t="s">
        <v>374</v>
      </c>
      <c r="F294" s="13"/>
      <c r="G294" s="13"/>
      <c r="H294" s="10" t="s">
        <v>22</v>
      </c>
      <c r="I294" s="10" t="s">
        <v>160</v>
      </c>
      <c r="J294" s="20" t="s">
        <v>209</v>
      </c>
      <c r="K294" s="20" t="s">
        <v>375</v>
      </c>
      <c r="L294" s="20" t="s">
        <v>376</v>
      </c>
      <c r="M294" s="15">
        <v>22222000016</v>
      </c>
      <c r="N294" s="15" t="s">
        <v>389</v>
      </c>
      <c r="O294" s="12"/>
      <c r="P294" s="29">
        <f>+SUMIFS('Scritture 2013'!$F:$F,'Scritture 2013'!$G:$G,"38",'Scritture 2013'!$A:$A,'Sp 2013'!$M294)</f>
        <v>0</v>
      </c>
      <c r="Q294" s="29">
        <f>+SUMIFS('Scritture 2013'!$F:$F,'Scritture 2013'!$G:$G,"16",'Scritture 2013'!$A:$A,'Sp 2013'!$M294)</f>
        <v>0</v>
      </c>
      <c r="R294" s="29">
        <f>+SUMIFS('Scritture 2013'!$F:$F,'Scritture 2013'!$G:$G,"39CA",'Scritture 2013'!$A:$A,'Sp 2013'!$M294)</f>
        <v>0</v>
      </c>
      <c r="S294" s="29">
        <f>+SUMIFS('Scritture 2013'!$F:$F,'Scritture 2013'!$G:$G,"17",'Scritture 2013'!$A:$A,'Sp 2013'!$M294)</f>
        <v>0</v>
      </c>
      <c r="T294" s="29">
        <f>+SUMIFS('Scritture 2013'!$F:$F,'Scritture 2013'!$G:$G,"39AF",'Scritture 2013'!$A:$A,'Sp 2013'!$M294)</f>
        <v>0</v>
      </c>
      <c r="U294" s="29">
        <f>+SUMIFS('Scritture 2013'!$F:$F,'Scritture 2013'!$G:$G,"39SD",'Scritture 2013'!$A:$A,'Sp 2013'!$M294)</f>
        <v>0</v>
      </c>
      <c r="V294" s="29">
        <f>+SUMIFS('Scritture 2013'!$F:$F,'Scritture 2013'!$G:$G,"37",'Scritture 2013'!$A:$A,'Sp 2013'!$M294)</f>
        <v>0</v>
      </c>
      <c r="W294" s="29">
        <f>+SUMIFS('Scritture 2013'!$F:$F,'Scritture 2013'!$G:$G,"19",'Scritture 2013'!$A:$A,'Sp 2013'!$M294)</f>
        <v>0</v>
      </c>
      <c r="X294" s="29">
        <f t="shared" si="22"/>
        <v>0</v>
      </c>
      <c r="Y294" s="29">
        <f t="shared" si="21"/>
        <v>0</v>
      </c>
      <c r="Z294" s="13"/>
    </row>
    <row r="295" spans="1:26" hidden="1" x14ac:dyDescent="0.3">
      <c r="A295" s="12" t="s">
        <v>22</v>
      </c>
      <c r="B295" s="12" t="s">
        <v>160</v>
      </c>
      <c r="C295" s="13" t="s">
        <v>161</v>
      </c>
      <c r="D295" s="13" t="s">
        <v>373</v>
      </c>
      <c r="E295" s="14" t="s">
        <v>374</v>
      </c>
      <c r="F295" s="13"/>
      <c r="G295" s="13"/>
      <c r="H295" s="10" t="s">
        <v>22</v>
      </c>
      <c r="I295" s="10" t="s">
        <v>160</v>
      </c>
      <c r="J295" s="20" t="s">
        <v>209</v>
      </c>
      <c r="K295" s="20" t="s">
        <v>375</v>
      </c>
      <c r="L295" s="20" t="s">
        <v>376</v>
      </c>
      <c r="M295" s="15">
        <v>22222000017</v>
      </c>
      <c r="N295" s="15" t="s">
        <v>390</v>
      </c>
      <c r="O295" s="12"/>
      <c r="P295" s="29">
        <f>+SUMIFS('Scritture 2013'!$F:$F,'Scritture 2013'!$G:$G,"38",'Scritture 2013'!$A:$A,'Sp 2013'!$M295)</f>
        <v>0</v>
      </c>
      <c r="Q295" s="29">
        <f>+SUMIFS('Scritture 2013'!$F:$F,'Scritture 2013'!$G:$G,"16",'Scritture 2013'!$A:$A,'Sp 2013'!$M295)</f>
        <v>0</v>
      </c>
      <c r="R295" s="29">
        <f>+SUMIFS('Scritture 2013'!$F:$F,'Scritture 2013'!$G:$G,"39CA",'Scritture 2013'!$A:$A,'Sp 2013'!$M295)</f>
        <v>0</v>
      </c>
      <c r="S295" s="29">
        <f>+SUMIFS('Scritture 2013'!$F:$F,'Scritture 2013'!$G:$G,"17",'Scritture 2013'!$A:$A,'Sp 2013'!$M295)</f>
        <v>0</v>
      </c>
      <c r="T295" s="29">
        <f>+SUMIFS('Scritture 2013'!$F:$F,'Scritture 2013'!$G:$G,"39AF",'Scritture 2013'!$A:$A,'Sp 2013'!$M295)</f>
        <v>0</v>
      </c>
      <c r="U295" s="29">
        <f>+SUMIFS('Scritture 2013'!$F:$F,'Scritture 2013'!$G:$G,"39SD",'Scritture 2013'!$A:$A,'Sp 2013'!$M295)</f>
        <v>0</v>
      </c>
      <c r="V295" s="29">
        <f>+SUMIFS('Scritture 2013'!$F:$F,'Scritture 2013'!$G:$G,"37",'Scritture 2013'!$A:$A,'Sp 2013'!$M295)</f>
        <v>0</v>
      </c>
      <c r="W295" s="29">
        <f>+SUMIFS('Scritture 2013'!$F:$F,'Scritture 2013'!$G:$G,"19",'Scritture 2013'!$A:$A,'Sp 2013'!$M295)</f>
        <v>0</v>
      </c>
      <c r="X295" s="29">
        <f t="shared" si="22"/>
        <v>0</v>
      </c>
      <c r="Y295" s="29">
        <f t="shared" si="21"/>
        <v>0</v>
      </c>
      <c r="Z295" s="13"/>
    </row>
    <row r="296" spans="1:26" hidden="1" x14ac:dyDescent="0.3">
      <c r="A296" s="12" t="s">
        <v>22</v>
      </c>
      <c r="B296" s="12" t="s">
        <v>160</v>
      </c>
      <c r="C296" s="13" t="s">
        <v>161</v>
      </c>
      <c r="D296" s="13" t="s">
        <v>373</v>
      </c>
      <c r="E296" s="14" t="s">
        <v>374</v>
      </c>
      <c r="F296" s="13"/>
      <c r="G296" s="13"/>
      <c r="H296" s="10" t="s">
        <v>22</v>
      </c>
      <c r="I296" s="10" t="s">
        <v>160</v>
      </c>
      <c r="J296" s="20" t="s">
        <v>209</v>
      </c>
      <c r="K296" s="20" t="s">
        <v>375</v>
      </c>
      <c r="L296" s="20" t="s">
        <v>376</v>
      </c>
      <c r="M296" s="15">
        <v>22222000061</v>
      </c>
      <c r="N296" s="15" t="s">
        <v>391</v>
      </c>
      <c r="O296" s="12">
        <f>+VLOOKUP(M296,[1]Foglio1!$A:$C,3,0)</f>
        <v>-23650.42</v>
      </c>
      <c r="P296" s="29">
        <f>+SUMIFS('Scritture 2013'!$F:$F,'Scritture 2013'!$G:$G,"38",'Scritture 2013'!$A:$A,'Sp 2013'!$M296)</f>
        <v>0</v>
      </c>
      <c r="Q296" s="29">
        <f>+SUMIFS('Scritture 2013'!$F:$F,'Scritture 2013'!$G:$G,"16",'Scritture 2013'!$A:$A,'Sp 2013'!$M296)</f>
        <v>0</v>
      </c>
      <c r="R296" s="29">
        <f>+SUMIFS('Scritture 2013'!$F:$F,'Scritture 2013'!$G:$G,"39CA",'Scritture 2013'!$A:$A,'Sp 2013'!$M296)</f>
        <v>0</v>
      </c>
      <c r="S296" s="29">
        <f>+SUMIFS('Scritture 2013'!$F:$F,'Scritture 2013'!$G:$G,"17",'Scritture 2013'!$A:$A,'Sp 2013'!$M296)</f>
        <v>0</v>
      </c>
      <c r="T296" s="29">
        <f>+SUMIFS('Scritture 2013'!$F:$F,'Scritture 2013'!$G:$G,"39AF",'Scritture 2013'!$A:$A,'Sp 2013'!$M296)</f>
        <v>0</v>
      </c>
      <c r="U296" s="29">
        <f>+SUMIFS('Scritture 2013'!$F:$F,'Scritture 2013'!$G:$G,"39SD",'Scritture 2013'!$A:$A,'Sp 2013'!$M296)</f>
        <v>0</v>
      </c>
      <c r="V296" s="29">
        <f>+SUMIFS('Scritture 2013'!$F:$F,'Scritture 2013'!$G:$G,"37",'Scritture 2013'!$A:$A,'Sp 2013'!$M296)</f>
        <v>0</v>
      </c>
      <c r="W296" s="29">
        <f>+SUMIFS('Scritture 2013'!$F:$F,'Scritture 2013'!$G:$G,"19",'Scritture 2013'!$A:$A,'Sp 2013'!$M296)</f>
        <v>0</v>
      </c>
      <c r="X296" s="29">
        <f t="shared" si="22"/>
        <v>0</v>
      </c>
      <c r="Y296" s="29">
        <f t="shared" si="21"/>
        <v>-23650.42</v>
      </c>
      <c r="Z296" s="13"/>
    </row>
    <row r="297" spans="1:26" hidden="1" x14ac:dyDescent="0.3">
      <c r="A297" s="12" t="s">
        <v>22</v>
      </c>
      <c r="B297" s="12" t="s">
        <v>160</v>
      </c>
      <c r="C297" s="13" t="s">
        <v>392</v>
      </c>
      <c r="D297" s="13" t="s">
        <v>392</v>
      </c>
      <c r="E297" s="14" t="s">
        <v>393</v>
      </c>
      <c r="F297" s="13"/>
      <c r="G297" s="13" t="s">
        <v>394</v>
      </c>
      <c r="H297" s="10" t="s">
        <v>22</v>
      </c>
      <c r="I297" s="10" t="s">
        <v>160</v>
      </c>
      <c r="J297" s="20" t="s">
        <v>209</v>
      </c>
      <c r="K297" s="20" t="s">
        <v>375</v>
      </c>
      <c r="L297" s="20" t="s">
        <v>395</v>
      </c>
      <c r="M297" s="15">
        <v>22223000002</v>
      </c>
      <c r="N297" s="15" t="s">
        <v>396</v>
      </c>
      <c r="O297" s="12">
        <f>+VLOOKUP(M297,[1]Foglio1!$A:$C,3,0)</f>
        <v>-139162.6</v>
      </c>
      <c r="P297" s="29">
        <f>+SUMIFS('Scritture 2013'!$F:$F,'Scritture 2013'!$G:$G,"38",'Scritture 2013'!$A:$A,'Sp 2013'!$M297)</f>
        <v>0</v>
      </c>
      <c r="Q297" s="29">
        <f>+SUMIFS('Scritture 2013'!$F:$F,'Scritture 2013'!$G:$G,"16",'Scritture 2013'!$A:$A,'Sp 2013'!$M297)</f>
        <v>0</v>
      </c>
      <c r="R297" s="29">
        <f>+SUMIFS('Scritture 2013'!$F:$F,'Scritture 2013'!$G:$G,"39CA",'Scritture 2013'!$A:$A,'Sp 2013'!$M297)</f>
        <v>0</v>
      </c>
      <c r="S297" s="29">
        <f>+SUMIFS('Scritture 2013'!$F:$F,'Scritture 2013'!$G:$G,"17",'Scritture 2013'!$A:$A,'Sp 2013'!$M297)</f>
        <v>0</v>
      </c>
      <c r="T297" s="29">
        <f>+SUMIFS('Scritture 2013'!$F:$F,'Scritture 2013'!$G:$G,"39AF",'Scritture 2013'!$A:$A,'Sp 2013'!$M297)</f>
        <v>0</v>
      </c>
      <c r="U297" s="29">
        <f>+SUMIFS('Scritture 2013'!$F:$F,'Scritture 2013'!$G:$G,"39SD",'Scritture 2013'!$A:$A,'Sp 2013'!$M297)</f>
        <v>0</v>
      </c>
      <c r="V297" s="29">
        <f>+SUMIFS('Scritture 2013'!$F:$F,'Scritture 2013'!$G:$G,"37",'Scritture 2013'!$A:$A,'Sp 2013'!$M297)</f>
        <v>0</v>
      </c>
      <c r="W297" s="29">
        <f>+SUMIFS('Scritture 2013'!$F:$F,'Scritture 2013'!$G:$G,"19",'Scritture 2013'!$A:$A,'Sp 2013'!$M297)</f>
        <v>0</v>
      </c>
      <c r="X297" s="29">
        <f t="shared" si="22"/>
        <v>0</v>
      </c>
      <c r="Y297" s="29">
        <f t="shared" si="21"/>
        <v>-139162.6</v>
      </c>
      <c r="Z297" s="13"/>
    </row>
    <row r="298" spans="1:26" hidden="1" x14ac:dyDescent="0.3">
      <c r="A298" s="12" t="s">
        <v>22</v>
      </c>
      <c r="B298" s="12" t="s">
        <v>160</v>
      </c>
      <c r="C298" s="13" t="s">
        <v>161</v>
      </c>
      <c r="D298" s="13" t="s">
        <v>394</v>
      </c>
      <c r="E298" s="14" t="s">
        <v>163</v>
      </c>
      <c r="F298" s="13"/>
      <c r="G298" s="13"/>
      <c r="H298" s="10" t="s">
        <v>22</v>
      </c>
      <c r="I298" s="10" t="s">
        <v>160</v>
      </c>
      <c r="J298" s="20" t="s">
        <v>209</v>
      </c>
      <c r="K298" s="20" t="s">
        <v>375</v>
      </c>
      <c r="L298" s="20" t="s">
        <v>397</v>
      </c>
      <c r="M298" s="13">
        <v>22223000031</v>
      </c>
      <c r="N298" s="13" t="s">
        <v>398</v>
      </c>
      <c r="O298" s="12">
        <f>+VLOOKUP(M298,[1]Foglio1!$A:$C,3,0)</f>
        <v>-932.92</v>
      </c>
      <c r="P298" s="29">
        <f>+SUMIFS('Scritture 2013'!$F:$F,'Scritture 2013'!$G:$G,"38",'Scritture 2013'!$A:$A,'Sp 2013'!$M298)</f>
        <v>0</v>
      </c>
      <c r="Q298" s="29">
        <f>+SUMIFS('Scritture 2013'!$F:$F,'Scritture 2013'!$G:$G,"16",'Scritture 2013'!$A:$A,'Sp 2013'!$M298)</f>
        <v>0</v>
      </c>
      <c r="R298" s="29">
        <f>+SUMIFS('Scritture 2013'!$F:$F,'Scritture 2013'!$G:$G,"39CA",'Scritture 2013'!$A:$A,'Sp 2013'!$M298)</f>
        <v>0</v>
      </c>
      <c r="S298" s="29">
        <f>+SUMIFS('Scritture 2013'!$F:$F,'Scritture 2013'!$G:$G,"17",'Scritture 2013'!$A:$A,'Sp 2013'!$M298)</f>
        <v>0</v>
      </c>
      <c r="T298" s="29">
        <f>+SUMIFS('Scritture 2013'!$F:$F,'Scritture 2013'!$G:$G,"39AF",'Scritture 2013'!$A:$A,'Sp 2013'!$M298)</f>
        <v>0</v>
      </c>
      <c r="U298" s="29">
        <f>+SUMIFS('Scritture 2013'!$F:$F,'Scritture 2013'!$G:$G,"39SD",'Scritture 2013'!$A:$A,'Sp 2013'!$M298)</f>
        <v>0</v>
      </c>
      <c r="V298" s="29">
        <f>+SUMIFS('Scritture 2013'!$F:$F,'Scritture 2013'!$G:$G,"37",'Scritture 2013'!$A:$A,'Sp 2013'!$M298)</f>
        <v>0</v>
      </c>
      <c r="W298" s="29">
        <f>+SUMIFS('Scritture 2013'!$F:$F,'Scritture 2013'!$G:$G,"19",'Scritture 2013'!$A:$A,'Sp 2013'!$M298)</f>
        <v>0</v>
      </c>
      <c r="X298" s="29">
        <f t="shared" si="22"/>
        <v>0</v>
      </c>
      <c r="Y298" s="29">
        <f t="shared" si="21"/>
        <v>-932.92</v>
      </c>
      <c r="Z298" s="13"/>
    </row>
    <row r="299" spans="1:26" hidden="1" x14ac:dyDescent="0.3">
      <c r="A299" s="12" t="s">
        <v>22</v>
      </c>
      <c r="B299" s="12" t="s">
        <v>160</v>
      </c>
      <c r="C299" s="13" t="s">
        <v>161</v>
      </c>
      <c r="D299" s="13" t="s">
        <v>394</v>
      </c>
      <c r="E299" s="14" t="s">
        <v>163</v>
      </c>
      <c r="F299" s="13"/>
      <c r="G299" s="13"/>
      <c r="H299" s="10" t="s">
        <v>22</v>
      </c>
      <c r="I299" s="10" t="s">
        <v>160</v>
      </c>
      <c r="J299" s="20" t="s">
        <v>209</v>
      </c>
      <c r="K299" s="20" t="s">
        <v>375</v>
      </c>
      <c r="L299" s="20" t="s">
        <v>397</v>
      </c>
      <c r="M299" s="13">
        <v>22223000034</v>
      </c>
      <c r="N299" s="13" t="s">
        <v>399</v>
      </c>
      <c r="O299" s="12">
        <f>+VLOOKUP(M299,[1]Foglio1!$A:$C,3,0)</f>
        <v>-393.58</v>
      </c>
      <c r="P299" s="29">
        <f>+SUMIFS('Scritture 2013'!$F:$F,'Scritture 2013'!$G:$G,"38",'Scritture 2013'!$A:$A,'Sp 2013'!$M299)</f>
        <v>0</v>
      </c>
      <c r="Q299" s="29">
        <f>+SUMIFS('Scritture 2013'!$F:$F,'Scritture 2013'!$G:$G,"16",'Scritture 2013'!$A:$A,'Sp 2013'!$M299)</f>
        <v>0</v>
      </c>
      <c r="R299" s="29">
        <f>+SUMIFS('Scritture 2013'!$F:$F,'Scritture 2013'!$G:$G,"39CA",'Scritture 2013'!$A:$A,'Sp 2013'!$M299)</f>
        <v>0</v>
      </c>
      <c r="S299" s="29">
        <f>+SUMIFS('Scritture 2013'!$F:$F,'Scritture 2013'!$G:$G,"17",'Scritture 2013'!$A:$A,'Sp 2013'!$M299)</f>
        <v>0</v>
      </c>
      <c r="T299" s="29">
        <f>+SUMIFS('Scritture 2013'!$F:$F,'Scritture 2013'!$G:$G,"39AF",'Scritture 2013'!$A:$A,'Sp 2013'!$M299)</f>
        <v>0</v>
      </c>
      <c r="U299" s="29">
        <f>+SUMIFS('Scritture 2013'!$F:$F,'Scritture 2013'!$G:$G,"39SD",'Scritture 2013'!$A:$A,'Sp 2013'!$M299)</f>
        <v>0</v>
      </c>
      <c r="V299" s="29">
        <f>+SUMIFS('Scritture 2013'!$F:$F,'Scritture 2013'!$G:$G,"37",'Scritture 2013'!$A:$A,'Sp 2013'!$M299)</f>
        <v>0</v>
      </c>
      <c r="W299" s="29">
        <f>+SUMIFS('Scritture 2013'!$F:$F,'Scritture 2013'!$G:$G,"19",'Scritture 2013'!$A:$A,'Sp 2013'!$M299)</f>
        <v>0</v>
      </c>
      <c r="X299" s="29">
        <f t="shared" si="22"/>
        <v>0</v>
      </c>
      <c r="Y299" s="29">
        <f t="shared" si="21"/>
        <v>-393.58</v>
      </c>
      <c r="Z299" s="13"/>
    </row>
    <row r="300" spans="1:26" hidden="1" x14ac:dyDescent="0.3">
      <c r="A300" s="12" t="s">
        <v>22</v>
      </c>
      <c r="B300" s="12" t="s">
        <v>160</v>
      </c>
      <c r="C300" s="13" t="s">
        <v>161</v>
      </c>
      <c r="D300" s="13" t="s">
        <v>394</v>
      </c>
      <c r="E300" s="14" t="s">
        <v>163</v>
      </c>
      <c r="F300" s="13"/>
      <c r="G300" s="13"/>
      <c r="H300" s="10" t="s">
        <v>22</v>
      </c>
      <c r="I300" s="10" t="s">
        <v>160</v>
      </c>
      <c r="J300" s="20" t="s">
        <v>209</v>
      </c>
      <c r="K300" s="20" t="s">
        <v>375</v>
      </c>
      <c r="L300" s="20" t="s">
        <v>395</v>
      </c>
      <c r="M300" s="15">
        <v>22223000003</v>
      </c>
      <c r="N300" s="15" t="s">
        <v>400</v>
      </c>
      <c r="O300" s="12">
        <f>+VLOOKUP(M300,[1]Foglio1!$A:$C,3,0)</f>
        <v>-142757.62</v>
      </c>
      <c r="P300" s="29">
        <f>+SUMIFS('Scritture 2013'!$F:$F,'Scritture 2013'!$G:$G,"38",'Scritture 2013'!$A:$A,'Sp 2013'!$M300)</f>
        <v>0</v>
      </c>
      <c r="Q300" s="29">
        <f>+SUMIFS('Scritture 2013'!$F:$F,'Scritture 2013'!$G:$G,"16",'Scritture 2013'!$A:$A,'Sp 2013'!$M300)</f>
        <v>0</v>
      </c>
      <c r="R300" s="29">
        <f>+SUMIFS('Scritture 2013'!$F:$F,'Scritture 2013'!$G:$G,"39CA",'Scritture 2013'!$A:$A,'Sp 2013'!$M300)</f>
        <v>0</v>
      </c>
      <c r="S300" s="29">
        <f>+SUMIFS('Scritture 2013'!$F:$F,'Scritture 2013'!$G:$G,"17",'Scritture 2013'!$A:$A,'Sp 2013'!$M300)</f>
        <v>0</v>
      </c>
      <c r="T300" s="29">
        <f>+SUMIFS('Scritture 2013'!$F:$F,'Scritture 2013'!$G:$G,"39AF",'Scritture 2013'!$A:$A,'Sp 2013'!$M300)</f>
        <v>0</v>
      </c>
      <c r="U300" s="29">
        <f>+SUMIFS('Scritture 2013'!$F:$F,'Scritture 2013'!$G:$G,"39SD",'Scritture 2013'!$A:$A,'Sp 2013'!$M300)</f>
        <v>0</v>
      </c>
      <c r="V300" s="29">
        <f>+SUMIFS('Scritture 2013'!$F:$F,'Scritture 2013'!$G:$G,"37",'Scritture 2013'!$A:$A,'Sp 2013'!$M300)</f>
        <v>0</v>
      </c>
      <c r="W300" s="29">
        <f>+SUMIFS('Scritture 2013'!$F:$F,'Scritture 2013'!$G:$G,"19",'Scritture 2013'!$A:$A,'Sp 2013'!$M300)</f>
        <v>0</v>
      </c>
      <c r="X300" s="29">
        <f t="shared" si="22"/>
        <v>0</v>
      </c>
      <c r="Y300" s="29">
        <f t="shared" si="21"/>
        <v>-142757.62</v>
      </c>
      <c r="Z300" s="13"/>
    </row>
    <row r="301" spans="1:26" hidden="1" x14ac:dyDescent="0.3">
      <c r="A301" s="12" t="s">
        <v>22</v>
      </c>
      <c r="B301" s="12" t="s">
        <v>160</v>
      </c>
      <c r="C301" s="13" t="s">
        <v>161</v>
      </c>
      <c r="D301" s="13" t="s">
        <v>394</v>
      </c>
      <c r="E301" s="14" t="s">
        <v>163</v>
      </c>
      <c r="F301" s="13"/>
      <c r="G301" s="13"/>
      <c r="H301" s="10" t="s">
        <v>22</v>
      </c>
      <c r="I301" s="10" t="s">
        <v>160</v>
      </c>
      <c r="J301" s="20" t="s">
        <v>209</v>
      </c>
      <c r="K301" s="20" t="s">
        <v>375</v>
      </c>
      <c r="L301" s="20" t="s">
        <v>397</v>
      </c>
      <c r="M301" s="15">
        <v>22223000004</v>
      </c>
      <c r="N301" s="15" t="s">
        <v>401</v>
      </c>
      <c r="O301" s="12"/>
      <c r="P301" s="29">
        <f>+SUMIFS('Scritture 2013'!$F:$F,'Scritture 2013'!$G:$G,"38",'Scritture 2013'!$A:$A,'Sp 2013'!$M301)</f>
        <v>0</v>
      </c>
      <c r="Q301" s="29">
        <f>+SUMIFS('Scritture 2013'!$F:$F,'Scritture 2013'!$G:$G,"16",'Scritture 2013'!$A:$A,'Sp 2013'!$M301)</f>
        <v>0</v>
      </c>
      <c r="R301" s="29">
        <f>+SUMIFS('Scritture 2013'!$F:$F,'Scritture 2013'!$G:$G,"39CA",'Scritture 2013'!$A:$A,'Sp 2013'!$M301)</f>
        <v>0</v>
      </c>
      <c r="S301" s="29">
        <f>+SUMIFS('Scritture 2013'!$F:$F,'Scritture 2013'!$G:$G,"17",'Scritture 2013'!$A:$A,'Sp 2013'!$M301)</f>
        <v>0</v>
      </c>
      <c r="T301" s="29">
        <f>+SUMIFS('Scritture 2013'!$F:$F,'Scritture 2013'!$G:$G,"39AF",'Scritture 2013'!$A:$A,'Sp 2013'!$M301)</f>
        <v>0</v>
      </c>
      <c r="U301" s="29">
        <f>+SUMIFS('Scritture 2013'!$F:$F,'Scritture 2013'!$G:$G,"39SD",'Scritture 2013'!$A:$A,'Sp 2013'!$M301)</f>
        <v>0</v>
      </c>
      <c r="V301" s="29">
        <f>+SUMIFS('Scritture 2013'!$F:$F,'Scritture 2013'!$G:$G,"37",'Scritture 2013'!$A:$A,'Sp 2013'!$M301)</f>
        <v>0</v>
      </c>
      <c r="W301" s="29">
        <f>+SUMIFS('Scritture 2013'!$F:$F,'Scritture 2013'!$G:$G,"19",'Scritture 2013'!$A:$A,'Sp 2013'!$M301)</f>
        <v>0</v>
      </c>
      <c r="X301" s="29">
        <f t="shared" si="22"/>
        <v>0</v>
      </c>
      <c r="Y301" s="29">
        <f t="shared" si="21"/>
        <v>0</v>
      </c>
      <c r="Z301" s="13"/>
    </row>
    <row r="302" spans="1:26" hidden="1" x14ac:dyDescent="0.3">
      <c r="A302" s="12" t="s">
        <v>22</v>
      </c>
      <c r="B302" s="12" t="s">
        <v>160</v>
      </c>
      <c r="C302" s="13" t="s">
        <v>161</v>
      </c>
      <c r="D302" s="13" t="s">
        <v>394</v>
      </c>
      <c r="E302" s="14" t="s">
        <v>163</v>
      </c>
      <c r="F302" s="13"/>
      <c r="G302" s="13"/>
      <c r="H302" s="10" t="s">
        <v>22</v>
      </c>
      <c r="I302" s="10" t="s">
        <v>160</v>
      </c>
      <c r="J302" s="20" t="s">
        <v>209</v>
      </c>
      <c r="K302" s="20" t="s">
        <v>375</v>
      </c>
      <c r="L302" s="20" t="s">
        <v>397</v>
      </c>
      <c r="M302" s="15">
        <v>22223000008</v>
      </c>
      <c r="N302" s="15" t="s">
        <v>402</v>
      </c>
      <c r="O302" s="12">
        <f>+VLOOKUP(M302,[1]Foglio1!$A:$C,3,0)</f>
        <v>-12857.15</v>
      </c>
      <c r="P302" s="29">
        <f>+SUMIFS('Scritture 2013'!$F:$F,'Scritture 2013'!$G:$G,"38",'Scritture 2013'!$A:$A,'Sp 2013'!$M302)</f>
        <v>0</v>
      </c>
      <c r="Q302" s="29">
        <f>+SUMIFS('Scritture 2013'!$F:$F,'Scritture 2013'!$G:$G,"16",'Scritture 2013'!$A:$A,'Sp 2013'!$M302)</f>
        <v>0</v>
      </c>
      <c r="R302" s="29">
        <f>+SUMIFS('Scritture 2013'!$F:$F,'Scritture 2013'!$G:$G,"39CA",'Scritture 2013'!$A:$A,'Sp 2013'!$M302)</f>
        <v>0</v>
      </c>
      <c r="S302" s="29">
        <f>+SUMIFS('Scritture 2013'!$F:$F,'Scritture 2013'!$G:$G,"17",'Scritture 2013'!$A:$A,'Sp 2013'!$M302)</f>
        <v>0</v>
      </c>
      <c r="T302" s="29">
        <f>+SUMIFS('Scritture 2013'!$F:$F,'Scritture 2013'!$G:$G,"39AF",'Scritture 2013'!$A:$A,'Sp 2013'!$M302)</f>
        <v>0</v>
      </c>
      <c r="U302" s="29">
        <f>+SUMIFS('Scritture 2013'!$F:$F,'Scritture 2013'!$G:$G,"39SD",'Scritture 2013'!$A:$A,'Sp 2013'!$M302)</f>
        <v>0</v>
      </c>
      <c r="V302" s="29">
        <f>+SUMIFS('Scritture 2013'!$F:$F,'Scritture 2013'!$G:$G,"37",'Scritture 2013'!$A:$A,'Sp 2013'!$M302)</f>
        <v>0</v>
      </c>
      <c r="W302" s="29">
        <f>+SUMIFS('Scritture 2013'!$F:$F,'Scritture 2013'!$G:$G,"19",'Scritture 2013'!$A:$A,'Sp 2013'!$M302)</f>
        <v>0</v>
      </c>
      <c r="X302" s="29">
        <f t="shared" si="22"/>
        <v>0</v>
      </c>
      <c r="Y302" s="29">
        <f t="shared" si="21"/>
        <v>-12857.15</v>
      </c>
      <c r="Z302" s="13"/>
    </row>
    <row r="303" spans="1:26" hidden="1" x14ac:dyDescent="0.3">
      <c r="A303" s="12" t="s">
        <v>22</v>
      </c>
      <c r="B303" s="12" t="s">
        <v>160</v>
      </c>
      <c r="C303" s="13" t="s">
        <v>161</v>
      </c>
      <c r="D303" s="13" t="s">
        <v>394</v>
      </c>
      <c r="E303" s="14" t="s">
        <v>163</v>
      </c>
      <c r="F303" s="13"/>
      <c r="G303" s="13"/>
      <c r="H303" s="10" t="s">
        <v>22</v>
      </c>
      <c r="I303" s="10" t="s">
        <v>160</v>
      </c>
      <c r="J303" s="20" t="s">
        <v>209</v>
      </c>
      <c r="K303" s="20" t="s">
        <v>375</v>
      </c>
      <c r="L303" s="20" t="s">
        <v>397</v>
      </c>
      <c r="M303" s="15">
        <v>22223000009</v>
      </c>
      <c r="N303" s="15" t="s">
        <v>403</v>
      </c>
      <c r="O303" s="12">
        <f>+VLOOKUP(M303,[1]Foglio1!$A:$C,3,0)</f>
        <v>-1142383.32</v>
      </c>
      <c r="P303" s="29">
        <f>+SUMIFS('Scritture 2013'!$F:$F,'Scritture 2013'!$G:$G,"38",'Scritture 2013'!$A:$A,'Sp 2013'!$M303)</f>
        <v>0</v>
      </c>
      <c r="Q303" s="29">
        <f>+SUMIFS('Scritture 2013'!$F:$F,'Scritture 2013'!$G:$G,"16",'Scritture 2013'!$A:$A,'Sp 2013'!$M303)</f>
        <v>0</v>
      </c>
      <c r="R303" s="29">
        <f>+SUMIFS('Scritture 2013'!$F:$F,'Scritture 2013'!$G:$G,"39CA",'Scritture 2013'!$A:$A,'Sp 2013'!$M303)</f>
        <v>0</v>
      </c>
      <c r="S303" s="29">
        <f>+SUMIFS('Scritture 2013'!$F:$F,'Scritture 2013'!$G:$G,"17",'Scritture 2013'!$A:$A,'Sp 2013'!$M303)</f>
        <v>0</v>
      </c>
      <c r="T303" s="29">
        <f>+SUMIFS('Scritture 2013'!$F:$F,'Scritture 2013'!$G:$G,"39AF",'Scritture 2013'!$A:$A,'Sp 2013'!$M303)</f>
        <v>0</v>
      </c>
      <c r="U303" s="29">
        <f>+SUMIFS('Scritture 2013'!$F:$F,'Scritture 2013'!$G:$G,"39SD",'Scritture 2013'!$A:$A,'Sp 2013'!$M303)</f>
        <v>0</v>
      </c>
      <c r="V303" s="29">
        <f>+SUMIFS('Scritture 2013'!$F:$F,'Scritture 2013'!$G:$G,"37",'Scritture 2013'!$A:$A,'Sp 2013'!$M303)</f>
        <v>0</v>
      </c>
      <c r="W303" s="29">
        <f>+SUMIFS('Scritture 2013'!$F:$F,'Scritture 2013'!$G:$G,"19",'Scritture 2013'!$A:$A,'Sp 2013'!$M303)</f>
        <v>0</v>
      </c>
      <c r="X303" s="29">
        <f t="shared" si="22"/>
        <v>0</v>
      </c>
      <c r="Y303" s="29">
        <f t="shared" si="21"/>
        <v>-1142383.32</v>
      </c>
      <c r="Z303" s="13"/>
    </row>
    <row r="304" spans="1:26" hidden="1" x14ac:dyDescent="0.3">
      <c r="A304" s="12" t="s">
        <v>22</v>
      </c>
      <c r="B304" s="12" t="s">
        <v>160</v>
      </c>
      <c r="C304" s="13" t="s">
        <v>161</v>
      </c>
      <c r="D304" s="13" t="s">
        <v>394</v>
      </c>
      <c r="E304" s="14" t="s">
        <v>163</v>
      </c>
      <c r="F304" s="13"/>
      <c r="G304" s="13"/>
      <c r="H304" s="10" t="s">
        <v>22</v>
      </c>
      <c r="I304" s="10" t="s">
        <v>160</v>
      </c>
      <c r="J304" s="20" t="s">
        <v>209</v>
      </c>
      <c r="K304" s="20" t="s">
        <v>375</v>
      </c>
      <c r="L304" s="20" t="s">
        <v>397</v>
      </c>
      <c r="M304" s="15">
        <v>22223000016</v>
      </c>
      <c r="N304" s="15" t="s">
        <v>404</v>
      </c>
      <c r="O304" s="12">
        <f>+VLOOKUP(M304,[1]Foglio1!$A:$C,3,0)</f>
        <v>-1444</v>
      </c>
      <c r="P304" s="29">
        <f>+SUMIFS('Scritture 2013'!$F:$F,'Scritture 2013'!$G:$G,"38",'Scritture 2013'!$A:$A,'Sp 2013'!$M304)</f>
        <v>0</v>
      </c>
      <c r="Q304" s="29">
        <f>+SUMIFS('Scritture 2013'!$F:$F,'Scritture 2013'!$G:$G,"16",'Scritture 2013'!$A:$A,'Sp 2013'!$M304)</f>
        <v>0</v>
      </c>
      <c r="R304" s="29">
        <f>+SUMIFS('Scritture 2013'!$F:$F,'Scritture 2013'!$G:$G,"39CA",'Scritture 2013'!$A:$A,'Sp 2013'!$M304)</f>
        <v>0</v>
      </c>
      <c r="S304" s="29">
        <f>+SUMIFS('Scritture 2013'!$F:$F,'Scritture 2013'!$G:$G,"17",'Scritture 2013'!$A:$A,'Sp 2013'!$M304)</f>
        <v>0</v>
      </c>
      <c r="T304" s="29">
        <f>+SUMIFS('Scritture 2013'!$F:$F,'Scritture 2013'!$G:$G,"39AF",'Scritture 2013'!$A:$A,'Sp 2013'!$M304)</f>
        <v>0</v>
      </c>
      <c r="U304" s="29">
        <f>+SUMIFS('Scritture 2013'!$F:$F,'Scritture 2013'!$G:$G,"39SD",'Scritture 2013'!$A:$A,'Sp 2013'!$M304)</f>
        <v>0</v>
      </c>
      <c r="V304" s="29">
        <f>+SUMIFS('Scritture 2013'!$F:$F,'Scritture 2013'!$G:$G,"37",'Scritture 2013'!$A:$A,'Sp 2013'!$M304)</f>
        <v>0</v>
      </c>
      <c r="W304" s="29">
        <f>+SUMIFS('Scritture 2013'!$F:$F,'Scritture 2013'!$G:$G,"19",'Scritture 2013'!$A:$A,'Sp 2013'!$M304)</f>
        <v>0</v>
      </c>
      <c r="X304" s="29">
        <f t="shared" si="22"/>
        <v>0</v>
      </c>
      <c r="Y304" s="29">
        <f t="shared" si="21"/>
        <v>-1444</v>
      </c>
      <c r="Z304" s="13"/>
    </row>
    <row r="305" spans="1:26" hidden="1" x14ac:dyDescent="0.3">
      <c r="A305" s="12" t="s">
        <v>22</v>
      </c>
      <c r="B305" s="12" t="s">
        <v>160</v>
      </c>
      <c r="C305" s="13" t="s">
        <v>161</v>
      </c>
      <c r="D305" s="13" t="s">
        <v>394</v>
      </c>
      <c r="E305" s="14" t="s">
        <v>163</v>
      </c>
      <c r="F305" s="13"/>
      <c r="G305" s="13"/>
      <c r="H305" s="10" t="s">
        <v>22</v>
      </c>
      <c r="I305" s="10" t="s">
        <v>160</v>
      </c>
      <c r="J305" s="20" t="s">
        <v>209</v>
      </c>
      <c r="K305" s="20" t="s">
        <v>375</v>
      </c>
      <c r="L305" s="20" t="s">
        <v>397</v>
      </c>
      <c r="M305" s="15">
        <v>22223000017</v>
      </c>
      <c r="N305" s="15" t="s">
        <v>405</v>
      </c>
      <c r="O305" s="12">
        <f>+VLOOKUP(M305,[1]Foglio1!$A:$C,3,0)</f>
        <v>-9356.33</v>
      </c>
      <c r="P305" s="29">
        <f>+SUMIFS('Scritture 2013'!$F:$F,'Scritture 2013'!$G:$G,"38",'Scritture 2013'!$A:$A,'Sp 2013'!$M305)</f>
        <v>0</v>
      </c>
      <c r="Q305" s="29">
        <f>+SUMIFS('Scritture 2013'!$F:$F,'Scritture 2013'!$G:$G,"16",'Scritture 2013'!$A:$A,'Sp 2013'!$M305)</f>
        <v>0</v>
      </c>
      <c r="R305" s="29">
        <f>+SUMIFS('Scritture 2013'!$F:$F,'Scritture 2013'!$G:$G,"39CA",'Scritture 2013'!$A:$A,'Sp 2013'!$M305)</f>
        <v>0</v>
      </c>
      <c r="S305" s="29">
        <f>+SUMIFS('Scritture 2013'!$F:$F,'Scritture 2013'!$G:$G,"17",'Scritture 2013'!$A:$A,'Sp 2013'!$M305)</f>
        <v>0</v>
      </c>
      <c r="T305" s="29">
        <f>+SUMIFS('Scritture 2013'!$F:$F,'Scritture 2013'!$G:$G,"39AF",'Scritture 2013'!$A:$A,'Sp 2013'!$M305)</f>
        <v>0</v>
      </c>
      <c r="U305" s="29">
        <f>+SUMIFS('Scritture 2013'!$F:$F,'Scritture 2013'!$G:$G,"39SD",'Scritture 2013'!$A:$A,'Sp 2013'!$M305)</f>
        <v>0</v>
      </c>
      <c r="V305" s="29">
        <f>+SUMIFS('Scritture 2013'!$F:$F,'Scritture 2013'!$G:$G,"37",'Scritture 2013'!$A:$A,'Sp 2013'!$M305)</f>
        <v>0</v>
      </c>
      <c r="W305" s="29">
        <f>+SUMIFS('Scritture 2013'!$F:$F,'Scritture 2013'!$G:$G,"19",'Scritture 2013'!$A:$A,'Sp 2013'!$M305)</f>
        <v>0</v>
      </c>
      <c r="X305" s="29">
        <f t="shared" si="22"/>
        <v>0</v>
      </c>
      <c r="Y305" s="29">
        <f t="shared" si="21"/>
        <v>-9356.33</v>
      </c>
      <c r="Z305" s="13"/>
    </row>
    <row r="306" spans="1:26" hidden="1" x14ac:dyDescent="0.3">
      <c r="A306" s="12" t="s">
        <v>22</v>
      </c>
      <c r="B306" s="12" t="s">
        <v>160</v>
      </c>
      <c r="C306" s="13" t="s">
        <v>161</v>
      </c>
      <c r="D306" s="13" t="s">
        <v>394</v>
      </c>
      <c r="E306" s="14" t="s">
        <v>163</v>
      </c>
      <c r="F306" s="13"/>
      <c r="G306" s="13"/>
      <c r="H306" s="10" t="s">
        <v>22</v>
      </c>
      <c r="I306" s="10" t="s">
        <v>160</v>
      </c>
      <c r="J306" s="20" t="s">
        <v>209</v>
      </c>
      <c r="K306" s="20" t="s">
        <v>375</v>
      </c>
      <c r="L306" s="20" t="s">
        <v>397</v>
      </c>
      <c r="M306" s="15">
        <v>22223000021</v>
      </c>
      <c r="N306" s="15" t="s">
        <v>204</v>
      </c>
      <c r="O306" s="12"/>
      <c r="P306" s="29">
        <f>+SUMIFS('Scritture 2013'!$F:$F,'Scritture 2013'!$G:$G,"38",'Scritture 2013'!$A:$A,'Sp 2013'!$M306)</f>
        <v>0</v>
      </c>
      <c r="Q306" s="29">
        <f>+SUMIFS('Scritture 2013'!$F:$F,'Scritture 2013'!$G:$G,"16",'Scritture 2013'!$A:$A,'Sp 2013'!$M306)</f>
        <v>0</v>
      </c>
      <c r="R306" s="29">
        <f>+SUMIFS('Scritture 2013'!$F:$F,'Scritture 2013'!$G:$G,"39CA",'Scritture 2013'!$A:$A,'Sp 2013'!$M306)</f>
        <v>0</v>
      </c>
      <c r="S306" s="29">
        <f>+SUMIFS('Scritture 2013'!$F:$F,'Scritture 2013'!$G:$G,"17",'Scritture 2013'!$A:$A,'Sp 2013'!$M306)</f>
        <v>0</v>
      </c>
      <c r="T306" s="29">
        <f>+SUMIFS('Scritture 2013'!$F:$F,'Scritture 2013'!$G:$G,"39AF",'Scritture 2013'!$A:$A,'Sp 2013'!$M306)</f>
        <v>0</v>
      </c>
      <c r="U306" s="29">
        <f>+SUMIFS('Scritture 2013'!$F:$F,'Scritture 2013'!$G:$G,"39SD",'Scritture 2013'!$A:$A,'Sp 2013'!$M306)</f>
        <v>0</v>
      </c>
      <c r="V306" s="29">
        <f>+SUMIFS('Scritture 2013'!$F:$F,'Scritture 2013'!$G:$G,"37",'Scritture 2013'!$A:$A,'Sp 2013'!$M306)</f>
        <v>0</v>
      </c>
      <c r="W306" s="29">
        <f>+SUMIFS('Scritture 2013'!$F:$F,'Scritture 2013'!$G:$G,"19",'Scritture 2013'!$A:$A,'Sp 2013'!$M306)</f>
        <v>0</v>
      </c>
      <c r="X306" s="29">
        <f t="shared" si="22"/>
        <v>0</v>
      </c>
      <c r="Y306" s="29">
        <f t="shared" si="21"/>
        <v>0</v>
      </c>
      <c r="Z306" s="13"/>
    </row>
    <row r="307" spans="1:26" hidden="1" x14ac:dyDescent="0.3">
      <c r="A307" s="12" t="s">
        <v>22</v>
      </c>
      <c r="B307" s="12" t="s">
        <v>160</v>
      </c>
      <c r="C307" s="13" t="s">
        <v>161</v>
      </c>
      <c r="D307" s="13" t="s">
        <v>394</v>
      </c>
      <c r="E307" s="14" t="s">
        <v>163</v>
      </c>
      <c r="F307" s="13"/>
      <c r="G307" s="13"/>
      <c r="H307" s="10" t="s">
        <v>22</v>
      </c>
      <c r="I307" s="10" t="s">
        <v>160</v>
      </c>
      <c r="J307" s="20" t="s">
        <v>209</v>
      </c>
      <c r="K307" s="20" t="s">
        <v>375</v>
      </c>
      <c r="L307" s="20" t="s">
        <v>395</v>
      </c>
      <c r="M307" s="15">
        <v>22223000024</v>
      </c>
      <c r="N307" s="15" t="s">
        <v>406</v>
      </c>
      <c r="O307" s="12">
        <f>+VLOOKUP(M307,[1]Foglio1!$A:$C,3,0)</f>
        <v>-14710.48</v>
      </c>
      <c r="P307" s="29">
        <f>+SUMIFS('Scritture 2013'!$F:$F,'Scritture 2013'!$G:$G,"38",'Scritture 2013'!$A:$A,'Sp 2013'!$M307)</f>
        <v>0</v>
      </c>
      <c r="Q307" s="29">
        <f>+SUMIFS('Scritture 2013'!$F:$F,'Scritture 2013'!$G:$G,"16",'Scritture 2013'!$A:$A,'Sp 2013'!$M307)</f>
        <v>0</v>
      </c>
      <c r="R307" s="29">
        <f>+SUMIFS('Scritture 2013'!$F:$F,'Scritture 2013'!$G:$G,"39CA",'Scritture 2013'!$A:$A,'Sp 2013'!$M307)</f>
        <v>0</v>
      </c>
      <c r="S307" s="29">
        <f>+SUMIFS('Scritture 2013'!$F:$F,'Scritture 2013'!$G:$G,"17",'Scritture 2013'!$A:$A,'Sp 2013'!$M307)</f>
        <v>0</v>
      </c>
      <c r="T307" s="29">
        <f>+SUMIFS('Scritture 2013'!$F:$F,'Scritture 2013'!$G:$G,"39AF",'Scritture 2013'!$A:$A,'Sp 2013'!$M307)</f>
        <v>0</v>
      </c>
      <c r="U307" s="29">
        <f>+SUMIFS('Scritture 2013'!$F:$F,'Scritture 2013'!$G:$G,"39SD",'Scritture 2013'!$A:$A,'Sp 2013'!$M307)</f>
        <v>0</v>
      </c>
      <c r="V307" s="29">
        <f>+SUMIFS('Scritture 2013'!$F:$F,'Scritture 2013'!$G:$G,"37",'Scritture 2013'!$A:$A,'Sp 2013'!$M307)</f>
        <v>0</v>
      </c>
      <c r="W307" s="29">
        <f>+SUMIFS('Scritture 2013'!$F:$F,'Scritture 2013'!$G:$G,"19",'Scritture 2013'!$A:$A,'Sp 2013'!$M307)</f>
        <v>0</v>
      </c>
      <c r="X307" s="29">
        <f t="shared" si="22"/>
        <v>0</v>
      </c>
      <c r="Y307" s="29">
        <f t="shared" si="21"/>
        <v>-14710.48</v>
      </c>
      <c r="Z307" s="13"/>
    </row>
    <row r="308" spans="1:26" hidden="1" x14ac:dyDescent="0.3">
      <c r="A308" s="12" t="s">
        <v>22</v>
      </c>
      <c r="B308" s="12" t="s">
        <v>160</v>
      </c>
      <c r="C308" s="13" t="s">
        <v>161</v>
      </c>
      <c r="D308" s="13" t="s">
        <v>394</v>
      </c>
      <c r="E308" s="14" t="s">
        <v>163</v>
      </c>
      <c r="F308" s="13"/>
      <c r="G308" s="13"/>
      <c r="H308" s="10" t="s">
        <v>22</v>
      </c>
      <c r="I308" s="10" t="s">
        <v>160</v>
      </c>
      <c r="J308" s="20" t="s">
        <v>209</v>
      </c>
      <c r="K308" s="20" t="s">
        <v>375</v>
      </c>
      <c r="L308" s="20" t="s">
        <v>397</v>
      </c>
      <c r="M308" s="15">
        <v>22223000026</v>
      </c>
      <c r="N308" s="15" t="s">
        <v>407</v>
      </c>
      <c r="O308" s="12">
        <f>+VLOOKUP(M308,[1]Foglio1!$A:$C,3,0)</f>
        <v>-13356.55</v>
      </c>
      <c r="P308" s="29">
        <f>+SUMIFS('Scritture 2013'!$F:$F,'Scritture 2013'!$G:$G,"38",'Scritture 2013'!$A:$A,'Sp 2013'!$M308)</f>
        <v>0</v>
      </c>
      <c r="Q308" s="29">
        <f>+SUMIFS('Scritture 2013'!$F:$F,'Scritture 2013'!$G:$G,"16",'Scritture 2013'!$A:$A,'Sp 2013'!$M308)</f>
        <v>0</v>
      </c>
      <c r="R308" s="29">
        <f>+SUMIFS('Scritture 2013'!$F:$F,'Scritture 2013'!$G:$G,"39CA",'Scritture 2013'!$A:$A,'Sp 2013'!$M308)</f>
        <v>0</v>
      </c>
      <c r="S308" s="29">
        <f>+SUMIFS('Scritture 2013'!$F:$F,'Scritture 2013'!$G:$G,"17",'Scritture 2013'!$A:$A,'Sp 2013'!$M308)</f>
        <v>0</v>
      </c>
      <c r="T308" s="29">
        <f>+SUMIFS('Scritture 2013'!$F:$F,'Scritture 2013'!$G:$G,"39AF",'Scritture 2013'!$A:$A,'Sp 2013'!$M308)</f>
        <v>0</v>
      </c>
      <c r="U308" s="29">
        <f>+SUMIFS('Scritture 2013'!$F:$F,'Scritture 2013'!$G:$G,"39SD",'Scritture 2013'!$A:$A,'Sp 2013'!$M308)</f>
        <v>0</v>
      </c>
      <c r="V308" s="29">
        <f>+SUMIFS('Scritture 2013'!$F:$F,'Scritture 2013'!$G:$G,"37",'Scritture 2013'!$A:$A,'Sp 2013'!$M308)</f>
        <v>0</v>
      </c>
      <c r="W308" s="29">
        <f>+SUMIFS('Scritture 2013'!$F:$F,'Scritture 2013'!$G:$G,"19",'Scritture 2013'!$A:$A,'Sp 2013'!$M308)</f>
        <v>0</v>
      </c>
      <c r="X308" s="29">
        <f t="shared" si="22"/>
        <v>0</v>
      </c>
      <c r="Y308" s="29">
        <f t="shared" si="21"/>
        <v>-13356.55</v>
      </c>
      <c r="Z308" s="13"/>
    </row>
    <row r="309" spans="1:26" hidden="1" x14ac:dyDescent="0.3">
      <c r="A309" s="12" t="s">
        <v>22</v>
      </c>
      <c r="B309" s="12" t="s">
        <v>160</v>
      </c>
      <c r="C309" s="13" t="s">
        <v>161</v>
      </c>
      <c r="D309" s="13" t="s">
        <v>394</v>
      </c>
      <c r="E309" s="14" t="s">
        <v>163</v>
      </c>
      <c r="F309" s="13"/>
      <c r="G309" s="13"/>
      <c r="H309" s="10" t="s">
        <v>22</v>
      </c>
      <c r="I309" s="10" t="s">
        <v>160</v>
      </c>
      <c r="J309" s="20" t="s">
        <v>209</v>
      </c>
      <c r="K309" s="20" t="s">
        <v>375</v>
      </c>
      <c r="L309" s="20" t="s">
        <v>397</v>
      </c>
      <c r="M309" s="15">
        <v>22223000028</v>
      </c>
      <c r="N309" s="15" t="s">
        <v>408</v>
      </c>
      <c r="O309" s="12">
        <f>+VLOOKUP(M309,[1]Foglio1!$A:$C,3,0)</f>
        <v>-816</v>
      </c>
      <c r="P309" s="29">
        <f>+SUMIFS('Scritture 2013'!$F:$F,'Scritture 2013'!$G:$G,"38",'Scritture 2013'!$A:$A,'Sp 2013'!$M309)</f>
        <v>0</v>
      </c>
      <c r="Q309" s="29">
        <f>+SUMIFS('Scritture 2013'!$F:$F,'Scritture 2013'!$G:$G,"16",'Scritture 2013'!$A:$A,'Sp 2013'!$M309)</f>
        <v>0</v>
      </c>
      <c r="R309" s="29">
        <f>+SUMIFS('Scritture 2013'!$F:$F,'Scritture 2013'!$G:$G,"39CA",'Scritture 2013'!$A:$A,'Sp 2013'!$M309)</f>
        <v>0</v>
      </c>
      <c r="S309" s="29">
        <f>+SUMIFS('Scritture 2013'!$F:$F,'Scritture 2013'!$G:$G,"17",'Scritture 2013'!$A:$A,'Sp 2013'!$M309)</f>
        <v>0</v>
      </c>
      <c r="T309" s="29">
        <f>+SUMIFS('Scritture 2013'!$F:$F,'Scritture 2013'!$G:$G,"39AF",'Scritture 2013'!$A:$A,'Sp 2013'!$M309)</f>
        <v>0</v>
      </c>
      <c r="U309" s="29">
        <f>+SUMIFS('Scritture 2013'!$F:$F,'Scritture 2013'!$G:$G,"39SD",'Scritture 2013'!$A:$A,'Sp 2013'!$M309)</f>
        <v>0</v>
      </c>
      <c r="V309" s="29">
        <f>+SUMIFS('Scritture 2013'!$F:$F,'Scritture 2013'!$G:$G,"37",'Scritture 2013'!$A:$A,'Sp 2013'!$M309)</f>
        <v>0</v>
      </c>
      <c r="W309" s="29">
        <f>+SUMIFS('Scritture 2013'!$F:$F,'Scritture 2013'!$G:$G,"19",'Scritture 2013'!$A:$A,'Sp 2013'!$M309)</f>
        <v>0</v>
      </c>
      <c r="X309" s="29">
        <f t="shared" si="22"/>
        <v>0</v>
      </c>
      <c r="Y309" s="29">
        <f t="shared" si="21"/>
        <v>-816</v>
      </c>
      <c r="Z309" s="13"/>
    </row>
    <row r="310" spans="1:26" hidden="1" x14ac:dyDescent="0.3">
      <c r="A310" s="12" t="s">
        <v>22</v>
      </c>
      <c r="B310" s="12" t="s">
        <v>160</v>
      </c>
      <c r="C310" s="13" t="s">
        <v>161</v>
      </c>
      <c r="D310" s="13" t="s">
        <v>394</v>
      </c>
      <c r="E310" s="14" t="s">
        <v>163</v>
      </c>
      <c r="F310" s="13"/>
      <c r="G310" s="13"/>
      <c r="H310" s="10" t="s">
        <v>22</v>
      </c>
      <c r="I310" s="10" t="s">
        <v>160</v>
      </c>
      <c r="J310" s="20" t="s">
        <v>209</v>
      </c>
      <c r="K310" s="20" t="s">
        <v>375</v>
      </c>
      <c r="L310" s="20" t="s">
        <v>397</v>
      </c>
      <c r="M310" s="15">
        <v>22223000037</v>
      </c>
      <c r="N310" s="15" t="s">
        <v>409</v>
      </c>
      <c r="O310" s="12">
        <f>+VLOOKUP(M310,[1]Foglio1!$A:$C,3,0)</f>
        <v>-600</v>
      </c>
      <c r="P310" s="29">
        <f>+SUMIFS('Scritture 2013'!$F:$F,'Scritture 2013'!$G:$G,"38",'Scritture 2013'!$A:$A,'Sp 2013'!$M310)</f>
        <v>0</v>
      </c>
      <c r="Q310" s="29">
        <f>+SUMIFS('Scritture 2013'!$F:$F,'Scritture 2013'!$G:$G,"16",'Scritture 2013'!$A:$A,'Sp 2013'!$M310)</f>
        <v>0</v>
      </c>
      <c r="R310" s="29">
        <f>+SUMIFS('Scritture 2013'!$F:$F,'Scritture 2013'!$G:$G,"39CA",'Scritture 2013'!$A:$A,'Sp 2013'!$M310)</f>
        <v>0</v>
      </c>
      <c r="S310" s="29">
        <f>+SUMIFS('Scritture 2013'!$F:$F,'Scritture 2013'!$G:$G,"17",'Scritture 2013'!$A:$A,'Sp 2013'!$M310)</f>
        <v>0</v>
      </c>
      <c r="T310" s="29">
        <f>+SUMIFS('Scritture 2013'!$F:$F,'Scritture 2013'!$G:$G,"39AF",'Scritture 2013'!$A:$A,'Sp 2013'!$M310)</f>
        <v>0</v>
      </c>
      <c r="U310" s="29">
        <f>+SUMIFS('Scritture 2013'!$F:$F,'Scritture 2013'!$G:$G,"39SD",'Scritture 2013'!$A:$A,'Sp 2013'!$M310)</f>
        <v>0</v>
      </c>
      <c r="V310" s="29">
        <f>+SUMIFS('Scritture 2013'!$F:$F,'Scritture 2013'!$G:$G,"37",'Scritture 2013'!$A:$A,'Sp 2013'!$M310)</f>
        <v>0</v>
      </c>
      <c r="W310" s="29">
        <f>+SUMIFS('Scritture 2013'!$F:$F,'Scritture 2013'!$G:$G,"19",'Scritture 2013'!$A:$A,'Sp 2013'!$M310)</f>
        <v>0</v>
      </c>
      <c r="X310" s="29">
        <f t="shared" si="22"/>
        <v>0</v>
      </c>
      <c r="Y310" s="29">
        <f t="shared" si="21"/>
        <v>-600</v>
      </c>
      <c r="Z310" s="13"/>
    </row>
    <row r="311" spans="1:26" hidden="1" x14ac:dyDescent="0.3">
      <c r="A311" s="12" t="s">
        <v>22</v>
      </c>
      <c r="B311" s="12" t="s">
        <v>160</v>
      </c>
      <c r="C311" s="13" t="s">
        <v>161</v>
      </c>
      <c r="D311" s="13" t="s">
        <v>394</v>
      </c>
      <c r="E311" s="14" t="s">
        <v>163</v>
      </c>
      <c r="F311" s="13"/>
      <c r="G311" s="13"/>
      <c r="H311" s="10" t="s">
        <v>22</v>
      </c>
      <c r="I311" s="10" t="s">
        <v>160</v>
      </c>
      <c r="J311" s="20" t="s">
        <v>209</v>
      </c>
      <c r="K311" s="20" t="s">
        <v>375</v>
      </c>
      <c r="L311" s="20" t="s">
        <v>397</v>
      </c>
      <c r="M311" s="15">
        <v>22223000040</v>
      </c>
      <c r="N311" s="15" t="s">
        <v>410</v>
      </c>
      <c r="O311" s="12">
        <f>+VLOOKUP(M311,[1]Foglio1!$A:$C,3,0)</f>
        <v>-600</v>
      </c>
      <c r="P311" s="29">
        <f>+SUMIFS('Scritture 2013'!$F:$F,'Scritture 2013'!$G:$G,"38",'Scritture 2013'!$A:$A,'Sp 2013'!$M311)</f>
        <v>0</v>
      </c>
      <c r="Q311" s="29">
        <f>+SUMIFS('Scritture 2013'!$F:$F,'Scritture 2013'!$G:$G,"16",'Scritture 2013'!$A:$A,'Sp 2013'!$M311)</f>
        <v>0</v>
      </c>
      <c r="R311" s="29">
        <f>+SUMIFS('Scritture 2013'!$F:$F,'Scritture 2013'!$G:$G,"39CA",'Scritture 2013'!$A:$A,'Sp 2013'!$M311)</f>
        <v>0</v>
      </c>
      <c r="S311" s="29">
        <f>+SUMIFS('Scritture 2013'!$F:$F,'Scritture 2013'!$G:$G,"17",'Scritture 2013'!$A:$A,'Sp 2013'!$M311)</f>
        <v>0</v>
      </c>
      <c r="T311" s="29">
        <f>+SUMIFS('Scritture 2013'!$F:$F,'Scritture 2013'!$G:$G,"39AF",'Scritture 2013'!$A:$A,'Sp 2013'!$M311)</f>
        <v>0</v>
      </c>
      <c r="U311" s="29">
        <f>+SUMIFS('Scritture 2013'!$F:$F,'Scritture 2013'!$G:$G,"39SD",'Scritture 2013'!$A:$A,'Sp 2013'!$M311)</f>
        <v>0</v>
      </c>
      <c r="V311" s="29">
        <f>+SUMIFS('Scritture 2013'!$F:$F,'Scritture 2013'!$G:$G,"37",'Scritture 2013'!$A:$A,'Sp 2013'!$M311)</f>
        <v>0</v>
      </c>
      <c r="W311" s="29">
        <f>+SUMIFS('Scritture 2013'!$F:$F,'Scritture 2013'!$G:$G,"19",'Scritture 2013'!$A:$A,'Sp 2013'!$M311)</f>
        <v>0</v>
      </c>
      <c r="X311" s="29">
        <f t="shared" si="22"/>
        <v>0</v>
      </c>
      <c r="Y311" s="29">
        <f t="shared" si="21"/>
        <v>-600</v>
      </c>
      <c r="Z311" s="13"/>
    </row>
    <row r="312" spans="1:26" hidden="1" x14ac:dyDescent="0.3">
      <c r="A312" s="12" t="s">
        <v>22</v>
      </c>
      <c r="B312" s="12" t="s">
        <v>160</v>
      </c>
      <c r="C312" s="13" t="s">
        <v>161</v>
      </c>
      <c r="D312" s="13" t="s">
        <v>394</v>
      </c>
      <c r="E312" s="14" t="s">
        <v>163</v>
      </c>
      <c r="F312" s="13"/>
      <c r="G312" s="13"/>
      <c r="H312" s="10" t="s">
        <v>22</v>
      </c>
      <c r="I312" s="10" t="s">
        <v>160</v>
      </c>
      <c r="J312" s="20" t="s">
        <v>209</v>
      </c>
      <c r="K312" s="20" t="s">
        <v>375</v>
      </c>
      <c r="L312" s="20" t="s">
        <v>397</v>
      </c>
      <c r="M312" s="15">
        <v>22223000043</v>
      </c>
      <c r="N312" s="15" t="s">
        <v>411</v>
      </c>
      <c r="O312" s="12"/>
      <c r="P312" s="29">
        <f>+SUMIFS('Scritture 2013'!$F:$F,'Scritture 2013'!$G:$G,"38",'Scritture 2013'!$A:$A,'Sp 2013'!$M312)</f>
        <v>0</v>
      </c>
      <c r="Q312" s="29">
        <f>+SUMIFS('Scritture 2013'!$F:$F,'Scritture 2013'!$G:$G,"16",'Scritture 2013'!$A:$A,'Sp 2013'!$M312)</f>
        <v>0</v>
      </c>
      <c r="R312" s="29">
        <f>+SUMIFS('Scritture 2013'!$F:$F,'Scritture 2013'!$G:$G,"39CA",'Scritture 2013'!$A:$A,'Sp 2013'!$M312)</f>
        <v>0</v>
      </c>
      <c r="S312" s="29">
        <f>+SUMIFS('Scritture 2013'!$F:$F,'Scritture 2013'!$G:$G,"17",'Scritture 2013'!$A:$A,'Sp 2013'!$M312)</f>
        <v>0</v>
      </c>
      <c r="T312" s="29">
        <f>+SUMIFS('Scritture 2013'!$F:$F,'Scritture 2013'!$G:$G,"39AF",'Scritture 2013'!$A:$A,'Sp 2013'!$M312)</f>
        <v>0</v>
      </c>
      <c r="U312" s="29">
        <f>+SUMIFS('Scritture 2013'!$F:$F,'Scritture 2013'!$G:$G,"39SD",'Scritture 2013'!$A:$A,'Sp 2013'!$M312)</f>
        <v>0</v>
      </c>
      <c r="V312" s="29">
        <f>+SUMIFS('Scritture 2013'!$F:$F,'Scritture 2013'!$G:$G,"37",'Scritture 2013'!$A:$A,'Sp 2013'!$M312)</f>
        <v>0</v>
      </c>
      <c r="W312" s="29">
        <f>+SUMIFS('Scritture 2013'!$F:$F,'Scritture 2013'!$G:$G,"19",'Scritture 2013'!$A:$A,'Sp 2013'!$M312)</f>
        <v>0</v>
      </c>
      <c r="X312" s="29">
        <f t="shared" si="22"/>
        <v>0</v>
      </c>
      <c r="Y312" s="29">
        <f t="shared" si="21"/>
        <v>0</v>
      </c>
      <c r="Z312" s="13"/>
    </row>
    <row r="313" spans="1:26" hidden="1" x14ac:dyDescent="0.3">
      <c r="A313" s="12" t="s">
        <v>22</v>
      </c>
      <c r="B313" s="12" t="s">
        <v>160</v>
      </c>
      <c r="C313" s="13" t="s">
        <v>161</v>
      </c>
      <c r="D313" s="13" t="s">
        <v>394</v>
      </c>
      <c r="E313" s="14" t="s">
        <v>163</v>
      </c>
      <c r="F313" s="13"/>
      <c r="G313" s="13"/>
      <c r="H313" s="10" t="s">
        <v>22</v>
      </c>
      <c r="I313" s="10" t="s">
        <v>160</v>
      </c>
      <c r="J313" s="20" t="s">
        <v>209</v>
      </c>
      <c r="K313" s="20" t="s">
        <v>375</v>
      </c>
      <c r="L313" s="20" t="s">
        <v>397</v>
      </c>
      <c r="M313" s="15">
        <v>22223000045</v>
      </c>
      <c r="N313" s="15" t="s">
        <v>412</v>
      </c>
      <c r="O313" s="12"/>
      <c r="P313" s="29">
        <f>+SUMIFS('Scritture 2013'!$F:$F,'Scritture 2013'!$G:$G,"38",'Scritture 2013'!$A:$A,'Sp 2013'!$M313)</f>
        <v>0</v>
      </c>
      <c r="Q313" s="29">
        <f>+SUMIFS('Scritture 2013'!$F:$F,'Scritture 2013'!$G:$G,"16",'Scritture 2013'!$A:$A,'Sp 2013'!$M313)</f>
        <v>0</v>
      </c>
      <c r="R313" s="29">
        <f>+SUMIFS('Scritture 2013'!$F:$F,'Scritture 2013'!$G:$G,"39CA",'Scritture 2013'!$A:$A,'Sp 2013'!$M313)</f>
        <v>0</v>
      </c>
      <c r="S313" s="29">
        <f>+SUMIFS('Scritture 2013'!$F:$F,'Scritture 2013'!$G:$G,"17",'Scritture 2013'!$A:$A,'Sp 2013'!$M313)</f>
        <v>0</v>
      </c>
      <c r="T313" s="29">
        <f>+SUMIFS('Scritture 2013'!$F:$F,'Scritture 2013'!$G:$G,"39AF",'Scritture 2013'!$A:$A,'Sp 2013'!$M313)</f>
        <v>0</v>
      </c>
      <c r="U313" s="29">
        <f>+SUMIFS('Scritture 2013'!$F:$F,'Scritture 2013'!$G:$G,"39SD",'Scritture 2013'!$A:$A,'Sp 2013'!$M313)</f>
        <v>0</v>
      </c>
      <c r="V313" s="29">
        <f>+SUMIFS('Scritture 2013'!$F:$F,'Scritture 2013'!$G:$G,"37",'Scritture 2013'!$A:$A,'Sp 2013'!$M313)</f>
        <v>0</v>
      </c>
      <c r="W313" s="29">
        <f>+SUMIFS('Scritture 2013'!$F:$F,'Scritture 2013'!$G:$G,"19",'Scritture 2013'!$A:$A,'Sp 2013'!$M313)</f>
        <v>0</v>
      </c>
      <c r="X313" s="29">
        <f t="shared" si="22"/>
        <v>0</v>
      </c>
      <c r="Y313" s="29">
        <f t="shared" si="21"/>
        <v>0</v>
      </c>
      <c r="Z313" s="13"/>
    </row>
    <row r="314" spans="1:26" hidden="1" x14ac:dyDescent="0.3">
      <c r="A314" s="12" t="s">
        <v>22</v>
      </c>
      <c r="B314" s="12" t="s">
        <v>160</v>
      </c>
      <c r="C314" s="13" t="s">
        <v>161</v>
      </c>
      <c r="D314" s="13" t="s">
        <v>394</v>
      </c>
      <c r="E314" s="14" t="s">
        <v>163</v>
      </c>
      <c r="F314" s="13"/>
      <c r="G314" s="13"/>
      <c r="H314" s="10" t="s">
        <v>22</v>
      </c>
      <c r="I314" s="10" t="s">
        <v>160</v>
      </c>
      <c r="J314" s="20" t="s">
        <v>209</v>
      </c>
      <c r="K314" s="20" t="s">
        <v>375</v>
      </c>
      <c r="L314" s="20" t="s">
        <v>397</v>
      </c>
      <c r="M314" s="15">
        <v>22223000046</v>
      </c>
      <c r="N314" s="15" t="s">
        <v>413</v>
      </c>
      <c r="O314" s="12"/>
      <c r="P314" s="29">
        <f>+SUMIFS('Scritture 2013'!$F:$F,'Scritture 2013'!$G:$G,"38",'Scritture 2013'!$A:$A,'Sp 2013'!$M314)</f>
        <v>0</v>
      </c>
      <c r="Q314" s="29">
        <f>+SUMIFS('Scritture 2013'!$F:$F,'Scritture 2013'!$G:$G,"16",'Scritture 2013'!$A:$A,'Sp 2013'!$M314)</f>
        <v>0</v>
      </c>
      <c r="R314" s="29">
        <f>+SUMIFS('Scritture 2013'!$F:$F,'Scritture 2013'!$G:$G,"39CA",'Scritture 2013'!$A:$A,'Sp 2013'!$M314)</f>
        <v>0</v>
      </c>
      <c r="S314" s="29">
        <f>+SUMIFS('Scritture 2013'!$F:$F,'Scritture 2013'!$G:$G,"17",'Scritture 2013'!$A:$A,'Sp 2013'!$M314)</f>
        <v>0</v>
      </c>
      <c r="T314" s="29">
        <f>+SUMIFS('Scritture 2013'!$F:$F,'Scritture 2013'!$G:$G,"39AF",'Scritture 2013'!$A:$A,'Sp 2013'!$M314)</f>
        <v>0</v>
      </c>
      <c r="U314" s="29">
        <f>+SUMIFS('Scritture 2013'!$F:$F,'Scritture 2013'!$G:$G,"39SD",'Scritture 2013'!$A:$A,'Sp 2013'!$M314)</f>
        <v>0</v>
      </c>
      <c r="V314" s="29">
        <f>+SUMIFS('Scritture 2013'!$F:$F,'Scritture 2013'!$G:$G,"37",'Scritture 2013'!$A:$A,'Sp 2013'!$M314)</f>
        <v>0</v>
      </c>
      <c r="W314" s="29">
        <f>+SUMIFS('Scritture 2013'!$F:$F,'Scritture 2013'!$G:$G,"19",'Scritture 2013'!$A:$A,'Sp 2013'!$M314)</f>
        <v>0</v>
      </c>
      <c r="X314" s="29">
        <f t="shared" si="22"/>
        <v>0</v>
      </c>
      <c r="Y314" s="29">
        <f t="shared" si="21"/>
        <v>0</v>
      </c>
      <c r="Z314" s="13"/>
    </row>
    <row r="315" spans="1:26" hidden="1" x14ac:dyDescent="0.3">
      <c r="A315" s="12" t="s">
        <v>22</v>
      </c>
      <c r="B315" s="12" t="s">
        <v>160</v>
      </c>
      <c r="C315" s="13" t="s">
        <v>161</v>
      </c>
      <c r="D315" s="13" t="s">
        <v>394</v>
      </c>
      <c r="E315" s="14" t="s">
        <v>163</v>
      </c>
      <c r="F315" s="13"/>
      <c r="G315" s="13"/>
      <c r="H315" s="10" t="s">
        <v>22</v>
      </c>
      <c r="I315" s="10" t="s">
        <v>160</v>
      </c>
      <c r="J315" s="20" t="s">
        <v>209</v>
      </c>
      <c r="K315" s="20" t="s">
        <v>375</v>
      </c>
      <c r="L315" s="20" t="s">
        <v>397</v>
      </c>
      <c r="M315" s="15">
        <v>22223000047</v>
      </c>
      <c r="N315" s="15" t="s">
        <v>414</v>
      </c>
      <c r="O315" s="12"/>
      <c r="P315" s="29">
        <f>+SUMIFS('Scritture 2013'!$F:$F,'Scritture 2013'!$G:$G,"38",'Scritture 2013'!$A:$A,'Sp 2013'!$M315)</f>
        <v>0</v>
      </c>
      <c r="Q315" s="29">
        <f>+SUMIFS('Scritture 2013'!$F:$F,'Scritture 2013'!$G:$G,"16",'Scritture 2013'!$A:$A,'Sp 2013'!$M315)</f>
        <v>0</v>
      </c>
      <c r="R315" s="29">
        <f>+SUMIFS('Scritture 2013'!$F:$F,'Scritture 2013'!$G:$G,"39CA",'Scritture 2013'!$A:$A,'Sp 2013'!$M315)</f>
        <v>0</v>
      </c>
      <c r="S315" s="29">
        <f>+SUMIFS('Scritture 2013'!$F:$F,'Scritture 2013'!$G:$G,"17",'Scritture 2013'!$A:$A,'Sp 2013'!$M315)</f>
        <v>0</v>
      </c>
      <c r="T315" s="29">
        <f>+SUMIFS('Scritture 2013'!$F:$F,'Scritture 2013'!$G:$G,"39AF",'Scritture 2013'!$A:$A,'Sp 2013'!$M315)</f>
        <v>0</v>
      </c>
      <c r="U315" s="29">
        <f>+SUMIFS('Scritture 2013'!$F:$F,'Scritture 2013'!$G:$G,"39SD",'Scritture 2013'!$A:$A,'Sp 2013'!$M315)</f>
        <v>0</v>
      </c>
      <c r="V315" s="29">
        <f>+SUMIFS('Scritture 2013'!$F:$F,'Scritture 2013'!$G:$G,"37",'Scritture 2013'!$A:$A,'Sp 2013'!$M315)</f>
        <v>0</v>
      </c>
      <c r="W315" s="29">
        <f>+SUMIFS('Scritture 2013'!$F:$F,'Scritture 2013'!$G:$G,"19",'Scritture 2013'!$A:$A,'Sp 2013'!$M315)</f>
        <v>0</v>
      </c>
      <c r="X315" s="29">
        <f t="shared" si="22"/>
        <v>0</v>
      </c>
      <c r="Y315" s="29">
        <f t="shared" si="21"/>
        <v>0</v>
      </c>
      <c r="Z315" s="13"/>
    </row>
    <row r="316" spans="1:26" hidden="1" x14ac:dyDescent="0.3">
      <c r="A316" s="12" t="s">
        <v>22</v>
      </c>
      <c r="B316" s="12" t="s">
        <v>160</v>
      </c>
      <c r="C316" s="13" t="s">
        <v>392</v>
      </c>
      <c r="D316" s="13" t="s">
        <v>392</v>
      </c>
      <c r="E316" s="14" t="s">
        <v>393</v>
      </c>
      <c r="F316" s="13"/>
      <c r="G316" s="13"/>
      <c r="H316" s="10" t="s">
        <v>22</v>
      </c>
      <c r="I316" s="10" t="s">
        <v>160</v>
      </c>
      <c r="J316" s="20" t="s">
        <v>209</v>
      </c>
      <c r="K316" s="20" t="s">
        <v>375</v>
      </c>
      <c r="L316" s="20" t="s">
        <v>397</v>
      </c>
      <c r="M316" s="15">
        <v>22301000001</v>
      </c>
      <c r="N316" s="15" t="s">
        <v>415</v>
      </c>
      <c r="O316" s="12">
        <f>+VLOOKUP(M316,[1]Foglio1!$A:$C,3,0)</f>
        <v>-121446.02</v>
      </c>
      <c r="P316" s="29">
        <f>+SUMIFS('Scritture 2013'!$F:$F,'Scritture 2013'!$G:$G,"38",'Scritture 2013'!$A:$A,'Sp 2013'!$M316)</f>
        <v>0</v>
      </c>
      <c r="Q316" s="29">
        <f>+SUMIFS('Scritture 2013'!$F:$F,'Scritture 2013'!$G:$G,"16",'Scritture 2013'!$A:$A,'Sp 2013'!$M316)</f>
        <v>0</v>
      </c>
      <c r="R316" s="29">
        <f>+SUMIFS('Scritture 2013'!$F:$F,'Scritture 2013'!$G:$G,"39CA",'Scritture 2013'!$A:$A,'Sp 2013'!$M316)</f>
        <v>0</v>
      </c>
      <c r="S316" s="29">
        <f>+SUMIFS('Scritture 2013'!$F:$F,'Scritture 2013'!$G:$G,"17",'Scritture 2013'!$A:$A,'Sp 2013'!$M316)</f>
        <v>0</v>
      </c>
      <c r="T316" s="29">
        <f>+SUMIFS('Scritture 2013'!$F:$F,'Scritture 2013'!$G:$G,"39AF",'Scritture 2013'!$A:$A,'Sp 2013'!$M316)</f>
        <v>0</v>
      </c>
      <c r="U316" s="29">
        <f>+SUMIFS('Scritture 2013'!$F:$F,'Scritture 2013'!$G:$G,"39SD",'Scritture 2013'!$A:$A,'Sp 2013'!$M316)</f>
        <v>0</v>
      </c>
      <c r="V316" s="29">
        <f>+SUMIFS('Scritture 2013'!$F:$F,'Scritture 2013'!$G:$G,"37",'Scritture 2013'!$A:$A,'Sp 2013'!$M316)</f>
        <v>0</v>
      </c>
      <c r="W316" s="29">
        <f>+SUMIFS('Scritture 2013'!$F:$F,'Scritture 2013'!$G:$G,"19",'Scritture 2013'!$A:$A,'Sp 2013'!$M316)</f>
        <v>0</v>
      </c>
      <c r="X316" s="29">
        <f t="shared" si="22"/>
        <v>0</v>
      </c>
      <c r="Y316" s="29">
        <f t="shared" si="21"/>
        <v>-121446.02</v>
      </c>
      <c r="Z316" s="13"/>
    </row>
    <row r="317" spans="1:26" hidden="1" x14ac:dyDescent="0.3">
      <c r="A317" s="12" t="s">
        <v>22</v>
      </c>
      <c r="B317" s="12" t="s">
        <v>160</v>
      </c>
      <c r="C317" s="13" t="s">
        <v>392</v>
      </c>
      <c r="D317" s="13" t="s">
        <v>392</v>
      </c>
      <c r="E317" s="14" t="s">
        <v>393</v>
      </c>
      <c r="F317" s="13"/>
      <c r="G317" s="13"/>
      <c r="H317" s="10" t="s">
        <v>22</v>
      </c>
      <c r="I317" s="10" t="s">
        <v>160</v>
      </c>
      <c r="J317" s="20" t="s">
        <v>209</v>
      </c>
      <c r="K317" s="20" t="s">
        <v>375</v>
      </c>
      <c r="L317" s="20" t="s">
        <v>397</v>
      </c>
      <c r="M317" s="15">
        <v>22302000002</v>
      </c>
      <c r="N317" s="15" t="s">
        <v>416</v>
      </c>
      <c r="O317" s="12">
        <f>+VLOOKUP(M317,[1]Foglio1!$A:$C,3,0)</f>
        <v>-531166.57999999996</v>
      </c>
      <c r="P317" s="29">
        <f>+SUMIFS('Scritture 2013'!$F:$F,'Scritture 2013'!$G:$G,"38",'Scritture 2013'!$A:$A,'Sp 2013'!$M317)</f>
        <v>34596.535996353603</v>
      </c>
      <c r="Q317" s="29">
        <f>+SUMIFS('Scritture 2013'!$F:$F,'Scritture 2013'!$G:$G,"16",'Scritture 2013'!$A:$A,'Sp 2013'!$M317)</f>
        <v>0</v>
      </c>
      <c r="R317" s="29">
        <f>+SUMIFS('Scritture 2013'!$F:$F,'Scritture 2013'!$G:$G,"39CA",'Scritture 2013'!$A:$A,'Sp 2013'!$M317)</f>
        <v>0</v>
      </c>
      <c r="S317" s="29">
        <f>+SUMIFS('Scritture 2013'!$F:$F,'Scritture 2013'!$G:$G,"17",'Scritture 2013'!$A:$A,'Sp 2013'!$M317)</f>
        <v>0</v>
      </c>
      <c r="T317" s="29">
        <f>+SUMIFS('Scritture 2013'!$F:$F,'Scritture 2013'!$G:$G,"39AF",'Scritture 2013'!$A:$A,'Sp 2013'!$M317)</f>
        <v>0</v>
      </c>
      <c r="U317" s="29">
        <f>+SUMIFS('Scritture 2013'!$F:$F,'Scritture 2013'!$G:$G,"39SD",'Scritture 2013'!$A:$A,'Sp 2013'!$M317)</f>
        <v>0</v>
      </c>
      <c r="V317" s="29">
        <f>+SUMIFS('Scritture 2013'!$F:$F,'Scritture 2013'!$G:$G,"37",'Scritture 2013'!$A:$A,'Sp 2013'!$M317)</f>
        <v>0</v>
      </c>
      <c r="W317" s="29">
        <f>+SUMIFS('Scritture 2013'!$F:$F,'Scritture 2013'!$G:$G,"19",'Scritture 2013'!$A:$A,'Sp 2013'!$M317)</f>
        <v>0</v>
      </c>
      <c r="X317" s="29">
        <f t="shared" si="22"/>
        <v>34596.535996353603</v>
      </c>
      <c r="Y317" s="29">
        <f t="shared" si="21"/>
        <v>-496570.04400364636</v>
      </c>
      <c r="Z317" s="13"/>
    </row>
    <row r="318" spans="1:26" hidden="1" x14ac:dyDescent="0.3">
      <c r="A318" s="12"/>
      <c r="B318" s="12"/>
      <c r="C318" s="13"/>
      <c r="D318" s="13"/>
      <c r="E318" s="14"/>
      <c r="F318" s="13"/>
      <c r="G318" s="13"/>
      <c r="H318" s="10" t="s">
        <v>22</v>
      </c>
      <c r="I318" s="10" t="s">
        <v>160</v>
      </c>
      <c r="J318" s="20" t="s">
        <v>259</v>
      </c>
      <c r="K318" s="20" t="s">
        <v>417</v>
      </c>
      <c r="L318" s="20" t="s">
        <v>418</v>
      </c>
      <c r="M318" s="15" t="s">
        <v>764</v>
      </c>
      <c r="N318" s="15" t="s">
        <v>418</v>
      </c>
      <c r="O318" s="12"/>
      <c r="P318" s="29">
        <f>+SUMIFS('Scritture 2013'!$F:$F,'Scritture 2013'!$G:$G,"38",'Scritture 2013'!$A:$A,'Sp 2013'!$M318)</f>
        <v>227549.6258865014</v>
      </c>
      <c r="Q318" s="29">
        <f>+SUMIFS('Scritture 2013'!$F:$F,'Scritture 2013'!$G:$G,"16",'Scritture 2013'!$A:$A,'Sp 2013'!$M318)</f>
        <v>0</v>
      </c>
      <c r="R318" s="29">
        <f>+SUMIFS('Scritture 2013'!$F:$F,'Scritture 2013'!$G:$G,"39CA",'Scritture 2013'!$A:$A,'Sp 2013'!$M318)</f>
        <v>0</v>
      </c>
      <c r="S318" s="29">
        <f>+SUMIFS('Scritture 2013'!$F:$F,'Scritture 2013'!$G:$G,"17",'Scritture 2013'!$A:$A,'Sp 2013'!$M318)</f>
        <v>0</v>
      </c>
      <c r="T318" s="29">
        <f>+SUMIFS('Scritture 2013'!$F:$F,'Scritture 2013'!$G:$G,"39AF",'Scritture 2013'!$A:$A,'Sp 2013'!$M318)</f>
        <v>0</v>
      </c>
      <c r="U318" s="29">
        <f>+SUMIFS('Scritture 2013'!$F:$F,'Scritture 2013'!$G:$G,"39SD",'Scritture 2013'!$A:$A,'Sp 2013'!$M318)</f>
        <v>0</v>
      </c>
      <c r="V318" s="29">
        <f>+SUMIFS('Scritture 2013'!$F:$F,'Scritture 2013'!$G:$G,"37",'Scritture 2013'!$A:$A,'Sp 2013'!$M318)</f>
        <v>0</v>
      </c>
      <c r="W318" s="29">
        <f>+SUMIFS('Scritture 2013'!$F:$F,'Scritture 2013'!$G:$G,"19",'Scritture 2013'!$A:$A,'Sp 2013'!$M318)</f>
        <v>0</v>
      </c>
      <c r="X318" s="98">
        <f t="shared" si="22"/>
        <v>227549.6258865014</v>
      </c>
      <c r="Y318" s="29">
        <f t="shared" si="21"/>
        <v>227549.6258865014</v>
      </c>
      <c r="Z318" s="13"/>
    </row>
    <row r="319" spans="1:26" hidden="1" x14ac:dyDescent="0.3">
      <c r="A319" s="12"/>
      <c r="B319" s="12"/>
      <c r="C319" s="13"/>
      <c r="D319" s="13"/>
      <c r="E319" s="14"/>
      <c r="F319" s="13"/>
      <c r="G319" s="13"/>
      <c r="H319" s="10" t="s">
        <v>22</v>
      </c>
      <c r="I319" s="10" t="s">
        <v>160</v>
      </c>
      <c r="J319" s="20" t="s">
        <v>259</v>
      </c>
      <c r="K319" s="20" t="s">
        <v>417</v>
      </c>
      <c r="L319" s="20" t="s">
        <v>419</v>
      </c>
      <c r="M319" s="15" t="s">
        <v>765</v>
      </c>
      <c r="N319" s="15" t="s">
        <v>419</v>
      </c>
      <c r="O319" s="12"/>
      <c r="P319" s="29">
        <f>+SUMIFS('Scritture 2013'!$F:$F,'Scritture 2013'!$G:$G,"38",'Scritture 2013'!$A:$A,'Sp 2013'!$M319)</f>
        <v>0</v>
      </c>
      <c r="Q319" s="29">
        <f>+SUMIFS('Scritture 2013'!$F:$F,'Scritture 2013'!$G:$G,"16",'Scritture 2013'!$A:$A,'Sp 2013'!$M319)</f>
        <v>789179.93467999995</v>
      </c>
      <c r="R319" s="29">
        <f>+SUMIFS('Scritture 2013'!$F:$F,'Scritture 2013'!$G:$G,"39CA",'Scritture 2013'!$A:$A,'Sp 2013'!$M319)</f>
        <v>0</v>
      </c>
      <c r="S319" s="29">
        <f>+SUMIFS('Scritture 2013'!$F:$F,'Scritture 2013'!$G:$G,"17",'Scritture 2013'!$A:$A,'Sp 2013'!$M319)</f>
        <v>0</v>
      </c>
      <c r="T319" s="29">
        <f>+SUMIFS('Scritture 2013'!$F:$F,'Scritture 2013'!$G:$G,"39AF",'Scritture 2013'!$A:$A,'Sp 2013'!$M319)</f>
        <v>0</v>
      </c>
      <c r="U319" s="29">
        <f>+SUMIFS('Scritture 2013'!$F:$F,'Scritture 2013'!$G:$G,"39SD",'Scritture 2013'!$A:$A,'Sp 2013'!$M319)</f>
        <v>0</v>
      </c>
      <c r="V319" s="29">
        <f>+SUMIFS('Scritture 2013'!$F:$F,'Scritture 2013'!$G:$G,"37",'Scritture 2013'!$A:$A,'Sp 2013'!$M319)</f>
        <v>0</v>
      </c>
      <c r="W319" s="29">
        <f>+SUMIFS('Scritture 2013'!$F:$F,'Scritture 2013'!$G:$G,"19",'Scritture 2013'!$A:$A,'Sp 2013'!$M319)</f>
        <v>0</v>
      </c>
      <c r="X319" s="98">
        <f t="shared" si="22"/>
        <v>789179.93467999995</v>
      </c>
      <c r="Y319" s="29">
        <f t="shared" si="21"/>
        <v>789179.93467999995</v>
      </c>
      <c r="Z319" s="13"/>
    </row>
    <row r="320" spans="1:26" hidden="1" x14ac:dyDescent="0.3">
      <c r="A320" s="12"/>
      <c r="B320" s="12"/>
      <c r="C320" s="13"/>
      <c r="D320" s="13"/>
      <c r="E320" s="14"/>
      <c r="F320" s="13"/>
      <c r="G320" s="13"/>
      <c r="H320" s="10" t="s">
        <v>22</v>
      </c>
      <c r="I320" s="10" t="s">
        <v>160</v>
      </c>
      <c r="J320" s="20" t="s">
        <v>259</v>
      </c>
      <c r="K320" s="20" t="s">
        <v>417</v>
      </c>
      <c r="L320" s="20" t="s">
        <v>420</v>
      </c>
      <c r="M320" s="15" t="s">
        <v>732</v>
      </c>
      <c r="N320" s="15" t="s">
        <v>420</v>
      </c>
      <c r="O320" s="12"/>
      <c r="P320" s="29">
        <f>+SUMIFS('Scritture 2013'!$F:$F,'Scritture 2013'!$G:$G,"38",'Scritture 2013'!$A:$A,'Sp 2013'!$M320)</f>
        <v>0</v>
      </c>
      <c r="Q320" s="29">
        <f>+SUMIFS('Scritture 2013'!$F:$F,'Scritture 2013'!$G:$G,"16",'Scritture 2013'!$A:$A,'Sp 2013'!$M320)</f>
        <v>0</v>
      </c>
      <c r="R320" s="29">
        <f>+SUMIFS('Scritture 2013'!$F:$F,'Scritture 2013'!$G:$G,"39CA",'Scritture 2013'!$A:$A,'Sp 2013'!$M320)</f>
        <v>0</v>
      </c>
      <c r="S320" s="29">
        <f>+SUMIFS('Scritture 2013'!$F:$F,'Scritture 2013'!$G:$G,"17",'Scritture 2013'!$A:$A,'Sp 2013'!$M320)</f>
        <v>0</v>
      </c>
      <c r="T320" s="29">
        <f>+SUMIFS('Scritture 2013'!$F:$F,'Scritture 2013'!$G:$G,"39AF",'Scritture 2013'!$A:$A,'Sp 2013'!$M320)</f>
        <v>-77914.278250000003</v>
      </c>
      <c r="U320" s="29">
        <f>+SUMIFS('Scritture 2013'!$F:$F,'Scritture 2013'!$G:$G,"39SD",'Scritture 2013'!$A:$A,'Sp 2013'!$M320)</f>
        <v>29787.560250000002</v>
      </c>
      <c r="V320" s="29">
        <f>+SUMIFS('Scritture 2013'!$F:$F,'Scritture 2013'!$G:$G,"37",'Scritture 2013'!$A:$A,'Sp 2013'!$M320)</f>
        <v>0</v>
      </c>
      <c r="W320" s="29">
        <f>+SUMIFS('Scritture 2013'!$F:$F,'Scritture 2013'!$G:$G,"19",'Scritture 2013'!$A:$A,'Sp 2013'!$M320)</f>
        <v>0</v>
      </c>
      <c r="X320" s="98">
        <f t="shared" si="22"/>
        <v>-48126.718000000001</v>
      </c>
      <c r="Y320" s="29">
        <f t="shared" si="21"/>
        <v>-48126.718000000001</v>
      </c>
      <c r="Z320" s="13"/>
    </row>
    <row r="321" spans="1:26" hidden="1" x14ac:dyDescent="0.3">
      <c r="A321" s="12"/>
      <c r="B321" s="12"/>
      <c r="C321" s="13"/>
      <c r="D321" s="13"/>
      <c r="E321" s="14"/>
      <c r="F321" s="13"/>
      <c r="G321" s="13"/>
      <c r="H321" s="10" t="s">
        <v>22</v>
      </c>
      <c r="I321" s="10" t="s">
        <v>160</v>
      </c>
      <c r="J321" s="20" t="s">
        <v>259</v>
      </c>
      <c r="K321" s="20" t="s">
        <v>417</v>
      </c>
      <c r="L321" s="20" t="s">
        <v>766</v>
      </c>
      <c r="M321" s="15" t="s">
        <v>767</v>
      </c>
      <c r="N321" s="20" t="s">
        <v>766</v>
      </c>
      <c r="O321" s="12"/>
      <c r="P321" s="29">
        <f>+SUMIFS('Scritture 2013'!$F:$F,'Scritture 2013'!$G:$G,"38",'Scritture 2013'!$A:$A,'Sp 2013'!$M321)</f>
        <v>0</v>
      </c>
      <c r="Q321" s="29">
        <f>+SUMIFS('Scritture 2013'!$F:$F,'Scritture 2013'!$G:$G,"16",'Scritture 2013'!$A:$A,'Sp 2013'!$M321)</f>
        <v>0</v>
      </c>
      <c r="R321" s="29">
        <f>+SUMIFS('Scritture 2013'!$F:$F,'Scritture 2013'!$G:$G,"39CA",'Scritture 2013'!$A:$A,'Sp 2013'!$M321)</f>
        <v>0</v>
      </c>
      <c r="S321" s="29">
        <f>+SUMIFS('Scritture 2013'!$F:$F,'Scritture 2013'!$G:$G,"17",'Scritture 2013'!$A:$A,'Sp 2013'!$M321)</f>
        <v>0</v>
      </c>
      <c r="T321" s="29">
        <f>+SUMIFS('Scritture 2013'!$F:$F,'Scritture 2013'!$G:$G,"39AF",'Scritture 2013'!$A:$A,'Sp 2013'!$M321)</f>
        <v>0</v>
      </c>
      <c r="U321" s="29">
        <f>+SUMIFS('Scritture 2013'!$F:$F,'Scritture 2013'!$G:$G,"39SD",'Scritture 2013'!$A:$A,'Sp 2013'!$M321)</f>
        <v>0</v>
      </c>
      <c r="V321" s="29">
        <f>+SUMIFS('Scritture 2013'!$F:$F,'Scritture 2013'!$G:$G,"37",'Scritture 2013'!$A:$A,'Sp 2013'!$M321)</f>
        <v>0</v>
      </c>
      <c r="W321" s="29">
        <f>+SUMIFS('Scritture 2013'!$F:$F,'Scritture 2013'!$G:$G,"19",'Scritture 2013'!$A:$A,'Sp 2013'!$M321)</f>
        <v>2338.7798000000121</v>
      </c>
      <c r="X321" s="98">
        <f t="shared" si="22"/>
        <v>2338.7798000000121</v>
      </c>
      <c r="Y321" s="29">
        <f t="shared" si="21"/>
        <v>2338.7798000000121</v>
      </c>
      <c r="Z321" s="13"/>
    </row>
    <row r="322" spans="1:26" hidden="1" x14ac:dyDescent="0.3">
      <c r="A322" s="12"/>
      <c r="B322" s="12"/>
      <c r="C322" s="13"/>
      <c r="D322" s="13"/>
      <c r="E322" s="14"/>
      <c r="F322" s="13"/>
      <c r="G322" s="13"/>
      <c r="H322" s="10" t="s">
        <v>22</v>
      </c>
      <c r="I322" s="10" t="s">
        <v>160</v>
      </c>
      <c r="J322" s="20" t="s">
        <v>259</v>
      </c>
      <c r="K322" s="20" t="s">
        <v>417</v>
      </c>
      <c r="L322" s="20" t="s">
        <v>768</v>
      </c>
      <c r="M322" s="15" t="s">
        <v>769</v>
      </c>
      <c r="N322" s="20" t="s">
        <v>768</v>
      </c>
      <c r="O322" s="12"/>
      <c r="P322" s="29">
        <f>+SUMIFS('Scritture 2013'!$F:$F,'Scritture 2013'!$G:$G,"38",'Scritture 2013'!$A:$A,'Sp 2013'!$M322)</f>
        <v>0</v>
      </c>
      <c r="Q322" s="29">
        <f>+SUMIFS('Scritture 2013'!$F:$F,'Scritture 2013'!$G:$G,"16",'Scritture 2013'!$A:$A,'Sp 2013'!$M322)</f>
        <v>0</v>
      </c>
      <c r="R322" s="29">
        <f>+SUMIFS('Scritture 2013'!$F:$F,'Scritture 2013'!$G:$G,"39CA",'Scritture 2013'!$A:$A,'Sp 2013'!$M322)</f>
        <v>0</v>
      </c>
      <c r="S322" s="29">
        <f>+SUMIFS('Scritture 2013'!$F:$F,'Scritture 2013'!$G:$G,"17",'Scritture 2013'!$A:$A,'Sp 2013'!$M322)</f>
        <v>0</v>
      </c>
      <c r="T322" s="29">
        <f>+SUMIFS('Scritture 2013'!$F:$F,'Scritture 2013'!$G:$G,"39AF",'Scritture 2013'!$A:$A,'Sp 2013'!$M322)</f>
        <v>0</v>
      </c>
      <c r="U322" s="29">
        <f>+SUMIFS('Scritture 2013'!$F:$F,'Scritture 2013'!$G:$G,"39SD",'Scritture 2013'!$A:$A,'Sp 2013'!$M322)</f>
        <v>0</v>
      </c>
      <c r="V322" s="29">
        <f>+SUMIFS('Scritture 2013'!$F:$F,'Scritture 2013'!$G:$G,"37",'Scritture 2013'!$A:$A,'Sp 2013'!$M322)</f>
        <v>-38324.18576</v>
      </c>
      <c r="W322" s="29">
        <f>+SUMIFS('Scritture 2013'!$F:$F,'Scritture 2013'!$G:$G,"19",'Scritture 2013'!$A:$A,'Sp 2013'!$M322)</f>
        <v>0</v>
      </c>
      <c r="X322" s="98">
        <f t="shared" si="22"/>
        <v>-38324.18576</v>
      </c>
      <c r="Y322" s="29">
        <f t="shared" si="21"/>
        <v>-38324.18576</v>
      </c>
      <c r="Z322" s="13"/>
    </row>
    <row r="323" spans="1:26" hidden="1" x14ac:dyDescent="0.3">
      <c r="A323" s="12"/>
      <c r="B323" s="12"/>
      <c r="C323" s="13"/>
      <c r="D323" s="13"/>
      <c r="E323" s="14"/>
      <c r="F323" s="13"/>
      <c r="G323" s="13"/>
      <c r="H323" s="10" t="s">
        <v>22</v>
      </c>
      <c r="I323" s="10" t="s">
        <v>160</v>
      </c>
      <c r="J323" t="s">
        <v>277</v>
      </c>
      <c r="K323" t="s">
        <v>283</v>
      </c>
      <c r="L323" t="s">
        <v>707</v>
      </c>
      <c r="M323" s="15" t="s">
        <v>770</v>
      </c>
      <c r="N323" s="15" t="s">
        <v>771</v>
      </c>
      <c r="O323" s="12"/>
      <c r="P323" s="29">
        <f>+SUMIFS('Scritture 2013'!$F:$F,'Scritture 2013'!$G:$G,"38",'Scritture 2013'!$A:$A,'Sp 2013'!$M323)</f>
        <v>0</v>
      </c>
      <c r="Q323" s="29">
        <f>+SUMIFS('Scritture 2013'!$F:$F,'Scritture 2013'!$G:$G,"16",'Scritture 2013'!$A:$A,'Sp 2013'!$M323)</f>
        <v>0</v>
      </c>
      <c r="R323" s="29">
        <f>+SUMIFS('Scritture 2013'!$F:$F,'Scritture 2013'!$G:$G,"39CA",'Scritture 2013'!$A:$A,'Sp 2013'!$M323)</f>
        <v>0</v>
      </c>
      <c r="S323" s="29">
        <f>+SUMIFS('Scritture 2013'!$F:$F,'Scritture 2013'!$G:$G,"17",'Scritture 2013'!$A:$A,'Sp 2013'!$M323)</f>
        <v>0</v>
      </c>
      <c r="T323" s="29">
        <f>+SUMIFS('Scritture 2013'!$F:$F,'Scritture 2013'!$G:$G,"39AF",'Scritture 2013'!$A:$A,'Sp 2013'!$M323)</f>
        <v>0</v>
      </c>
      <c r="U323" s="29">
        <f>+SUMIFS('Scritture 2013'!$F:$F,'Scritture 2013'!$G:$G,"39SD",'Scritture 2013'!$A:$A,'Sp 2013'!$M323)</f>
        <v>0</v>
      </c>
      <c r="V323" s="29">
        <f>+SUMIFS('Scritture 2013'!$F:$F,'Scritture 2013'!$G:$G,"37",'Scritture 2013'!$A:$A,'Sp 2013'!$M323)</f>
        <v>0</v>
      </c>
      <c r="W323" s="29">
        <f>+SUMIFS('Scritture 2013'!$F:$F,'Scritture 2013'!$G:$G,"19",'Scritture 2013'!$A:$A,'Sp 2013'!$M323)</f>
        <v>0</v>
      </c>
      <c r="X323" s="29">
        <f t="shared" si="22"/>
        <v>0</v>
      </c>
      <c r="Y323" s="29">
        <f t="shared" si="21"/>
        <v>0</v>
      </c>
      <c r="Z323" s="13"/>
    </row>
    <row r="324" spans="1:26" hidden="1" x14ac:dyDescent="0.3">
      <c r="A324" s="12"/>
      <c r="B324" s="12"/>
      <c r="C324" s="13"/>
      <c r="D324" s="13"/>
      <c r="E324" s="14"/>
      <c r="F324" s="13"/>
      <c r="G324" s="13"/>
      <c r="H324" s="10" t="s">
        <v>22</v>
      </c>
      <c r="I324" s="10" t="s">
        <v>160</v>
      </c>
      <c r="J324" t="s">
        <v>277</v>
      </c>
      <c r="K324" t="s">
        <v>283</v>
      </c>
      <c r="L324" t="s">
        <v>707</v>
      </c>
      <c r="M324" s="15" t="s">
        <v>772</v>
      </c>
      <c r="N324" s="15" t="s">
        <v>773</v>
      </c>
      <c r="O324" s="12"/>
      <c r="P324" s="29">
        <f>+SUMIFS('Scritture 2013'!$F:$F,'Scritture 2013'!$G:$G,"38",'Scritture 2013'!$A:$A,'Sp 2013'!$M324)</f>
        <v>0</v>
      </c>
      <c r="Q324" s="29">
        <f>+SUMIFS('Scritture 2013'!$F:$F,'Scritture 2013'!$G:$G,"16",'Scritture 2013'!$A:$A,'Sp 2013'!$M324)</f>
        <v>0</v>
      </c>
      <c r="R324" s="29">
        <f>+SUMIFS('Scritture 2013'!$F:$F,'Scritture 2013'!$G:$G,"39CA",'Scritture 2013'!$A:$A,'Sp 2013'!$M324)</f>
        <v>0</v>
      </c>
      <c r="S324" s="29">
        <f>+SUMIFS('Scritture 2013'!$F:$F,'Scritture 2013'!$G:$G,"17",'Scritture 2013'!$A:$A,'Sp 2013'!$M324)</f>
        <v>0</v>
      </c>
      <c r="T324" s="29">
        <f>+SUMIFS('Scritture 2013'!$F:$F,'Scritture 2013'!$G:$G,"39AF",'Scritture 2013'!$A:$A,'Sp 2013'!$M324)</f>
        <v>0</v>
      </c>
      <c r="U324" s="29">
        <f>+SUMIFS('Scritture 2013'!$F:$F,'Scritture 2013'!$G:$G,"39SD",'Scritture 2013'!$A:$A,'Sp 2013'!$M324)</f>
        <v>0</v>
      </c>
      <c r="V324" s="29">
        <f>+SUMIFS('Scritture 2013'!$F:$F,'Scritture 2013'!$G:$G,"37",'Scritture 2013'!$A:$A,'Sp 2013'!$M324)</f>
        <v>0</v>
      </c>
      <c r="W324" s="29">
        <f>+SUMIFS('Scritture 2013'!$F:$F,'Scritture 2013'!$G:$G,"19",'Scritture 2013'!$A:$A,'Sp 2013'!$M324)</f>
        <v>0</v>
      </c>
      <c r="X324" s="29">
        <f t="shared" si="22"/>
        <v>0</v>
      </c>
      <c r="Y324" s="29">
        <f t="shared" si="21"/>
        <v>0</v>
      </c>
      <c r="Z324" s="13"/>
    </row>
    <row r="325" spans="1:26" hidden="1" x14ac:dyDescent="0.3">
      <c r="A325" s="12"/>
      <c r="B325" s="12"/>
      <c r="C325" s="13"/>
      <c r="D325" s="13"/>
      <c r="E325" s="14"/>
      <c r="F325" s="13"/>
      <c r="G325" s="13"/>
      <c r="H325" s="10" t="s">
        <v>22</v>
      </c>
      <c r="I325" s="10" t="s">
        <v>160</v>
      </c>
      <c r="J325" t="s">
        <v>277</v>
      </c>
      <c r="K325" t="s">
        <v>283</v>
      </c>
      <c r="L325" t="s">
        <v>707</v>
      </c>
      <c r="M325" s="15" t="s">
        <v>730</v>
      </c>
      <c r="N325" s="15" t="s">
        <v>724</v>
      </c>
      <c r="O325" s="12"/>
      <c r="P325" s="29">
        <f>+SUMIFS('Scritture 2013'!$F:$F,'Scritture 2013'!$G:$G,"38",'Scritture 2013'!$A:$A,'Sp 2013'!$M325)</f>
        <v>0</v>
      </c>
      <c r="Q325" s="29">
        <f>+SUMIFS('Scritture 2013'!$F:$F,'Scritture 2013'!$G:$G,"16",'Scritture 2013'!$A:$A,'Sp 2013'!$M325)</f>
        <v>0</v>
      </c>
      <c r="R325" s="29">
        <f>+SUMIFS('Scritture 2013'!$F:$F,'Scritture 2013'!$G:$G,"39CA",'Scritture 2013'!$A:$A,'Sp 2013'!$M325)</f>
        <v>0</v>
      </c>
      <c r="S325" s="29">
        <f>+SUMIFS('Scritture 2013'!$F:$F,'Scritture 2013'!$G:$G,"17",'Scritture 2013'!$A:$A,'Sp 2013'!$M325)</f>
        <v>0</v>
      </c>
      <c r="T325" s="29">
        <f>+SUMIFS('Scritture 2013'!$F:$F,'Scritture 2013'!$G:$G,"39AF",'Scritture 2013'!$A:$A,'Sp 2013'!$M325)</f>
        <v>0</v>
      </c>
      <c r="U325" s="29">
        <f>+SUMIFS('Scritture 2013'!$F:$F,'Scritture 2013'!$G:$G,"39SD",'Scritture 2013'!$A:$A,'Sp 2013'!$M325)</f>
        <v>0</v>
      </c>
      <c r="V325" s="29">
        <f>+SUMIFS('Scritture 2013'!$F:$F,'Scritture 2013'!$G:$G,"37",'Scritture 2013'!$A:$A,'Sp 2013'!$M325)</f>
        <v>0</v>
      </c>
      <c r="W325" s="29">
        <f>+SUMIFS('Scritture 2013'!$F:$F,'Scritture 2013'!$G:$G,"19",'Scritture 2013'!$A:$A,'Sp 2013'!$M325)</f>
        <v>0</v>
      </c>
      <c r="X325" s="29">
        <f t="shared" si="22"/>
        <v>0</v>
      </c>
      <c r="Y325" s="29">
        <f t="shared" si="21"/>
        <v>0</v>
      </c>
      <c r="Z325" s="13"/>
    </row>
    <row r="326" spans="1:26" hidden="1" x14ac:dyDescent="0.3">
      <c r="A326" s="12"/>
      <c r="B326" s="12"/>
      <c r="C326" s="13"/>
      <c r="D326" s="13"/>
      <c r="E326" s="14"/>
      <c r="F326" s="13"/>
      <c r="G326" s="13"/>
      <c r="H326" s="10" t="s">
        <v>22</v>
      </c>
      <c r="I326" s="10" t="s">
        <v>160</v>
      </c>
      <c r="J326" t="s">
        <v>277</v>
      </c>
      <c r="K326" t="s">
        <v>283</v>
      </c>
      <c r="L326" t="s">
        <v>707</v>
      </c>
      <c r="M326" s="15" t="s">
        <v>735</v>
      </c>
      <c r="N326" s="15" t="s">
        <v>725</v>
      </c>
      <c r="O326" s="12"/>
      <c r="P326" s="29">
        <f>+SUMIFS('Scritture 2013'!$F:$F,'Scritture 2013'!$G:$G,"38",'Scritture 2013'!$A:$A,'Sp 2013'!$M326)</f>
        <v>0</v>
      </c>
      <c r="Q326" s="29">
        <f>+SUMIFS('Scritture 2013'!$F:$F,'Scritture 2013'!$G:$G,"16",'Scritture 2013'!$A:$A,'Sp 2013'!$M326)</f>
        <v>0</v>
      </c>
      <c r="R326" s="29">
        <f>+SUMIFS('Scritture 2013'!$F:$F,'Scritture 2013'!$G:$G,"39CA",'Scritture 2013'!$A:$A,'Sp 2013'!$M326)</f>
        <v>0</v>
      </c>
      <c r="S326" s="29">
        <f>+SUMIFS('Scritture 2013'!$F:$F,'Scritture 2013'!$G:$G,"17",'Scritture 2013'!$A:$A,'Sp 2013'!$M326)</f>
        <v>0</v>
      </c>
      <c r="T326" s="29">
        <f>+SUMIFS('Scritture 2013'!$F:$F,'Scritture 2013'!$G:$G,"39AF",'Scritture 2013'!$A:$A,'Sp 2013'!$M326)</f>
        <v>-29553.691750000002</v>
      </c>
      <c r="U326" s="29">
        <f>+SUMIFS('Scritture 2013'!$F:$F,'Scritture 2013'!$G:$G,"39SD",'Scritture 2013'!$A:$A,'Sp 2013'!$M326)</f>
        <v>0</v>
      </c>
      <c r="V326" s="29">
        <f>+SUMIFS('Scritture 2013'!$F:$F,'Scritture 2013'!$G:$G,"37",'Scritture 2013'!$A:$A,'Sp 2013'!$M326)</f>
        <v>0</v>
      </c>
      <c r="W326" s="29">
        <f>+SUMIFS('Scritture 2013'!$F:$F,'Scritture 2013'!$G:$G,"19",'Scritture 2013'!$A:$A,'Sp 2013'!$M326)</f>
        <v>0</v>
      </c>
      <c r="X326" s="98">
        <f t="shared" si="22"/>
        <v>-29553.691750000002</v>
      </c>
      <c r="Y326" s="29">
        <f t="shared" si="21"/>
        <v>-29553.691750000002</v>
      </c>
      <c r="Z326" s="13"/>
    </row>
    <row r="327" spans="1:26" hidden="1" x14ac:dyDescent="0.3">
      <c r="A327" s="12"/>
      <c r="B327" s="12"/>
      <c r="C327" s="13"/>
      <c r="D327" s="13"/>
      <c r="E327" s="14"/>
      <c r="F327" s="13"/>
      <c r="G327" s="13"/>
      <c r="H327" s="10" t="s">
        <v>22</v>
      </c>
      <c r="I327" s="10" t="s">
        <v>160</v>
      </c>
      <c r="J327" t="s">
        <v>277</v>
      </c>
      <c r="K327" t="s">
        <v>283</v>
      </c>
      <c r="L327" t="s">
        <v>707</v>
      </c>
      <c r="M327" s="15" t="s">
        <v>845</v>
      </c>
      <c r="N327" s="15" t="s">
        <v>846</v>
      </c>
      <c r="O327" s="12"/>
      <c r="P327" s="29">
        <f>+SUMIFS('Scritture 2013'!$F:$F,'Scritture 2013'!$G:$G,"38",'Scritture 2013'!$A:$A,'Sp 2013'!$M327)</f>
        <v>0</v>
      </c>
      <c r="Q327" s="29">
        <f>+SUMIFS('Scritture 2013'!$F:$F,'Scritture 2013'!$G:$G,"16",'Scritture 2013'!$A:$A,'Sp 2013'!$M327)</f>
        <v>0</v>
      </c>
      <c r="R327" s="29">
        <f>+SUMIFS('Scritture 2013'!$F:$F,'Scritture 2013'!$G:$G,"39CA",'Scritture 2013'!$A:$A,'Sp 2013'!$M327)</f>
        <v>0</v>
      </c>
      <c r="S327" s="29">
        <f>+SUMIFS('Scritture 2013'!$F:$F,'Scritture 2013'!$G:$G,"17",'Scritture 2013'!$A:$A,'Sp 2013'!$M327)</f>
        <v>0</v>
      </c>
      <c r="T327" s="29">
        <f>+SUMIFS('Scritture 2013'!$F:$F,'Scritture 2013'!$G:$G,"39AF",'Scritture 2013'!$A:$A,'Sp 2013'!$M327)</f>
        <v>0</v>
      </c>
      <c r="U327" s="29">
        <f>+SUMIFS('Scritture 2013'!$F:$F,'Scritture 2013'!$G:$G,"39SD",'Scritture 2013'!$A:$A,'Sp 2013'!$M327)</f>
        <v>0</v>
      </c>
      <c r="V327" s="29">
        <f>+SUMIFS('Scritture 2013'!$F:$F,'Scritture 2013'!$G:$G,"37",'Scritture 2013'!$A:$A,'Sp 2013'!$M327)</f>
        <v>-2178.78024</v>
      </c>
      <c r="W327" s="29">
        <f>+SUMIFS('Scritture 2013'!$F:$F,'Scritture 2013'!$G:$G,"19",'Scritture 2013'!$A:$A,'Sp 2013'!$M327)</f>
        <v>0</v>
      </c>
      <c r="X327" s="98">
        <f t="shared" ref="X327:X328" si="23">+SUM(P327:W327)</f>
        <v>-2178.78024</v>
      </c>
      <c r="Y327" s="29">
        <f t="shared" ref="Y327:Y328" si="24">+SUM(O327:W327)</f>
        <v>-2178.78024</v>
      </c>
      <c r="Z327" s="13"/>
    </row>
    <row r="328" spans="1:26" hidden="1" x14ac:dyDescent="0.3">
      <c r="A328" s="12"/>
      <c r="B328" s="12"/>
      <c r="C328" s="13"/>
      <c r="D328" s="13"/>
      <c r="E328" s="14"/>
      <c r="F328" s="13"/>
      <c r="G328" s="13"/>
      <c r="H328" s="10" t="s">
        <v>22</v>
      </c>
      <c r="I328" s="10" t="s">
        <v>160</v>
      </c>
      <c r="J328" t="s">
        <v>277</v>
      </c>
      <c r="K328" t="s">
        <v>283</v>
      </c>
      <c r="L328" t="s">
        <v>707</v>
      </c>
      <c r="M328" s="15" t="s">
        <v>843</v>
      </c>
      <c r="N328" s="15" t="s">
        <v>844</v>
      </c>
      <c r="O328" s="12"/>
      <c r="P328" s="29">
        <f>+SUMIFS('Scritture 2013'!$F:$F,'Scritture 2013'!$G:$G,"38",'Scritture 2013'!$A:$A,'Sp 2013'!$M328)</f>
        <v>0</v>
      </c>
      <c r="Q328" s="29">
        <f>+SUMIFS('Scritture 2013'!$F:$F,'Scritture 2013'!$G:$G,"16",'Scritture 2013'!$A:$A,'Sp 2013'!$M328)</f>
        <v>0</v>
      </c>
      <c r="R328" s="29">
        <f>+SUMIFS('Scritture 2013'!$F:$F,'Scritture 2013'!$G:$G,"39CA",'Scritture 2013'!$A:$A,'Sp 2013'!$M328)</f>
        <v>0</v>
      </c>
      <c r="S328" s="29">
        <f>+SUMIFS('Scritture 2013'!$F:$F,'Scritture 2013'!$G:$G,"17",'Scritture 2013'!$A:$A,'Sp 2013'!$M328)</f>
        <v>0</v>
      </c>
      <c r="T328" s="29">
        <f>+SUMIFS('Scritture 2013'!$F:$F,'Scritture 2013'!$G:$G,"39AF",'Scritture 2013'!$A:$A,'Sp 2013'!$M328)</f>
        <v>0</v>
      </c>
      <c r="U328" s="29">
        <f>+SUMIFS('Scritture 2013'!$F:$F,'Scritture 2013'!$G:$G,"39SD",'Scritture 2013'!$A:$A,'Sp 2013'!$M328)</f>
        <v>0</v>
      </c>
      <c r="V328" s="29">
        <f>+SUMIFS('Scritture 2013'!$F:$F,'Scritture 2013'!$G:$G,"37",'Scritture 2013'!$A:$A,'Sp 2013'!$M328)</f>
        <v>-15363.194000000001</v>
      </c>
      <c r="W328" s="29">
        <f>+SUMIFS('Scritture 2013'!$F:$F,'Scritture 2013'!$G:$G,"19",'Scritture 2013'!$A:$A,'Sp 2013'!$M328)</f>
        <v>0</v>
      </c>
      <c r="X328" s="98">
        <f t="shared" si="23"/>
        <v>-15363.194000000001</v>
      </c>
      <c r="Y328" s="29">
        <f t="shared" si="24"/>
        <v>-15363.194000000001</v>
      </c>
      <c r="Z328" s="13"/>
    </row>
    <row r="329" spans="1:26" hidden="1" x14ac:dyDescent="0.3">
      <c r="A329" s="12"/>
      <c r="B329" s="12"/>
      <c r="C329" s="13"/>
      <c r="D329" s="13"/>
      <c r="E329" s="14"/>
      <c r="F329" s="13"/>
      <c r="G329" s="13"/>
      <c r="H329" s="10" t="s">
        <v>22</v>
      </c>
      <c r="I329" s="10" t="s">
        <v>160</v>
      </c>
      <c r="J329" t="s">
        <v>277</v>
      </c>
      <c r="K329" t="s">
        <v>283</v>
      </c>
      <c r="L329" t="s">
        <v>707</v>
      </c>
      <c r="M329" s="23" t="s">
        <v>859</v>
      </c>
      <c r="N329" s="23" t="s">
        <v>860</v>
      </c>
      <c r="O329" s="12"/>
      <c r="P329" s="29">
        <f>+SUMIFS('Scritture 2013'!$F:$F,'Scritture 2013'!$G:$G,"38",'Scritture 2013'!$A:$A,'Sp 2013'!$M329)</f>
        <v>0</v>
      </c>
      <c r="Q329" s="29">
        <f>+SUMIFS('Scritture 2013'!$F:$F,'Scritture 2013'!$G:$G,"16",'Scritture 2013'!$A:$A,'Sp 2013'!$M329)</f>
        <v>-2600207.6705</v>
      </c>
      <c r="R329" s="29">
        <f>+SUMIFS('Scritture 2013'!$F:$F,'Scritture 2013'!$G:$G,"39CA",'Scritture 2013'!$A:$A,'Sp 2013'!$M329)</f>
        <v>0</v>
      </c>
      <c r="S329" s="29">
        <f>+SUMIFS('Scritture 2013'!$F:$F,'Scritture 2013'!$G:$G,"17",'Scritture 2013'!$A:$A,'Sp 2013'!$M329)</f>
        <v>0</v>
      </c>
      <c r="T329" s="29">
        <f>+SUMIFS('Scritture 2013'!$F:$F,'Scritture 2013'!$G:$G,"39AF",'Scritture 2013'!$A:$A,'Sp 2013'!$M329)</f>
        <v>0</v>
      </c>
      <c r="U329" s="29">
        <f>+SUMIFS('Scritture 2013'!$F:$F,'Scritture 2013'!$G:$G,"39SD",'Scritture 2013'!$A:$A,'Sp 2013'!$M329)</f>
        <v>0</v>
      </c>
      <c r="V329" s="29">
        <f>+SUMIFS('Scritture 2013'!$F:$F,'Scritture 2013'!$G:$G,"37",'Scritture 2013'!$A:$A,'Sp 2013'!$M329)</f>
        <v>0</v>
      </c>
      <c r="W329" s="29">
        <f>+SUMIFS('Scritture 2013'!$F:$F,'Scritture 2013'!$G:$G,"19",'Scritture 2013'!$A:$A,'Sp 2013'!$M329)</f>
        <v>0</v>
      </c>
      <c r="X329" s="98">
        <f t="shared" ref="X329:X330" si="25">+SUM(P329:W329)</f>
        <v>-2600207.6705</v>
      </c>
      <c r="Y329" s="29">
        <f t="shared" ref="Y329:Y330" si="26">+SUM(O329:W329)</f>
        <v>-2600207.6705</v>
      </c>
      <c r="Z329" s="13"/>
    </row>
    <row r="330" spans="1:26" hidden="1" x14ac:dyDescent="0.3">
      <c r="A330" s="12"/>
      <c r="B330" s="12"/>
      <c r="C330" s="13"/>
      <c r="D330" s="13"/>
      <c r="E330" s="14"/>
      <c r="F330" s="13"/>
      <c r="G330" s="13"/>
      <c r="H330" s="10" t="s">
        <v>22</v>
      </c>
      <c r="I330" s="10" t="s">
        <v>160</v>
      </c>
      <c r="J330" t="s">
        <v>277</v>
      </c>
      <c r="K330" t="s">
        <v>283</v>
      </c>
      <c r="L330" t="s">
        <v>707</v>
      </c>
      <c r="M330" s="23" t="s">
        <v>861</v>
      </c>
      <c r="N330" s="23" t="s">
        <v>862</v>
      </c>
      <c r="O330" s="12"/>
      <c r="P330" s="29">
        <f>+SUMIFS('Scritture 2013'!$F:$F,'Scritture 2013'!$G:$G,"38",'Scritture 2013'!$A:$A,'Sp 2013'!$M330)</f>
        <v>0</v>
      </c>
      <c r="Q330" s="29">
        <f>+SUMIFS('Scritture 2013'!$F:$F,'Scritture 2013'!$G:$G,"16",'Scritture 2013'!$A:$A,'Sp 2013'!$M330)</f>
        <v>-368756.72417999996</v>
      </c>
      <c r="R330" s="29">
        <f>+SUMIFS('Scritture 2013'!$F:$F,'Scritture 2013'!$G:$G,"39CA",'Scritture 2013'!$A:$A,'Sp 2013'!$M330)</f>
        <v>0</v>
      </c>
      <c r="S330" s="29">
        <f>+SUMIFS('Scritture 2013'!$F:$F,'Scritture 2013'!$G:$G,"17",'Scritture 2013'!$A:$A,'Sp 2013'!$M330)</f>
        <v>0</v>
      </c>
      <c r="T330" s="29">
        <f>+SUMIFS('Scritture 2013'!$F:$F,'Scritture 2013'!$G:$G,"39AF",'Scritture 2013'!$A:$A,'Sp 2013'!$M330)</f>
        <v>0</v>
      </c>
      <c r="U330" s="29">
        <f>+SUMIFS('Scritture 2013'!$F:$F,'Scritture 2013'!$G:$G,"39SD",'Scritture 2013'!$A:$A,'Sp 2013'!$M330)</f>
        <v>0</v>
      </c>
      <c r="V330" s="29">
        <f>+SUMIFS('Scritture 2013'!$F:$F,'Scritture 2013'!$G:$G,"37",'Scritture 2013'!$A:$A,'Sp 2013'!$M330)</f>
        <v>0</v>
      </c>
      <c r="W330" s="29">
        <f>+SUMIFS('Scritture 2013'!$F:$F,'Scritture 2013'!$G:$G,"19",'Scritture 2013'!$A:$A,'Sp 2013'!$M330)</f>
        <v>0</v>
      </c>
      <c r="X330" s="98">
        <f t="shared" si="25"/>
        <v>-368756.72417999996</v>
      </c>
      <c r="Y330" s="29">
        <f t="shared" si="26"/>
        <v>-368756.72417999996</v>
      </c>
      <c r="Z330" s="13"/>
    </row>
    <row r="331" spans="1:26" hidden="1" x14ac:dyDescent="0.3">
      <c r="A331" s="12"/>
      <c r="B331" s="12"/>
      <c r="C331" s="13"/>
      <c r="D331" s="13"/>
      <c r="E331" s="14"/>
      <c r="F331" s="13"/>
      <c r="G331" s="13"/>
      <c r="H331" s="10" t="s">
        <v>22</v>
      </c>
      <c r="I331" s="10" t="s">
        <v>160</v>
      </c>
      <c r="J331" s="20" t="s">
        <v>259</v>
      </c>
      <c r="K331" s="20" t="s">
        <v>421</v>
      </c>
      <c r="L331" s="20" t="s">
        <v>422</v>
      </c>
      <c r="M331" s="15" t="s">
        <v>774</v>
      </c>
      <c r="N331" s="15" t="s">
        <v>422</v>
      </c>
      <c r="O331" s="12"/>
      <c r="P331" s="29">
        <f>+SUMIFS('Scritture 2013'!$F:$F,'Scritture 2013'!$G:$G,"38",'Scritture 2013'!$A:$A,'Sp 2013'!$M331)</f>
        <v>0</v>
      </c>
      <c r="Q331" s="29">
        <f>+SUMIFS('Scritture 2013'!$F:$F,'Scritture 2013'!$G:$G,"16",'Scritture 2013'!$A:$A,'Sp 2013'!$M331)</f>
        <v>0</v>
      </c>
      <c r="R331" s="29">
        <f>+SUMIFS('Scritture 2013'!$F:$F,'Scritture 2013'!$G:$G,"39CA",'Scritture 2013'!$A:$A,'Sp 2013'!$M331)</f>
        <v>0</v>
      </c>
      <c r="S331" s="29">
        <f>+SUMIFS('Scritture 2013'!$F:$F,'Scritture 2013'!$G:$G,"17",'Scritture 2013'!$A:$A,'Sp 2013'!$M331)</f>
        <v>0</v>
      </c>
      <c r="T331" s="29">
        <f>+SUMIFS('Scritture 2013'!$F:$F,'Scritture 2013'!$G:$G,"39AF",'Scritture 2013'!$A:$A,'Sp 2013'!$M331)</f>
        <v>0</v>
      </c>
      <c r="U331" s="29">
        <f>+SUMIFS('Scritture 2013'!$F:$F,'Scritture 2013'!$G:$G,"39SD",'Scritture 2013'!$A:$A,'Sp 2013'!$M331)</f>
        <v>0</v>
      </c>
      <c r="V331" s="29">
        <f>+SUMIFS('Scritture 2013'!$F:$F,'Scritture 2013'!$G:$G,"37",'Scritture 2013'!$A:$A,'Sp 2013'!$M331)</f>
        <v>0</v>
      </c>
      <c r="W331" s="29">
        <f>+SUMIFS('Scritture 2013'!$F:$F,'Scritture 2013'!$G:$G,"19",'Scritture 2013'!$A:$A,'Sp 2013'!$M331)</f>
        <v>0</v>
      </c>
      <c r="X331" s="29">
        <f t="shared" si="22"/>
        <v>0</v>
      </c>
      <c r="Y331" s="29">
        <f t="shared" si="21"/>
        <v>0</v>
      </c>
      <c r="Z331" s="13"/>
    </row>
    <row r="332" spans="1:26" hidden="1" x14ac:dyDescent="0.3">
      <c r="A332" s="12"/>
      <c r="B332" s="12"/>
      <c r="C332" s="13"/>
      <c r="D332" s="13"/>
      <c r="E332" s="14"/>
      <c r="F332" s="13"/>
      <c r="G332" s="13"/>
      <c r="H332" s="10" t="s">
        <v>22</v>
      </c>
      <c r="I332" s="10" t="s">
        <v>160</v>
      </c>
      <c r="J332" s="20" t="s">
        <v>259</v>
      </c>
      <c r="K332" s="20" t="s">
        <v>421</v>
      </c>
      <c r="L332" s="20" t="s">
        <v>423</v>
      </c>
      <c r="M332" s="15" t="s">
        <v>775</v>
      </c>
      <c r="N332" s="15" t="s">
        <v>423</v>
      </c>
      <c r="O332" s="12"/>
      <c r="P332" s="29">
        <f>+SUMIFS('Scritture 2013'!$F:$F,'Scritture 2013'!$G:$G,"38",'Scritture 2013'!$A:$A,'Sp 2013'!$M332)</f>
        <v>0</v>
      </c>
      <c r="Q332" s="29">
        <f>+SUMIFS('Scritture 2013'!$F:$F,'Scritture 2013'!$G:$G,"16",'Scritture 2013'!$A:$A,'Sp 2013'!$M332)</f>
        <v>0</v>
      </c>
      <c r="R332" s="29">
        <f>+SUMIFS('Scritture 2013'!$F:$F,'Scritture 2013'!$G:$G,"39CA",'Scritture 2013'!$A:$A,'Sp 2013'!$M332)</f>
        <v>0</v>
      </c>
      <c r="S332" s="29">
        <f>+SUMIFS('Scritture 2013'!$F:$F,'Scritture 2013'!$G:$G,"17",'Scritture 2013'!$A:$A,'Sp 2013'!$M332)</f>
        <v>0</v>
      </c>
      <c r="T332" s="29">
        <f>+SUMIFS('Scritture 2013'!$F:$F,'Scritture 2013'!$G:$G,"39AF",'Scritture 2013'!$A:$A,'Sp 2013'!$M332)</f>
        <v>0</v>
      </c>
      <c r="U332" s="29">
        <f>+SUMIFS('Scritture 2013'!$F:$F,'Scritture 2013'!$G:$G,"39SD",'Scritture 2013'!$A:$A,'Sp 2013'!$M332)</f>
        <v>0</v>
      </c>
      <c r="V332" s="29">
        <f>+SUMIFS('Scritture 2013'!$F:$F,'Scritture 2013'!$G:$G,"37",'Scritture 2013'!$A:$A,'Sp 2013'!$M332)</f>
        <v>0</v>
      </c>
      <c r="W332" s="29">
        <f>+SUMIFS('Scritture 2013'!$F:$F,'Scritture 2013'!$G:$G,"19",'Scritture 2013'!$A:$A,'Sp 2013'!$M332)</f>
        <v>0</v>
      </c>
      <c r="X332" s="29">
        <f t="shared" si="22"/>
        <v>0</v>
      </c>
      <c r="Y332" s="29">
        <f t="shared" si="21"/>
        <v>0</v>
      </c>
      <c r="Z332" s="13"/>
    </row>
    <row r="333" spans="1:26" hidden="1" x14ac:dyDescent="0.3">
      <c r="A333" s="12"/>
      <c r="B333" s="12"/>
      <c r="C333" s="13"/>
      <c r="D333" s="13"/>
      <c r="E333" s="14"/>
      <c r="F333" s="13"/>
      <c r="G333" s="13"/>
      <c r="H333" s="10" t="s">
        <v>22</v>
      </c>
      <c r="I333" s="10" t="s">
        <v>160</v>
      </c>
      <c r="J333" s="20" t="s">
        <v>259</v>
      </c>
      <c r="K333" s="20" t="s">
        <v>421</v>
      </c>
      <c r="L333" s="20" t="s">
        <v>424</v>
      </c>
      <c r="M333" s="15" t="s">
        <v>776</v>
      </c>
      <c r="N333" s="15" t="s">
        <v>424</v>
      </c>
      <c r="O333" s="12"/>
      <c r="P333" s="29">
        <f>+SUMIFS('Scritture 2013'!$F:$F,'Scritture 2013'!$G:$G,"38",'Scritture 2013'!$A:$A,'Sp 2013'!$M333)</f>
        <v>0</v>
      </c>
      <c r="Q333" s="29">
        <f>+SUMIFS('Scritture 2013'!$F:$F,'Scritture 2013'!$G:$G,"16",'Scritture 2013'!$A:$A,'Sp 2013'!$M333)</f>
        <v>0</v>
      </c>
      <c r="R333" s="29">
        <f>+SUMIFS('Scritture 2013'!$F:$F,'Scritture 2013'!$G:$G,"39CA",'Scritture 2013'!$A:$A,'Sp 2013'!$M333)</f>
        <v>0</v>
      </c>
      <c r="S333" s="29">
        <f>+SUMIFS('Scritture 2013'!$F:$F,'Scritture 2013'!$G:$G,"17",'Scritture 2013'!$A:$A,'Sp 2013'!$M333)</f>
        <v>0</v>
      </c>
      <c r="T333" s="29">
        <f>+SUMIFS('Scritture 2013'!$F:$F,'Scritture 2013'!$G:$G,"39AF",'Scritture 2013'!$A:$A,'Sp 2013'!$M333)</f>
        <v>0</v>
      </c>
      <c r="U333" s="29">
        <f>+SUMIFS('Scritture 2013'!$F:$F,'Scritture 2013'!$G:$G,"39SD",'Scritture 2013'!$A:$A,'Sp 2013'!$M333)</f>
        <v>0</v>
      </c>
      <c r="V333" s="29">
        <f>+SUMIFS('Scritture 2013'!$F:$F,'Scritture 2013'!$G:$G,"37",'Scritture 2013'!$A:$A,'Sp 2013'!$M333)</f>
        <v>0</v>
      </c>
      <c r="W333" s="29">
        <f>+SUMIFS('Scritture 2013'!$F:$F,'Scritture 2013'!$G:$G,"19",'Scritture 2013'!$A:$A,'Sp 2013'!$M333)</f>
        <v>0</v>
      </c>
      <c r="X333" s="29">
        <f t="shared" si="22"/>
        <v>0</v>
      </c>
      <c r="Y333" s="29">
        <f t="shared" si="21"/>
        <v>0</v>
      </c>
      <c r="Z333" s="13"/>
    </row>
    <row r="334" spans="1:26" hidden="1" x14ac:dyDescent="0.3">
      <c r="A334" s="12"/>
      <c r="B334" s="12"/>
      <c r="C334" s="13"/>
      <c r="D334" s="13"/>
      <c r="E334" s="14"/>
      <c r="F334" s="13"/>
      <c r="G334" s="13"/>
      <c r="H334" s="10" t="s">
        <v>22</v>
      </c>
      <c r="I334" s="10" t="s">
        <v>160</v>
      </c>
      <c r="J334" s="20" t="s">
        <v>259</v>
      </c>
      <c r="K334" s="20" t="s">
        <v>421</v>
      </c>
      <c r="L334" s="20" t="s">
        <v>425</v>
      </c>
      <c r="M334" s="15" t="s">
        <v>777</v>
      </c>
      <c r="N334" s="15" t="s">
        <v>425</v>
      </c>
      <c r="O334" s="12"/>
      <c r="P334" s="29">
        <f>+SUMIFS('Scritture 2013'!$F:$F,'Scritture 2013'!$G:$G,"38",'Scritture 2013'!$A:$A,'Sp 2013'!$M334)</f>
        <v>0</v>
      </c>
      <c r="Q334" s="29">
        <f>+SUMIFS('Scritture 2013'!$F:$F,'Scritture 2013'!$G:$G,"16",'Scritture 2013'!$A:$A,'Sp 2013'!$M334)</f>
        <v>0</v>
      </c>
      <c r="R334" s="29">
        <f>+SUMIFS('Scritture 2013'!$F:$F,'Scritture 2013'!$G:$G,"39CA",'Scritture 2013'!$A:$A,'Sp 2013'!$M334)</f>
        <v>0</v>
      </c>
      <c r="S334" s="29">
        <f>+SUMIFS('Scritture 2013'!$F:$F,'Scritture 2013'!$G:$G,"17",'Scritture 2013'!$A:$A,'Sp 2013'!$M334)</f>
        <v>0</v>
      </c>
      <c r="T334" s="29">
        <f>+SUMIFS('Scritture 2013'!$F:$F,'Scritture 2013'!$G:$G,"39AF",'Scritture 2013'!$A:$A,'Sp 2013'!$M334)</f>
        <v>0</v>
      </c>
      <c r="U334" s="29">
        <f>+SUMIFS('Scritture 2013'!$F:$F,'Scritture 2013'!$G:$G,"39SD",'Scritture 2013'!$A:$A,'Sp 2013'!$M334)</f>
        <v>0</v>
      </c>
      <c r="V334" s="29">
        <f>+SUMIFS('Scritture 2013'!$F:$F,'Scritture 2013'!$G:$G,"37",'Scritture 2013'!$A:$A,'Sp 2013'!$M334)</f>
        <v>0</v>
      </c>
      <c r="W334" s="29">
        <f>+SUMIFS('Scritture 2013'!$F:$F,'Scritture 2013'!$G:$G,"19",'Scritture 2013'!$A:$A,'Sp 2013'!$M334)</f>
        <v>0</v>
      </c>
      <c r="X334" s="29">
        <f t="shared" si="22"/>
        <v>0</v>
      </c>
      <c r="Y334" s="29">
        <f t="shared" si="21"/>
        <v>0</v>
      </c>
      <c r="Z334" s="13"/>
    </row>
    <row r="335" spans="1:26" hidden="1" x14ac:dyDescent="0.3">
      <c r="A335" s="12" t="s">
        <v>426</v>
      </c>
      <c r="B335" s="12" t="s">
        <v>427</v>
      </c>
      <c r="C335" s="13" t="s">
        <v>428</v>
      </c>
      <c r="D335" s="13" t="s">
        <v>429</v>
      </c>
      <c r="E335" s="14" t="s">
        <v>430</v>
      </c>
      <c r="F335" s="13"/>
      <c r="G335" s="13"/>
      <c r="H335" s="10" t="s">
        <v>426</v>
      </c>
      <c r="I335" s="10" t="s">
        <v>427</v>
      </c>
      <c r="J335" t="s">
        <v>431</v>
      </c>
      <c r="K335" t="s">
        <v>432</v>
      </c>
      <c r="M335" s="15">
        <v>55001000001</v>
      </c>
      <c r="N335" s="15" t="s">
        <v>433</v>
      </c>
      <c r="O335" s="12">
        <f>+VLOOKUP(M335,[1]Foglio1!$A:$C,3,0)</f>
        <v>-28133732.84</v>
      </c>
      <c r="P335" s="29">
        <f>+SUMIFS('Scritture 2013'!$F:$F,'Scritture 2013'!$G:$G,"38",'Scritture 2013'!$A:$A,'Sp 2013'!$M335)</f>
        <v>0</v>
      </c>
      <c r="Q335" s="29">
        <f>+SUMIFS('Scritture 2013'!$F:$F,'Scritture 2013'!$G:$G,"16",'Scritture 2013'!$A:$A,'Sp 2013'!$M335)</f>
        <v>0</v>
      </c>
      <c r="R335" s="29">
        <f>+SUMIFS('Scritture 2013'!$F:$F,'Scritture 2013'!$G:$G,"39CA",'Scritture 2013'!$A:$A,'Sp 2013'!$M335)</f>
        <v>0</v>
      </c>
      <c r="S335" s="29">
        <f>+SUMIFS('Scritture 2013'!$F:$F,'Scritture 2013'!$G:$G,"17",'Scritture 2013'!$A:$A,'Sp 2013'!$M335)</f>
        <v>0</v>
      </c>
      <c r="T335" s="29">
        <f>+SUMIFS('Scritture 2013'!$F:$F,'Scritture 2013'!$G:$G,"39AF",'Scritture 2013'!$A:$A,'Sp 2013'!$M335)</f>
        <v>0</v>
      </c>
      <c r="U335" s="29">
        <f>+SUMIFS('Scritture 2013'!$F:$F,'Scritture 2013'!$G:$G,"39SD",'Scritture 2013'!$A:$A,'Sp 2013'!$M335)</f>
        <v>0</v>
      </c>
      <c r="V335" s="29">
        <f>+SUMIFS('Scritture 2013'!$F:$F,'Scritture 2013'!$G:$G,"37",'Scritture 2013'!$A:$A,'Sp 2013'!$M335)</f>
        <v>0</v>
      </c>
      <c r="W335" s="29">
        <f>+SUMIFS('Scritture 2013'!$F:$F,'Scritture 2013'!$G:$G,"19",'Scritture 2013'!$A:$A,'Sp 2013'!$M335)</f>
        <v>0</v>
      </c>
      <c r="X335" s="29">
        <f t="shared" si="22"/>
        <v>0</v>
      </c>
      <c r="Y335" s="29">
        <f t="shared" si="21"/>
        <v>-28133732.84</v>
      </c>
      <c r="Z335" s="13"/>
    </row>
    <row r="336" spans="1:26" hidden="1" x14ac:dyDescent="0.3">
      <c r="A336" s="12" t="s">
        <v>426</v>
      </c>
      <c r="B336" s="12" t="s">
        <v>427</v>
      </c>
      <c r="C336" s="13" t="s">
        <v>428</v>
      </c>
      <c r="D336" s="13" t="s">
        <v>429</v>
      </c>
      <c r="E336" s="14" t="s">
        <v>430</v>
      </c>
      <c r="F336" s="13"/>
      <c r="G336" s="13"/>
      <c r="H336" s="10" t="s">
        <v>426</v>
      </c>
      <c r="I336" s="10" t="s">
        <v>427</v>
      </c>
      <c r="J336" t="s">
        <v>431</v>
      </c>
      <c r="K336" t="s">
        <v>432</v>
      </c>
      <c r="M336" s="15">
        <v>55001000002</v>
      </c>
      <c r="N336" s="15" t="s">
        <v>434</v>
      </c>
      <c r="O336" s="12">
        <f>+VLOOKUP(M336,[1]Foglio1!$A:$C,3,0)</f>
        <v>-5505542.5899999999</v>
      </c>
      <c r="P336" s="29">
        <f>+SUMIFS('Scritture 2013'!$F:$F,'Scritture 2013'!$G:$G,"38",'Scritture 2013'!$A:$A,'Sp 2013'!$M336)</f>
        <v>0</v>
      </c>
      <c r="Q336" s="29">
        <f>+SUMIFS('Scritture 2013'!$F:$F,'Scritture 2013'!$G:$G,"16",'Scritture 2013'!$A:$A,'Sp 2013'!$M336)</f>
        <v>0</v>
      </c>
      <c r="R336" s="29">
        <f>+SUMIFS('Scritture 2013'!$F:$F,'Scritture 2013'!$G:$G,"39CA",'Scritture 2013'!$A:$A,'Sp 2013'!$M336)</f>
        <v>0</v>
      </c>
      <c r="S336" s="29">
        <f>+SUMIFS('Scritture 2013'!$F:$F,'Scritture 2013'!$G:$G,"17",'Scritture 2013'!$A:$A,'Sp 2013'!$M336)</f>
        <v>0</v>
      </c>
      <c r="T336" s="29">
        <f>+SUMIFS('Scritture 2013'!$F:$F,'Scritture 2013'!$G:$G,"39AF",'Scritture 2013'!$A:$A,'Sp 2013'!$M336)</f>
        <v>0</v>
      </c>
      <c r="U336" s="29">
        <f>+SUMIFS('Scritture 2013'!$F:$F,'Scritture 2013'!$G:$G,"39SD",'Scritture 2013'!$A:$A,'Sp 2013'!$M336)</f>
        <v>0</v>
      </c>
      <c r="V336" s="29">
        <f>+SUMIFS('Scritture 2013'!$F:$F,'Scritture 2013'!$G:$G,"37",'Scritture 2013'!$A:$A,'Sp 2013'!$M336)</f>
        <v>0</v>
      </c>
      <c r="W336" s="29">
        <f>+SUMIFS('Scritture 2013'!$F:$F,'Scritture 2013'!$G:$G,"19",'Scritture 2013'!$A:$A,'Sp 2013'!$M336)</f>
        <v>0</v>
      </c>
      <c r="X336" s="29">
        <f t="shared" si="22"/>
        <v>0</v>
      </c>
      <c r="Y336" s="29">
        <f t="shared" si="21"/>
        <v>-5505542.5899999999</v>
      </c>
      <c r="Z336" s="13"/>
    </row>
    <row r="337" spans="1:26" hidden="1" x14ac:dyDescent="0.3">
      <c r="A337" s="12" t="s">
        <v>426</v>
      </c>
      <c r="B337" s="12" t="s">
        <v>427</v>
      </c>
      <c r="C337" s="13" t="s">
        <v>428</v>
      </c>
      <c r="D337" s="13" t="s">
        <v>429</v>
      </c>
      <c r="E337" s="14" t="s">
        <v>430</v>
      </c>
      <c r="F337" s="13"/>
      <c r="G337" s="13"/>
      <c r="H337" s="10" t="s">
        <v>426</v>
      </c>
      <c r="I337" s="10" t="s">
        <v>427</v>
      </c>
      <c r="J337" t="s">
        <v>431</v>
      </c>
      <c r="K337" t="s">
        <v>432</v>
      </c>
      <c r="M337" s="15">
        <v>55001000003</v>
      </c>
      <c r="N337" s="15" t="s">
        <v>435</v>
      </c>
      <c r="O337" s="12">
        <f>+VLOOKUP(M337,[1]Foglio1!$A:$C,3,0)</f>
        <v>-251368.26</v>
      </c>
      <c r="P337" s="29">
        <f>+SUMIFS('Scritture 2013'!$F:$F,'Scritture 2013'!$G:$G,"38",'Scritture 2013'!$A:$A,'Sp 2013'!$M337)</f>
        <v>0</v>
      </c>
      <c r="Q337" s="29">
        <f>+SUMIFS('Scritture 2013'!$F:$F,'Scritture 2013'!$G:$G,"16",'Scritture 2013'!$A:$A,'Sp 2013'!$M337)</f>
        <v>0</v>
      </c>
      <c r="R337" s="29">
        <f>+SUMIFS('Scritture 2013'!$F:$F,'Scritture 2013'!$G:$G,"39CA",'Scritture 2013'!$A:$A,'Sp 2013'!$M337)</f>
        <v>0</v>
      </c>
      <c r="S337" s="29">
        <f>+SUMIFS('Scritture 2013'!$F:$F,'Scritture 2013'!$G:$G,"17",'Scritture 2013'!$A:$A,'Sp 2013'!$M337)</f>
        <v>0</v>
      </c>
      <c r="T337" s="29">
        <f>+SUMIFS('Scritture 2013'!$F:$F,'Scritture 2013'!$G:$G,"39AF",'Scritture 2013'!$A:$A,'Sp 2013'!$M337)</f>
        <v>0</v>
      </c>
      <c r="U337" s="29">
        <f>+SUMIFS('Scritture 2013'!$F:$F,'Scritture 2013'!$G:$G,"39SD",'Scritture 2013'!$A:$A,'Sp 2013'!$M337)</f>
        <v>0</v>
      </c>
      <c r="V337" s="29">
        <f>+SUMIFS('Scritture 2013'!$F:$F,'Scritture 2013'!$G:$G,"37",'Scritture 2013'!$A:$A,'Sp 2013'!$M337)</f>
        <v>0</v>
      </c>
      <c r="W337" s="29">
        <f>+SUMIFS('Scritture 2013'!$F:$F,'Scritture 2013'!$G:$G,"19",'Scritture 2013'!$A:$A,'Sp 2013'!$M337)</f>
        <v>0</v>
      </c>
      <c r="X337" s="29">
        <f t="shared" si="22"/>
        <v>0</v>
      </c>
      <c r="Y337" s="29">
        <f t="shared" si="21"/>
        <v>-251368.26</v>
      </c>
      <c r="Z337" s="13"/>
    </row>
    <row r="338" spans="1:26" hidden="1" x14ac:dyDescent="0.3">
      <c r="A338" s="12" t="s">
        <v>426</v>
      </c>
      <c r="B338" s="12" t="s">
        <v>427</v>
      </c>
      <c r="C338" s="13" t="s">
        <v>428</v>
      </c>
      <c r="D338" s="13" t="s">
        <v>429</v>
      </c>
      <c r="E338" s="14" t="s">
        <v>430</v>
      </c>
      <c r="F338" s="13"/>
      <c r="G338" s="13"/>
      <c r="H338" s="10" t="s">
        <v>426</v>
      </c>
      <c r="I338" s="10" t="s">
        <v>427</v>
      </c>
      <c r="J338" t="s">
        <v>431</v>
      </c>
      <c r="K338" t="s">
        <v>432</v>
      </c>
      <c r="M338" s="15">
        <v>55001000005</v>
      </c>
      <c r="N338" s="15" t="s">
        <v>436</v>
      </c>
      <c r="O338" s="12">
        <f>+VLOOKUP(M338,[1]Foglio1!$A:$C,3,0)</f>
        <v>-22488.93</v>
      </c>
      <c r="P338" s="29">
        <f>+SUMIFS('Scritture 2013'!$F:$F,'Scritture 2013'!$G:$G,"38",'Scritture 2013'!$A:$A,'Sp 2013'!$M338)</f>
        <v>0</v>
      </c>
      <c r="Q338" s="29">
        <f>+SUMIFS('Scritture 2013'!$F:$F,'Scritture 2013'!$G:$G,"16",'Scritture 2013'!$A:$A,'Sp 2013'!$M338)</f>
        <v>0</v>
      </c>
      <c r="R338" s="29">
        <f>+SUMIFS('Scritture 2013'!$F:$F,'Scritture 2013'!$G:$G,"39CA",'Scritture 2013'!$A:$A,'Sp 2013'!$M338)</f>
        <v>0</v>
      </c>
      <c r="S338" s="29">
        <f>+SUMIFS('Scritture 2013'!$F:$F,'Scritture 2013'!$G:$G,"17",'Scritture 2013'!$A:$A,'Sp 2013'!$M338)</f>
        <v>0</v>
      </c>
      <c r="T338" s="29">
        <f>+SUMIFS('Scritture 2013'!$F:$F,'Scritture 2013'!$G:$G,"39AF",'Scritture 2013'!$A:$A,'Sp 2013'!$M338)</f>
        <v>0</v>
      </c>
      <c r="U338" s="29">
        <f>+SUMIFS('Scritture 2013'!$F:$F,'Scritture 2013'!$G:$G,"39SD",'Scritture 2013'!$A:$A,'Sp 2013'!$M338)</f>
        <v>0</v>
      </c>
      <c r="V338" s="29">
        <f>+SUMIFS('Scritture 2013'!$F:$F,'Scritture 2013'!$G:$G,"37",'Scritture 2013'!$A:$A,'Sp 2013'!$M338)</f>
        <v>0</v>
      </c>
      <c r="W338" s="29">
        <f>+SUMIFS('Scritture 2013'!$F:$F,'Scritture 2013'!$G:$G,"19",'Scritture 2013'!$A:$A,'Sp 2013'!$M338)</f>
        <v>0</v>
      </c>
      <c r="X338" s="29">
        <f t="shared" si="22"/>
        <v>0</v>
      </c>
      <c r="Y338" s="29">
        <f t="shared" si="21"/>
        <v>-22488.93</v>
      </c>
      <c r="Z338" s="13"/>
    </row>
    <row r="339" spans="1:26" hidden="1" x14ac:dyDescent="0.3">
      <c r="A339" s="12" t="s">
        <v>426</v>
      </c>
      <c r="B339" s="12" t="s">
        <v>427</v>
      </c>
      <c r="C339" s="13" t="s">
        <v>428</v>
      </c>
      <c r="D339" s="13" t="s">
        <v>429</v>
      </c>
      <c r="E339" s="14" t="s">
        <v>430</v>
      </c>
      <c r="F339" s="13"/>
      <c r="G339" s="13"/>
      <c r="H339" s="10" t="s">
        <v>426</v>
      </c>
      <c r="I339" s="10" t="s">
        <v>427</v>
      </c>
      <c r="J339" t="s">
        <v>431</v>
      </c>
      <c r="K339" t="s">
        <v>432</v>
      </c>
      <c r="M339" s="15">
        <v>55001000006</v>
      </c>
      <c r="N339" s="15" t="s">
        <v>437</v>
      </c>
      <c r="O339" s="12">
        <f>+VLOOKUP(M339,[1]Foglio1!$A:$C,3,0)</f>
        <v>-96220.3</v>
      </c>
      <c r="P339" s="29">
        <f>+SUMIFS('Scritture 2013'!$F:$F,'Scritture 2013'!$G:$G,"38",'Scritture 2013'!$A:$A,'Sp 2013'!$M339)</f>
        <v>0</v>
      </c>
      <c r="Q339" s="29">
        <f>+SUMIFS('Scritture 2013'!$F:$F,'Scritture 2013'!$G:$G,"16",'Scritture 2013'!$A:$A,'Sp 2013'!$M339)</f>
        <v>0</v>
      </c>
      <c r="R339" s="29">
        <f>+SUMIFS('Scritture 2013'!$F:$F,'Scritture 2013'!$G:$G,"39CA",'Scritture 2013'!$A:$A,'Sp 2013'!$M339)</f>
        <v>0</v>
      </c>
      <c r="S339" s="29">
        <f>+SUMIFS('Scritture 2013'!$F:$F,'Scritture 2013'!$G:$G,"17",'Scritture 2013'!$A:$A,'Sp 2013'!$M339)</f>
        <v>0</v>
      </c>
      <c r="T339" s="29">
        <f>+SUMIFS('Scritture 2013'!$F:$F,'Scritture 2013'!$G:$G,"39AF",'Scritture 2013'!$A:$A,'Sp 2013'!$M339)</f>
        <v>0</v>
      </c>
      <c r="U339" s="29">
        <f>+SUMIFS('Scritture 2013'!$F:$F,'Scritture 2013'!$G:$G,"39SD",'Scritture 2013'!$A:$A,'Sp 2013'!$M339)</f>
        <v>0</v>
      </c>
      <c r="V339" s="29">
        <f>+SUMIFS('Scritture 2013'!$F:$F,'Scritture 2013'!$G:$G,"37",'Scritture 2013'!$A:$A,'Sp 2013'!$M339)</f>
        <v>0</v>
      </c>
      <c r="W339" s="29">
        <f>+SUMIFS('Scritture 2013'!$F:$F,'Scritture 2013'!$G:$G,"19",'Scritture 2013'!$A:$A,'Sp 2013'!$M339)</f>
        <v>0</v>
      </c>
      <c r="X339" s="29">
        <f t="shared" si="22"/>
        <v>0</v>
      </c>
      <c r="Y339" s="29">
        <f t="shared" si="21"/>
        <v>-96220.3</v>
      </c>
      <c r="Z339" s="13"/>
    </row>
    <row r="340" spans="1:26" hidden="1" x14ac:dyDescent="0.3">
      <c r="A340" s="12" t="s">
        <v>426</v>
      </c>
      <c r="B340" s="12" t="s">
        <v>427</v>
      </c>
      <c r="C340" s="13" t="s">
        <v>428</v>
      </c>
      <c r="D340" s="13" t="s">
        <v>429</v>
      </c>
      <c r="E340" s="14" t="s">
        <v>430</v>
      </c>
      <c r="F340" s="13"/>
      <c r="G340" s="13"/>
      <c r="H340" s="10" t="s">
        <v>426</v>
      </c>
      <c r="I340" s="10" t="s">
        <v>427</v>
      </c>
      <c r="J340" t="s">
        <v>431</v>
      </c>
      <c r="K340" t="s">
        <v>432</v>
      </c>
      <c r="M340" s="15">
        <v>55001000007</v>
      </c>
      <c r="N340" s="15" t="s">
        <v>438</v>
      </c>
      <c r="O340" s="12"/>
      <c r="P340" s="29">
        <f>+SUMIFS('Scritture 2013'!$F:$F,'Scritture 2013'!$G:$G,"38",'Scritture 2013'!$A:$A,'Sp 2013'!$M340)</f>
        <v>0</v>
      </c>
      <c r="Q340" s="29">
        <f>+SUMIFS('Scritture 2013'!$F:$F,'Scritture 2013'!$G:$G,"16",'Scritture 2013'!$A:$A,'Sp 2013'!$M340)</f>
        <v>0</v>
      </c>
      <c r="R340" s="29">
        <f>+SUMIFS('Scritture 2013'!$F:$F,'Scritture 2013'!$G:$G,"39CA",'Scritture 2013'!$A:$A,'Sp 2013'!$M340)</f>
        <v>0</v>
      </c>
      <c r="S340" s="29">
        <f>+SUMIFS('Scritture 2013'!$F:$F,'Scritture 2013'!$G:$G,"17",'Scritture 2013'!$A:$A,'Sp 2013'!$M340)</f>
        <v>0</v>
      </c>
      <c r="T340" s="29">
        <f>+SUMIFS('Scritture 2013'!$F:$F,'Scritture 2013'!$G:$G,"39AF",'Scritture 2013'!$A:$A,'Sp 2013'!$M340)</f>
        <v>0</v>
      </c>
      <c r="U340" s="29">
        <f>+SUMIFS('Scritture 2013'!$F:$F,'Scritture 2013'!$G:$G,"39SD",'Scritture 2013'!$A:$A,'Sp 2013'!$M340)</f>
        <v>0</v>
      </c>
      <c r="V340" s="29">
        <f>+SUMIFS('Scritture 2013'!$F:$F,'Scritture 2013'!$G:$G,"37",'Scritture 2013'!$A:$A,'Sp 2013'!$M340)</f>
        <v>0</v>
      </c>
      <c r="W340" s="29">
        <f>+SUMIFS('Scritture 2013'!$F:$F,'Scritture 2013'!$G:$G,"19",'Scritture 2013'!$A:$A,'Sp 2013'!$M340)</f>
        <v>0</v>
      </c>
      <c r="X340" s="29">
        <f t="shared" si="22"/>
        <v>0</v>
      </c>
      <c r="Y340" s="29">
        <f t="shared" si="21"/>
        <v>0</v>
      </c>
      <c r="Z340" s="13"/>
    </row>
    <row r="341" spans="1:26" hidden="1" x14ac:dyDescent="0.3">
      <c r="A341" s="12" t="s">
        <v>426</v>
      </c>
      <c r="B341" s="12" t="s">
        <v>427</v>
      </c>
      <c r="C341" s="13" t="s">
        <v>428</v>
      </c>
      <c r="D341" s="13" t="s">
        <v>429</v>
      </c>
      <c r="E341" s="14" t="s">
        <v>430</v>
      </c>
      <c r="F341" s="13"/>
      <c r="G341" s="13"/>
      <c r="H341" s="10" t="s">
        <v>426</v>
      </c>
      <c r="I341" s="10" t="s">
        <v>427</v>
      </c>
      <c r="J341" t="s">
        <v>431</v>
      </c>
      <c r="K341" t="s">
        <v>432</v>
      </c>
      <c r="M341" s="15">
        <v>55005000017</v>
      </c>
      <c r="N341" s="15" t="s">
        <v>439</v>
      </c>
      <c r="O341" s="12">
        <f>+VLOOKUP(M341,[1]Foglio1!$A:$C,3,0)</f>
        <v>-99370.63</v>
      </c>
      <c r="P341" s="29">
        <f>+SUMIFS('Scritture 2013'!$F:$F,'Scritture 2013'!$G:$G,"38",'Scritture 2013'!$A:$A,'Sp 2013'!$M341)</f>
        <v>0</v>
      </c>
      <c r="Q341" s="29">
        <f>+SUMIFS('Scritture 2013'!$F:$F,'Scritture 2013'!$G:$G,"16",'Scritture 2013'!$A:$A,'Sp 2013'!$M341)</f>
        <v>0</v>
      </c>
      <c r="R341" s="29">
        <f>+SUMIFS('Scritture 2013'!$F:$F,'Scritture 2013'!$G:$G,"39CA",'Scritture 2013'!$A:$A,'Sp 2013'!$M341)</f>
        <v>0</v>
      </c>
      <c r="S341" s="29">
        <f>+SUMIFS('Scritture 2013'!$F:$F,'Scritture 2013'!$G:$G,"17",'Scritture 2013'!$A:$A,'Sp 2013'!$M341)</f>
        <v>0</v>
      </c>
      <c r="T341" s="29">
        <f>+SUMIFS('Scritture 2013'!$F:$F,'Scritture 2013'!$G:$G,"39AF",'Scritture 2013'!$A:$A,'Sp 2013'!$M341)</f>
        <v>0</v>
      </c>
      <c r="U341" s="29">
        <f>+SUMIFS('Scritture 2013'!$F:$F,'Scritture 2013'!$G:$G,"39SD",'Scritture 2013'!$A:$A,'Sp 2013'!$M341)</f>
        <v>0</v>
      </c>
      <c r="V341" s="29">
        <f>+SUMIFS('Scritture 2013'!$F:$F,'Scritture 2013'!$G:$G,"37",'Scritture 2013'!$A:$A,'Sp 2013'!$M341)</f>
        <v>0</v>
      </c>
      <c r="W341" s="29">
        <f>+SUMIFS('Scritture 2013'!$F:$F,'Scritture 2013'!$G:$G,"19",'Scritture 2013'!$A:$A,'Sp 2013'!$M341)</f>
        <v>0</v>
      </c>
      <c r="X341" s="29">
        <f t="shared" si="22"/>
        <v>0</v>
      </c>
      <c r="Y341" s="29">
        <f t="shared" si="21"/>
        <v>-99370.63</v>
      </c>
      <c r="Z341" s="13"/>
    </row>
    <row r="342" spans="1:26" hidden="1" x14ac:dyDescent="0.3">
      <c r="A342" s="12" t="s">
        <v>426</v>
      </c>
      <c r="B342" s="12" t="s">
        <v>427</v>
      </c>
      <c r="C342" s="13" t="s">
        <v>428</v>
      </c>
      <c r="D342" s="13" t="s">
        <v>429</v>
      </c>
      <c r="E342" s="14" t="s">
        <v>430</v>
      </c>
      <c r="F342" s="13"/>
      <c r="G342" s="13"/>
      <c r="H342" s="10" t="s">
        <v>426</v>
      </c>
      <c r="I342" s="10" t="s">
        <v>427</v>
      </c>
      <c r="J342" t="s">
        <v>431</v>
      </c>
      <c r="K342" t="s">
        <v>432</v>
      </c>
      <c r="M342" s="15">
        <v>55005000015</v>
      </c>
      <c r="N342" s="15" t="s">
        <v>440</v>
      </c>
      <c r="O342" s="12">
        <f>+VLOOKUP(M342,[1]Foglio1!$A:$C,3,0)</f>
        <v>-174725.55</v>
      </c>
      <c r="P342" s="29">
        <f>+SUMIFS('Scritture 2013'!$F:$F,'Scritture 2013'!$G:$G,"38",'Scritture 2013'!$A:$A,'Sp 2013'!$M342)</f>
        <v>0</v>
      </c>
      <c r="Q342" s="29">
        <f>+SUMIFS('Scritture 2013'!$F:$F,'Scritture 2013'!$G:$G,"16",'Scritture 2013'!$A:$A,'Sp 2013'!$M342)</f>
        <v>0</v>
      </c>
      <c r="R342" s="29">
        <f>+SUMIFS('Scritture 2013'!$F:$F,'Scritture 2013'!$G:$G,"39CA",'Scritture 2013'!$A:$A,'Sp 2013'!$M342)</f>
        <v>0</v>
      </c>
      <c r="S342" s="29">
        <f>+SUMIFS('Scritture 2013'!$F:$F,'Scritture 2013'!$G:$G,"17",'Scritture 2013'!$A:$A,'Sp 2013'!$M342)</f>
        <v>0</v>
      </c>
      <c r="T342" s="29">
        <f>+SUMIFS('Scritture 2013'!$F:$F,'Scritture 2013'!$G:$G,"39AF",'Scritture 2013'!$A:$A,'Sp 2013'!$M342)</f>
        <v>0</v>
      </c>
      <c r="U342" s="29">
        <f>+SUMIFS('Scritture 2013'!$F:$F,'Scritture 2013'!$G:$G,"39SD",'Scritture 2013'!$A:$A,'Sp 2013'!$M342)</f>
        <v>0</v>
      </c>
      <c r="V342" s="29">
        <f>+SUMIFS('Scritture 2013'!$F:$F,'Scritture 2013'!$G:$G,"37",'Scritture 2013'!$A:$A,'Sp 2013'!$M342)</f>
        <v>0</v>
      </c>
      <c r="W342" s="29">
        <f>+SUMIFS('Scritture 2013'!$F:$F,'Scritture 2013'!$G:$G,"19",'Scritture 2013'!$A:$A,'Sp 2013'!$M342)</f>
        <v>0</v>
      </c>
      <c r="X342" s="29">
        <f t="shared" si="22"/>
        <v>0</v>
      </c>
      <c r="Y342" s="29">
        <f t="shared" si="21"/>
        <v>-174725.55</v>
      </c>
      <c r="Z342" s="13"/>
    </row>
    <row r="343" spans="1:26" hidden="1" x14ac:dyDescent="0.3">
      <c r="A343" s="12" t="s">
        <v>426</v>
      </c>
      <c r="B343" s="12" t="s">
        <v>427</v>
      </c>
      <c r="C343" s="13" t="s">
        <v>428</v>
      </c>
      <c r="D343" s="13" t="s">
        <v>429</v>
      </c>
      <c r="E343" s="14" t="s">
        <v>430</v>
      </c>
      <c r="F343" s="13"/>
      <c r="G343" s="13"/>
      <c r="H343" s="10" t="s">
        <v>426</v>
      </c>
      <c r="I343" s="10" t="s">
        <v>427</v>
      </c>
      <c r="J343" t="s">
        <v>431</v>
      </c>
      <c r="K343" t="s">
        <v>432</v>
      </c>
      <c r="M343" s="15">
        <v>44303000009</v>
      </c>
      <c r="N343" s="15" t="s">
        <v>441</v>
      </c>
      <c r="O343" s="12">
        <f>+VLOOKUP(M343,[1]Foglio1!$A:$C,3,0)</f>
        <v>11193.85</v>
      </c>
      <c r="P343" s="29">
        <f>+SUMIFS('Scritture 2013'!$F:$F,'Scritture 2013'!$G:$G,"38",'Scritture 2013'!$A:$A,'Sp 2013'!$M343)</f>
        <v>0</v>
      </c>
      <c r="Q343" s="29">
        <f>+SUMIFS('Scritture 2013'!$F:$F,'Scritture 2013'!$G:$G,"16",'Scritture 2013'!$A:$A,'Sp 2013'!$M343)</f>
        <v>0</v>
      </c>
      <c r="R343" s="29">
        <f>+SUMIFS('Scritture 2013'!$F:$F,'Scritture 2013'!$G:$G,"39CA",'Scritture 2013'!$A:$A,'Sp 2013'!$M343)</f>
        <v>0</v>
      </c>
      <c r="S343" s="29">
        <f>+SUMIFS('Scritture 2013'!$F:$F,'Scritture 2013'!$G:$G,"17",'Scritture 2013'!$A:$A,'Sp 2013'!$M343)</f>
        <v>0</v>
      </c>
      <c r="T343" s="29">
        <f>+SUMIFS('Scritture 2013'!$F:$F,'Scritture 2013'!$G:$G,"39AF",'Scritture 2013'!$A:$A,'Sp 2013'!$M343)</f>
        <v>0</v>
      </c>
      <c r="U343" s="29">
        <f>+SUMIFS('Scritture 2013'!$F:$F,'Scritture 2013'!$G:$G,"39SD",'Scritture 2013'!$A:$A,'Sp 2013'!$M343)</f>
        <v>0</v>
      </c>
      <c r="V343" s="29">
        <f>+SUMIFS('Scritture 2013'!$F:$F,'Scritture 2013'!$G:$G,"37",'Scritture 2013'!$A:$A,'Sp 2013'!$M343)</f>
        <v>0</v>
      </c>
      <c r="W343" s="29">
        <f>+SUMIFS('Scritture 2013'!$F:$F,'Scritture 2013'!$G:$G,"19",'Scritture 2013'!$A:$A,'Sp 2013'!$M343)</f>
        <v>0</v>
      </c>
      <c r="X343" s="29">
        <f t="shared" si="22"/>
        <v>0</v>
      </c>
      <c r="Y343" s="29">
        <f t="shared" si="21"/>
        <v>11193.85</v>
      </c>
      <c r="Z343" s="13"/>
    </row>
    <row r="344" spans="1:26" hidden="1" x14ac:dyDescent="0.3">
      <c r="A344" s="12" t="s">
        <v>426</v>
      </c>
      <c r="B344" s="12" t="s">
        <v>427</v>
      </c>
      <c r="C344" s="13" t="s">
        <v>428</v>
      </c>
      <c r="D344" s="13" t="s">
        <v>429</v>
      </c>
      <c r="E344" s="14" t="s">
        <v>430</v>
      </c>
      <c r="F344" s="13"/>
      <c r="G344" s="13"/>
      <c r="H344" s="10" t="s">
        <v>426</v>
      </c>
      <c r="I344" s="10" t="s">
        <v>427</v>
      </c>
      <c r="J344" t="s">
        <v>431</v>
      </c>
      <c r="K344" t="s">
        <v>432</v>
      </c>
      <c r="M344" s="15">
        <v>44303000010</v>
      </c>
      <c r="N344" s="15" t="s">
        <v>442</v>
      </c>
      <c r="O344" s="12">
        <f>+VLOOKUP(M344,[1]Foglio1!$A:$C,3,0)</f>
        <v>21679.74</v>
      </c>
      <c r="P344" s="29">
        <f>+SUMIFS('Scritture 2013'!$F:$F,'Scritture 2013'!$G:$G,"38",'Scritture 2013'!$A:$A,'Sp 2013'!$M344)</f>
        <v>0</v>
      </c>
      <c r="Q344" s="29">
        <f>+SUMIFS('Scritture 2013'!$F:$F,'Scritture 2013'!$G:$G,"16",'Scritture 2013'!$A:$A,'Sp 2013'!$M344)</f>
        <v>0</v>
      </c>
      <c r="R344" s="29">
        <f>+SUMIFS('Scritture 2013'!$F:$F,'Scritture 2013'!$G:$G,"39CA",'Scritture 2013'!$A:$A,'Sp 2013'!$M344)</f>
        <v>0</v>
      </c>
      <c r="S344" s="29">
        <f>+SUMIFS('Scritture 2013'!$F:$F,'Scritture 2013'!$G:$G,"17",'Scritture 2013'!$A:$A,'Sp 2013'!$M344)</f>
        <v>0</v>
      </c>
      <c r="T344" s="29">
        <f>+SUMIFS('Scritture 2013'!$F:$F,'Scritture 2013'!$G:$G,"39AF",'Scritture 2013'!$A:$A,'Sp 2013'!$M344)</f>
        <v>0</v>
      </c>
      <c r="U344" s="29">
        <f>+SUMIFS('Scritture 2013'!$F:$F,'Scritture 2013'!$G:$G,"39SD",'Scritture 2013'!$A:$A,'Sp 2013'!$M344)</f>
        <v>0</v>
      </c>
      <c r="V344" s="29">
        <f>+SUMIFS('Scritture 2013'!$F:$F,'Scritture 2013'!$G:$G,"37",'Scritture 2013'!$A:$A,'Sp 2013'!$M344)</f>
        <v>0</v>
      </c>
      <c r="W344" s="29">
        <f>+SUMIFS('Scritture 2013'!$F:$F,'Scritture 2013'!$G:$G,"19",'Scritture 2013'!$A:$A,'Sp 2013'!$M344)</f>
        <v>0</v>
      </c>
      <c r="X344" s="29">
        <f t="shared" si="22"/>
        <v>0</v>
      </c>
      <c r="Y344" s="29">
        <f t="shared" si="21"/>
        <v>21679.74</v>
      </c>
      <c r="Z344" s="13"/>
    </row>
    <row r="345" spans="1:26" hidden="1" x14ac:dyDescent="0.3">
      <c r="A345" s="12" t="s">
        <v>426</v>
      </c>
      <c r="B345" s="12" t="s">
        <v>427</v>
      </c>
      <c r="C345" s="13" t="s">
        <v>428</v>
      </c>
      <c r="D345" s="13" t="s">
        <v>429</v>
      </c>
      <c r="E345" s="14" t="s">
        <v>430</v>
      </c>
      <c r="F345" s="13"/>
      <c r="G345" s="13"/>
      <c r="H345" s="10" t="s">
        <v>426</v>
      </c>
      <c r="I345" s="10" t="s">
        <v>427</v>
      </c>
      <c r="J345" t="s">
        <v>431</v>
      </c>
      <c r="K345" t="s">
        <v>432</v>
      </c>
      <c r="M345" s="15">
        <v>44006000016</v>
      </c>
      <c r="N345" s="15" t="s">
        <v>443</v>
      </c>
      <c r="O345" s="12">
        <f>+VLOOKUP(M345,[1]Foglio1!$A:$C,3,0)</f>
        <v>879524</v>
      </c>
      <c r="P345" s="29">
        <f>+SUMIFS('Scritture 2013'!$F:$F,'Scritture 2013'!$G:$G,"38",'Scritture 2013'!$A:$A,'Sp 2013'!$M345)</f>
        <v>0</v>
      </c>
      <c r="Q345" s="29">
        <f>+SUMIFS('Scritture 2013'!$F:$F,'Scritture 2013'!$G:$G,"16",'Scritture 2013'!$A:$A,'Sp 2013'!$M345)</f>
        <v>0</v>
      </c>
      <c r="R345" s="29">
        <f>+SUMIFS('Scritture 2013'!$F:$F,'Scritture 2013'!$G:$G,"39CA",'Scritture 2013'!$A:$A,'Sp 2013'!$M345)</f>
        <v>0</v>
      </c>
      <c r="S345" s="29">
        <f>+SUMIFS('Scritture 2013'!$F:$F,'Scritture 2013'!$G:$G,"17",'Scritture 2013'!$A:$A,'Sp 2013'!$M345)</f>
        <v>0</v>
      </c>
      <c r="T345" s="29">
        <f>+SUMIFS('Scritture 2013'!$F:$F,'Scritture 2013'!$G:$G,"39AF",'Scritture 2013'!$A:$A,'Sp 2013'!$M345)</f>
        <v>0</v>
      </c>
      <c r="U345" s="29">
        <f>+SUMIFS('Scritture 2013'!$F:$F,'Scritture 2013'!$G:$G,"39SD",'Scritture 2013'!$A:$A,'Sp 2013'!$M345)</f>
        <v>0</v>
      </c>
      <c r="V345" s="29">
        <f>+SUMIFS('Scritture 2013'!$F:$F,'Scritture 2013'!$G:$G,"37",'Scritture 2013'!$A:$A,'Sp 2013'!$M345)</f>
        <v>0</v>
      </c>
      <c r="W345" s="29">
        <f>+SUMIFS('Scritture 2013'!$F:$F,'Scritture 2013'!$G:$G,"19",'Scritture 2013'!$A:$A,'Sp 2013'!$M345)</f>
        <v>0</v>
      </c>
      <c r="X345" s="29">
        <f t="shared" si="22"/>
        <v>0</v>
      </c>
      <c r="Y345" s="29">
        <f t="shared" si="21"/>
        <v>879524</v>
      </c>
      <c r="Z345" s="13"/>
    </row>
    <row r="346" spans="1:26" hidden="1" x14ac:dyDescent="0.3">
      <c r="A346" s="12" t="s">
        <v>426</v>
      </c>
      <c r="B346" s="12" t="s">
        <v>427</v>
      </c>
      <c r="C346" s="13" t="s">
        <v>428</v>
      </c>
      <c r="D346" s="13" t="s">
        <v>429</v>
      </c>
      <c r="E346" s="14" t="s">
        <v>430</v>
      </c>
      <c r="F346" s="13"/>
      <c r="G346" s="13"/>
      <c r="H346" s="10" t="s">
        <v>426</v>
      </c>
      <c r="I346" s="10" t="s">
        <v>427</v>
      </c>
      <c r="J346" t="s">
        <v>431</v>
      </c>
      <c r="K346" t="s">
        <v>432</v>
      </c>
      <c r="M346" s="15">
        <v>44006000031</v>
      </c>
      <c r="N346" s="15" t="s">
        <v>444</v>
      </c>
      <c r="O346" s="12">
        <f>+VLOOKUP(M346,[1]Foglio1!$A:$C,3,0)</f>
        <v>63838.37</v>
      </c>
      <c r="P346" s="29">
        <f>+SUMIFS('Scritture 2013'!$F:$F,'Scritture 2013'!$G:$G,"38",'Scritture 2013'!$A:$A,'Sp 2013'!$M346)</f>
        <v>0</v>
      </c>
      <c r="Q346" s="29">
        <f>+SUMIFS('Scritture 2013'!$F:$F,'Scritture 2013'!$G:$G,"16",'Scritture 2013'!$A:$A,'Sp 2013'!$M346)</f>
        <v>0</v>
      </c>
      <c r="R346" s="29">
        <f>+SUMIFS('Scritture 2013'!$F:$F,'Scritture 2013'!$G:$G,"39CA",'Scritture 2013'!$A:$A,'Sp 2013'!$M346)</f>
        <v>0</v>
      </c>
      <c r="S346" s="29">
        <f>+SUMIFS('Scritture 2013'!$F:$F,'Scritture 2013'!$G:$G,"17",'Scritture 2013'!$A:$A,'Sp 2013'!$M346)</f>
        <v>0</v>
      </c>
      <c r="T346" s="29">
        <f>+SUMIFS('Scritture 2013'!$F:$F,'Scritture 2013'!$G:$G,"39AF",'Scritture 2013'!$A:$A,'Sp 2013'!$M346)</f>
        <v>0</v>
      </c>
      <c r="U346" s="29">
        <f>+SUMIFS('Scritture 2013'!$F:$F,'Scritture 2013'!$G:$G,"39SD",'Scritture 2013'!$A:$A,'Sp 2013'!$M346)</f>
        <v>0</v>
      </c>
      <c r="V346" s="29">
        <f>+SUMIFS('Scritture 2013'!$F:$F,'Scritture 2013'!$G:$G,"37",'Scritture 2013'!$A:$A,'Sp 2013'!$M346)</f>
        <v>0</v>
      </c>
      <c r="W346" s="29">
        <f>+SUMIFS('Scritture 2013'!$F:$F,'Scritture 2013'!$G:$G,"19",'Scritture 2013'!$A:$A,'Sp 2013'!$M346)</f>
        <v>0</v>
      </c>
      <c r="X346" s="29">
        <f t="shared" si="22"/>
        <v>0</v>
      </c>
      <c r="Y346" s="29">
        <f t="shared" si="21"/>
        <v>63838.37</v>
      </c>
      <c r="Z346" s="13"/>
    </row>
    <row r="347" spans="1:26" hidden="1" x14ac:dyDescent="0.3">
      <c r="A347" s="12" t="s">
        <v>426</v>
      </c>
      <c r="B347" s="12" t="s">
        <v>427</v>
      </c>
      <c r="C347" s="13" t="s">
        <v>428</v>
      </c>
      <c r="D347" s="13" t="s">
        <v>429</v>
      </c>
      <c r="E347" s="14" t="s">
        <v>430</v>
      </c>
      <c r="F347" s="13"/>
      <c r="G347" s="13"/>
      <c r="H347" s="10" t="s">
        <v>426</v>
      </c>
      <c r="I347" s="10" t="s">
        <v>427</v>
      </c>
      <c r="J347" t="s">
        <v>431</v>
      </c>
      <c r="K347" t="s">
        <v>432</v>
      </c>
      <c r="M347" s="15">
        <v>44006000032</v>
      </c>
      <c r="N347" s="15" t="s">
        <v>445</v>
      </c>
      <c r="O347" s="12">
        <f>+VLOOKUP(M347,[1]Foglio1!$A:$C,3,0)</f>
        <v>218.93</v>
      </c>
      <c r="P347" s="29">
        <f>+SUMIFS('Scritture 2013'!$F:$F,'Scritture 2013'!$G:$G,"38",'Scritture 2013'!$A:$A,'Sp 2013'!$M347)</f>
        <v>0</v>
      </c>
      <c r="Q347" s="29">
        <f>+SUMIFS('Scritture 2013'!$F:$F,'Scritture 2013'!$G:$G,"16",'Scritture 2013'!$A:$A,'Sp 2013'!$M347)</f>
        <v>0</v>
      </c>
      <c r="R347" s="29">
        <f>+SUMIFS('Scritture 2013'!$F:$F,'Scritture 2013'!$G:$G,"39CA",'Scritture 2013'!$A:$A,'Sp 2013'!$M347)</f>
        <v>0</v>
      </c>
      <c r="S347" s="29">
        <f>+SUMIFS('Scritture 2013'!$F:$F,'Scritture 2013'!$G:$G,"17",'Scritture 2013'!$A:$A,'Sp 2013'!$M347)</f>
        <v>0</v>
      </c>
      <c r="T347" s="29">
        <f>+SUMIFS('Scritture 2013'!$F:$F,'Scritture 2013'!$G:$G,"39AF",'Scritture 2013'!$A:$A,'Sp 2013'!$M347)</f>
        <v>0</v>
      </c>
      <c r="U347" s="29">
        <f>+SUMIFS('Scritture 2013'!$F:$F,'Scritture 2013'!$G:$G,"39SD",'Scritture 2013'!$A:$A,'Sp 2013'!$M347)</f>
        <v>0</v>
      </c>
      <c r="V347" s="29">
        <f>+SUMIFS('Scritture 2013'!$F:$F,'Scritture 2013'!$G:$G,"37",'Scritture 2013'!$A:$A,'Sp 2013'!$M347)</f>
        <v>0</v>
      </c>
      <c r="W347" s="29">
        <f>+SUMIFS('Scritture 2013'!$F:$F,'Scritture 2013'!$G:$G,"19",'Scritture 2013'!$A:$A,'Sp 2013'!$M347)</f>
        <v>0</v>
      </c>
      <c r="X347" s="29">
        <f t="shared" si="22"/>
        <v>0</v>
      </c>
      <c r="Y347" s="29">
        <f t="shared" si="21"/>
        <v>218.93</v>
      </c>
      <c r="Z347" s="13"/>
    </row>
    <row r="348" spans="1:26" hidden="1" x14ac:dyDescent="0.3">
      <c r="A348" s="12" t="s">
        <v>426</v>
      </c>
      <c r="B348" s="12" t="s">
        <v>427</v>
      </c>
      <c r="C348" s="13" t="s">
        <v>428</v>
      </c>
      <c r="D348" s="13" t="s">
        <v>429</v>
      </c>
      <c r="E348" s="14" t="s">
        <v>430</v>
      </c>
      <c r="F348" s="13"/>
      <c r="G348" s="13"/>
      <c r="H348" s="10" t="s">
        <v>426</v>
      </c>
      <c r="I348" s="10" t="s">
        <v>427</v>
      </c>
      <c r="J348" t="s">
        <v>431</v>
      </c>
      <c r="K348" t="s">
        <v>432</v>
      </c>
      <c r="M348" s="15">
        <v>44303000099</v>
      </c>
      <c r="N348" s="15" t="s">
        <v>446</v>
      </c>
      <c r="O348" s="12">
        <f>+VLOOKUP(M348,[1]Foglio1!$A:$C,3,0)</f>
        <v>1076.6300000000001</v>
      </c>
      <c r="P348" s="29">
        <f>+SUMIFS('Scritture 2013'!$F:$F,'Scritture 2013'!$G:$G,"38",'Scritture 2013'!$A:$A,'Sp 2013'!$M348)</f>
        <v>0</v>
      </c>
      <c r="Q348" s="29">
        <f>+SUMIFS('Scritture 2013'!$F:$F,'Scritture 2013'!$G:$G,"16",'Scritture 2013'!$A:$A,'Sp 2013'!$M348)</f>
        <v>0</v>
      </c>
      <c r="R348" s="29">
        <f>+SUMIFS('Scritture 2013'!$F:$F,'Scritture 2013'!$G:$G,"39CA",'Scritture 2013'!$A:$A,'Sp 2013'!$M348)</f>
        <v>0</v>
      </c>
      <c r="S348" s="29">
        <f>+SUMIFS('Scritture 2013'!$F:$F,'Scritture 2013'!$G:$G,"17",'Scritture 2013'!$A:$A,'Sp 2013'!$M348)</f>
        <v>0</v>
      </c>
      <c r="T348" s="29">
        <f>+SUMIFS('Scritture 2013'!$F:$F,'Scritture 2013'!$G:$G,"39AF",'Scritture 2013'!$A:$A,'Sp 2013'!$M348)</f>
        <v>0</v>
      </c>
      <c r="U348" s="29">
        <f>+SUMIFS('Scritture 2013'!$F:$F,'Scritture 2013'!$G:$G,"39SD",'Scritture 2013'!$A:$A,'Sp 2013'!$M348)</f>
        <v>0</v>
      </c>
      <c r="V348" s="29">
        <f>+SUMIFS('Scritture 2013'!$F:$F,'Scritture 2013'!$G:$G,"37",'Scritture 2013'!$A:$A,'Sp 2013'!$M348)</f>
        <v>0</v>
      </c>
      <c r="W348" s="29">
        <f>+SUMIFS('Scritture 2013'!$F:$F,'Scritture 2013'!$G:$G,"19",'Scritture 2013'!$A:$A,'Sp 2013'!$M348)</f>
        <v>0</v>
      </c>
      <c r="X348" s="29">
        <f t="shared" si="22"/>
        <v>0</v>
      </c>
      <c r="Y348" s="29">
        <f t="shared" si="21"/>
        <v>1076.6300000000001</v>
      </c>
      <c r="Z348" s="13"/>
    </row>
    <row r="349" spans="1:26" hidden="1" x14ac:dyDescent="0.3">
      <c r="A349" s="12" t="s">
        <v>426</v>
      </c>
      <c r="B349" s="12" t="s">
        <v>427</v>
      </c>
      <c r="C349" s="13" t="s">
        <v>428</v>
      </c>
      <c r="D349" s="13" t="s">
        <v>429</v>
      </c>
      <c r="E349" s="14" t="s">
        <v>430</v>
      </c>
      <c r="F349" s="13"/>
      <c r="G349" s="13"/>
      <c r="H349" s="10" t="s">
        <v>426</v>
      </c>
      <c r="I349" s="10" t="s">
        <v>427</v>
      </c>
      <c r="J349" t="s">
        <v>431</v>
      </c>
      <c r="K349" t="s">
        <v>432</v>
      </c>
      <c r="M349" s="15">
        <v>44303000011</v>
      </c>
      <c r="N349" s="15" t="s">
        <v>447</v>
      </c>
      <c r="O349" s="12">
        <f>+VLOOKUP(M349,[1]Foglio1!$A:$C,3,0)</f>
        <v>3644648.61</v>
      </c>
      <c r="P349" s="29">
        <f>+SUMIFS('Scritture 2013'!$F:$F,'Scritture 2013'!$G:$G,"38",'Scritture 2013'!$A:$A,'Sp 2013'!$M349)</f>
        <v>0</v>
      </c>
      <c r="Q349" s="29">
        <f>+SUMIFS('Scritture 2013'!$F:$F,'Scritture 2013'!$G:$G,"16",'Scritture 2013'!$A:$A,'Sp 2013'!$M349)</f>
        <v>0</v>
      </c>
      <c r="R349" s="29">
        <f>+SUMIFS('Scritture 2013'!$F:$F,'Scritture 2013'!$G:$G,"39CA",'Scritture 2013'!$A:$A,'Sp 2013'!$M349)</f>
        <v>0</v>
      </c>
      <c r="S349" s="29">
        <f>+SUMIFS('Scritture 2013'!$F:$F,'Scritture 2013'!$G:$G,"17",'Scritture 2013'!$A:$A,'Sp 2013'!$M349)</f>
        <v>0</v>
      </c>
      <c r="T349" s="29">
        <f>+SUMIFS('Scritture 2013'!$F:$F,'Scritture 2013'!$G:$G,"39AF",'Scritture 2013'!$A:$A,'Sp 2013'!$M349)</f>
        <v>0</v>
      </c>
      <c r="U349" s="29">
        <f>+SUMIFS('Scritture 2013'!$F:$F,'Scritture 2013'!$G:$G,"39SD",'Scritture 2013'!$A:$A,'Sp 2013'!$M349)</f>
        <v>0</v>
      </c>
      <c r="V349" s="29">
        <f>+SUMIFS('Scritture 2013'!$F:$F,'Scritture 2013'!$G:$G,"37",'Scritture 2013'!$A:$A,'Sp 2013'!$M349)</f>
        <v>0</v>
      </c>
      <c r="W349" s="29">
        <f>+SUMIFS('Scritture 2013'!$F:$F,'Scritture 2013'!$G:$G,"19",'Scritture 2013'!$A:$A,'Sp 2013'!$M349)</f>
        <v>0</v>
      </c>
      <c r="X349" s="29">
        <f t="shared" si="22"/>
        <v>0</v>
      </c>
      <c r="Y349" s="29">
        <f t="shared" si="21"/>
        <v>3644648.61</v>
      </c>
      <c r="Z349" s="13"/>
    </row>
    <row r="350" spans="1:26" hidden="1" x14ac:dyDescent="0.3">
      <c r="A350" s="12" t="s">
        <v>426</v>
      </c>
      <c r="B350" s="12" t="s">
        <v>427</v>
      </c>
      <c r="C350" s="13" t="s">
        <v>428</v>
      </c>
      <c r="D350" s="13" t="s">
        <v>429</v>
      </c>
      <c r="E350" s="14" t="s">
        <v>430</v>
      </c>
      <c r="F350" s="13"/>
      <c r="G350" s="13"/>
      <c r="H350" s="10" t="s">
        <v>426</v>
      </c>
      <c r="I350" s="10" t="s">
        <v>427</v>
      </c>
      <c r="J350" t="s">
        <v>431</v>
      </c>
      <c r="K350" t="s">
        <v>432</v>
      </c>
      <c r="M350" s="15">
        <v>44006000001</v>
      </c>
      <c r="N350" s="15" t="s">
        <v>448</v>
      </c>
      <c r="O350" s="12">
        <f>+VLOOKUP(M350,[1]Foglio1!$A:$C,3,0)</f>
        <v>1041328.75</v>
      </c>
      <c r="P350" s="29">
        <f>+SUMIFS('Scritture 2013'!$F:$F,'Scritture 2013'!$G:$G,"38",'Scritture 2013'!$A:$A,'Sp 2013'!$M350)</f>
        <v>0</v>
      </c>
      <c r="Q350" s="29">
        <f>+SUMIFS('Scritture 2013'!$F:$F,'Scritture 2013'!$G:$G,"16",'Scritture 2013'!$A:$A,'Sp 2013'!$M350)</f>
        <v>0</v>
      </c>
      <c r="R350" s="29">
        <f>+SUMIFS('Scritture 2013'!$F:$F,'Scritture 2013'!$G:$G,"39CA",'Scritture 2013'!$A:$A,'Sp 2013'!$M350)</f>
        <v>0</v>
      </c>
      <c r="S350" s="29">
        <f>+SUMIFS('Scritture 2013'!$F:$F,'Scritture 2013'!$G:$G,"17",'Scritture 2013'!$A:$A,'Sp 2013'!$M350)</f>
        <v>0</v>
      </c>
      <c r="T350" s="29">
        <f>+SUMIFS('Scritture 2013'!$F:$F,'Scritture 2013'!$G:$G,"39AF",'Scritture 2013'!$A:$A,'Sp 2013'!$M350)</f>
        <v>0</v>
      </c>
      <c r="U350" s="29">
        <f>+SUMIFS('Scritture 2013'!$F:$F,'Scritture 2013'!$G:$G,"39SD",'Scritture 2013'!$A:$A,'Sp 2013'!$M350)</f>
        <v>0</v>
      </c>
      <c r="V350" s="29">
        <f>+SUMIFS('Scritture 2013'!$F:$F,'Scritture 2013'!$G:$G,"37",'Scritture 2013'!$A:$A,'Sp 2013'!$M350)</f>
        <v>0</v>
      </c>
      <c r="W350" s="29">
        <f>+SUMIFS('Scritture 2013'!$F:$F,'Scritture 2013'!$G:$G,"19",'Scritture 2013'!$A:$A,'Sp 2013'!$M350)</f>
        <v>0</v>
      </c>
      <c r="X350" s="29">
        <f t="shared" si="22"/>
        <v>0</v>
      </c>
      <c r="Y350" s="29">
        <f t="shared" si="21"/>
        <v>1041328.75</v>
      </c>
      <c r="Z350" s="13"/>
    </row>
    <row r="351" spans="1:26" hidden="1" x14ac:dyDescent="0.3">
      <c r="A351" s="12" t="s">
        <v>426</v>
      </c>
      <c r="B351" s="12" t="s">
        <v>427</v>
      </c>
      <c r="C351" s="13" t="s">
        <v>428</v>
      </c>
      <c r="D351" s="13" t="s">
        <v>429</v>
      </c>
      <c r="E351" s="14" t="s">
        <v>430</v>
      </c>
      <c r="F351" s="13"/>
      <c r="G351" s="13"/>
      <c r="H351" s="10" t="s">
        <v>426</v>
      </c>
      <c r="I351" s="10" t="s">
        <v>427</v>
      </c>
      <c r="J351" t="s">
        <v>431</v>
      </c>
      <c r="K351" t="s">
        <v>432</v>
      </c>
      <c r="M351" s="15">
        <v>44006000002</v>
      </c>
      <c r="N351" s="15" t="s">
        <v>449</v>
      </c>
      <c r="O351" s="12">
        <f>+VLOOKUP(M351,[1]Foglio1!$A:$C,3,0)</f>
        <v>677897.38</v>
      </c>
      <c r="P351" s="29">
        <f>+SUMIFS('Scritture 2013'!$F:$F,'Scritture 2013'!$G:$G,"38",'Scritture 2013'!$A:$A,'Sp 2013'!$M351)</f>
        <v>0</v>
      </c>
      <c r="Q351" s="29">
        <f>+SUMIFS('Scritture 2013'!$F:$F,'Scritture 2013'!$G:$G,"16",'Scritture 2013'!$A:$A,'Sp 2013'!$M351)</f>
        <v>0</v>
      </c>
      <c r="R351" s="29">
        <f>+SUMIFS('Scritture 2013'!$F:$F,'Scritture 2013'!$G:$G,"39CA",'Scritture 2013'!$A:$A,'Sp 2013'!$M351)</f>
        <v>0</v>
      </c>
      <c r="S351" s="29">
        <f>+SUMIFS('Scritture 2013'!$F:$F,'Scritture 2013'!$G:$G,"17",'Scritture 2013'!$A:$A,'Sp 2013'!$M351)</f>
        <v>0</v>
      </c>
      <c r="T351" s="29">
        <f>+SUMIFS('Scritture 2013'!$F:$F,'Scritture 2013'!$G:$G,"39AF",'Scritture 2013'!$A:$A,'Sp 2013'!$M351)</f>
        <v>0</v>
      </c>
      <c r="U351" s="29">
        <f>+SUMIFS('Scritture 2013'!$F:$F,'Scritture 2013'!$G:$G,"39SD",'Scritture 2013'!$A:$A,'Sp 2013'!$M351)</f>
        <v>0</v>
      </c>
      <c r="V351" s="29">
        <f>+SUMIFS('Scritture 2013'!$F:$F,'Scritture 2013'!$G:$G,"37",'Scritture 2013'!$A:$A,'Sp 2013'!$M351)</f>
        <v>0</v>
      </c>
      <c r="W351" s="29">
        <f>+SUMIFS('Scritture 2013'!$F:$F,'Scritture 2013'!$G:$G,"19",'Scritture 2013'!$A:$A,'Sp 2013'!$M351)</f>
        <v>0</v>
      </c>
      <c r="X351" s="29">
        <f t="shared" si="22"/>
        <v>0</v>
      </c>
      <c r="Y351" s="29">
        <f t="shared" ref="Y351:Y414" si="27">+SUM(O351:W351)</f>
        <v>677897.38</v>
      </c>
      <c r="Z351" s="13"/>
    </row>
    <row r="352" spans="1:26" hidden="1" x14ac:dyDescent="0.3">
      <c r="A352" s="12" t="s">
        <v>426</v>
      </c>
      <c r="B352" s="12" t="s">
        <v>427</v>
      </c>
      <c r="C352" s="13" t="s">
        <v>428</v>
      </c>
      <c r="D352" s="13" t="s">
        <v>429</v>
      </c>
      <c r="E352" s="14" t="s">
        <v>430</v>
      </c>
      <c r="F352" s="13"/>
      <c r="G352" s="13"/>
      <c r="H352" s="10" t="s">
        <v>426</v>
      </c>
      <c r="I352" s="10" t="s">
        <v>427</v>
      </c>
      <c r="J352" t="s">
        <v>431</v>
      </c>
      <c r="K352" t="s">
        <v>432</v>
      </c>
      <c r="M352" s="15">
        <v>44006000003</v>
      </c>
      <c r="N352" s="15" t="s">
        <v>450</v>
      </c>
      <c r="O352" s="12">
        <f>+VLOOKUP(M352,[1]Foglio1!$A:$C,3,0)</f>
        <v>562259.15</v>
      </c>
      <c r="P352" s="29">
        <f>+SUMIFS('Scritture 2013'!$F:$F,'Scritture 2013'!$G:$G,"38",'Scritture 2013'!$A:$A,'Sp 2013'!$M352)</f>
        <v>0</v>
      </c>
      <c r="Q352" s="29">
        <f>+SUMIFS('Scritture 2013'!$F:$F,'Scritture 2013'!$G:$G,"16",'Scritture 2013'!$A:$A,'Sp 2013'!$M352)</f>
        <v>0</v>
      </c>
      <c r="R352" s="29">
        <f>+SUMIFS('Scritture 2013'!$F:$F,'Scritture 2013'!$G:$G,"39CA",'Scritture 2013'!$A:$A,'Sp 2013'!$M352)</f>
        <v>0</v>
      </c>
      <c r="S352" s="29">
        <f>+SUMIFS('Scritture 2013'!$F:$F,'Scritture 2013'!$G:$G,"17",'Scritture 2013'!$A:$A,'Sp 2013'!$M352)</f>
        <v>0</v>
      </c>
      <c r="T352" s="29">
        <f>+SUMIFS('Scritture 2013'!$F:$F,'Scritture 2013'!$G:$G,"39AF",'Scritture 2013'!$A:$A,'Sp 2013'!$M352)</f>
        <v>0</v>
      </c>
      <c r="U352" s="29">
        <f>+SUMIFS('Scritture 2013'!$F:$F,'Scritture 2013'!$G:$G,"39SD",'Scritture 2013'!$A:$A,'Sp 2013'!$M352)</f>
        <v>0</v>
      </c>
      <c r="V352" s="29">
        <f>+SUMIFS('Scritture 2013'!$F:$F,'Scritture 2013'!$G:$G,"37",'Scritture 2013'!$A:$A,'Sp 2013'!$M352)</f>
        <v>0</v>
      </c>
      <c r="W352" s="29">
        <f>+SUMIFS('Scritture 2013'!$F:$F,'Scritture 2013'!$G:$G,"19",'Scritture 2013'!$A:$A,'Sp 2013'!$M352)</f>
        <v>0</v>
      </c>
      <c r="X352" s="29">
        <f t="shared" ref="X352:X415" si="28">+SUM(P352:W352)</f>
        <v>0</v>
      </c>
      <c r="Y352" s="29">
        <f t="shared" si="27"/>
        <v>562259.15</v>
      </c>
      <c r="Z352" s="13"/>
    </row>
    <row r="353" spans="1:26" hidden="1" x14ac:dyDescent="0.3">
      <c r="A353" s="12" t="s">
        <v>426</v>
      </c>
      <c r="B353" s="12" t="s">
        <v>427</v>
      </c>
      <c r="C353" s="13" t="s">
        <v>428</v>
      </c>
      <c r="D353" s="13" t="s">
        <v>429</v>
      </c>
      <c r="E353" s="14" t="s">
        <v>430</v>
      </c>
      <c r="F353" s="13"/>
      <c r="G353" s="13"/>
      <c r="H353" s="10" t="s">
        <v>426</v>
      </c>
      <c r="I353" s="10" t="s">
        <v>427</v>
      </c>
      <c r="J353" t="s">
        <v>431</v>
      </c>
      <c r="K353" t="s">
        <v>432</v>
      </c>
      <c r="M353" s="15">
        <v>44303000012</v>
      </c>
      <c r="N353" s="15" t="s">
        <v>451</v>
      </c>
      <c r="O353" s="12">
        <f>+VLOOKUP(M353,[1]Foglio1!$A:$C,3,0)</f>
        <v>1648211.27</v>
      </c>
      <c r="P353" s="29">
        <f>+SUMIFS('Scritture 2013'!$F:$F,'Scritture 2013'!$G:$G,"38",'Scritture 2013'!$A:$A,'Sp 2013'!$M353)</f>
        <v>0</v>
      </c>
      <c r="Q353" s="29">
        <f>+SUMIFS('Scritture 2013'!$F:$F,'Scritture 2013'!$G:$G,"16",'Scritture 2013'!$A:$A,'Sp 2013'!$M353)</f>
        <v>0</v>
      </c>
      <c r="R353" s="29">
        <f>+SUMIFS('Scritture 2013'!$F:$F,'Scritture 2013'!$G:$G,"39CA",'Scritture 2013'!$A:$A,'Sp 2013'!$M353)</f>
        <v>0</v>
      </c>
      <c r="S353" s="29">
        <f>+SUMIFS('Scritture 2013'!$F:$F,'Scritture 2013'!$G:$G,"17",'Scritture 2013'!$A:$A,'Sp 2013'!$M353)</f>
        <v>0</v>
      </c>
      <c r="T353" s="29">
        <f>+SUMIFS('Scritture 2013'!$F:$F,'Scritture 2013'!$G:$G,"39AF",'Scritture 2013'!$A:$A,'Sp 2013'!$M353)</f>
        <v>0</v>
      </c>
      <c r="U353" s="29">
        <f>+SUMIFS('Scritture 2013'!$F:$F,'Scritture 2013'!$G:$G,"39SD",'Scritture 2013'!$A:$A,'Sp 2013'!$M353)</f>
        <v>0</v>
      </c>
      <c r="V353" s="29">
        <f>+SUMIFS('Scritture 2013'!$F:$F,'Scritture 2013'!$G:$G,"37",'Scritture 2013'!$A:$A,'Sp 2013'!$M353)</f>
        <v>0</v>
      </c>
      <c r="W353" s="29">
        <f>+SUMIFS('Scritture 2013'!$F:$F,'Scritture 2013'!$G:$G,"19",'Scritture 2013'!$A:$A,'Sp 2013'!$M353)</f>
        <v>0</v>
      </c>
      <c r="X353" s="29">
        <f t="shared" si="28"/>
        <v>0</v>
      </c>
      <c r="Y353" s="29">
        <f t="shared" si="27"/>
        <v>1648211.27</v>
      </c>
      <c r="Z353" s="13"/>
    </row>
    <row r="354" spans="1:26" hidden="1" x14ac:dyDescent="0.3">
      <c r="A354" s="12" t="s">
        <v>426</v>
      </c>
      <c r="B354" s="12" t="s">
        <v>427</v>
      </c>
      <c r="C354" s="13" t="s">
        <v>428</v>
      </c>
      <c r="D354" s="13" t="s">
        <v>452</v>
      </c>
      <c r="E354" s="14" t="s">
        <v>453</v>
      </c>
      <c r="F354" s="13"/>
      <c r="G354" s="13"/>
      <c r="H354" s="10" t="s">
        <v>426</v>
      </c>
      <c r="I354" s="10" t="s">
        <v>427</v>
      </c>
      <c r="J354" t="s">
        <v>454</v>
      </c>
      <c r="K354" t="s">
        <v>454</v>
      </c>
      <c r="M354" s="15">
        <v>55401000002</v>
      </c>
      <c r="N354" s="15" t="s">
        <v>455</v>
      </c>
      <c r="O354" s="12">
        <f>+VLOOKUP(M354,[1]Foglio1!$A:$C,3,0)</f>
        <v>-6240865</v>
      </c>
      <c r="P354" s="29">
        <f>+SUMIFS('Scritture 2013'!$F:$F,'Scritture 2013'!$G:$G,"38",'Scritture 2013'!$A:$A,'Sp 2013'!$M354)</f>
        <v>0</v>
      </c>
      <c r="Q354" s="29">
        <f>+SUMIFS('Scritture 2013'!$F:$F,'Scritture 2013'!$G:$G,"16",'Scritture 2013'!$A:$A,'Sp 2013'!$M354)</f>
        <v>0</v>
      </c>
      <c r="R354" s="29">
        <f>+SUMIFS('Scritture 2013'!$F:$F,'Scritture 2013'!$G:$G,"39CA",'Scritture 2013'!$A:$A,'Sp 2013'!$M354)</f>
        <v>0</v>
      </c>
      <c r="S354" s="29">
        <f>+SUMIFS('Scritture 2013'!$F:$F,'Scritture 2013'!$G:$G,"17",'Scritture 2013'!$A:$A,'Sp 2013'!$M354)</f>
        <v>0</v>
      </c>
      <c r="T354" s="29">
        <f>+SUMIFS('Scritture 2013'!$F:$F,'Scritture 2013'!$G:$G,"39AF",'Scritture 2013'!$A:$A,'Sp 2013'!$M354)</f>
        <v>0</v>
      </c>
      <c r="U354" s="29">
        <f>+SUMIFS('Scritture 2013'!$F:$F,'Scritture 2013'!$G:$G,"39SD",'Scritture 2013'!$A:$A,'Sp 2013'!$M354)</f>
        <v>0</v>
      </c>
      <c r="V354" s="29">
        <f>+SUMIFS('Scritture 2013'!$F:$F,'Scritture 2013'!$G:$G,"37",'Scritture 2013'!$A:$A,'Sp 2013'!$M354)</f>
        <v>0</v>
      </c>
      <c r="W354" s="29">
        <f>+SUMIFS('Scritture 2013'!$F:$F,'Scritture 2013'!$G:$G,"19",'Scritture 2013'!$A:$A,'Sp 2013'!$M354)</f>
        <v>0</v>
      </c>
      <c r="X354" s="29">
        <f t="shared" si="28"/>
        <v>0</v>
      </c>
      <c r="Y354" s="29">
        <f t="shared" si="27"/>
        <v>-6240865</v>
      </c>
      <c r="Z354" s="13"/>
    </row>
    <row r="355" spans="1:26" hidden="1" x14ac:dyDescent="0.3">
      <c r="A355" s="12" t="s">
        <v>426</v>
      </c>
      <c r="B355" s="12" t="s">
        <v>427</v>
      </c>
      <c r="C355" s="13" t="s">
        <v>428</v>
      </c>
      <c r="D355" s="13" t="s">
        <v>452</v>
      </c>
      <c r="E355" s="14" t="s">
        <v>453</v>
      </c>
      <c r="F355" s="13"/>
      <c r="G355" s="13"/>
      <c r="H355" s="10" t="s">
        <v>426</v>
      </c>
      <c r="I355" s="10" t="s">
        <v>427</v>
      </c>
      <c r="J355" t="s">
        <v>454</v>
      </c>
      <c r="K355" t="s">
        <v>454</v>
      </c>
      <c r="M355" s="15">
        <v>44001000002</v>
      </c>
      <c r="N355" s="15" t="s">
        <v>456</v>
      </c>
      <c r="O355" s="12">
        <f>+VLOOKUP(M355,[1]Foglio1!$A:$C,3,0)</f>
        <v>5878907</v>
      </c>
      <c r="P355" s="29">
        <f>+SUMIFS('Scritture 2013'!$F:$F,'Scritture 2013'!$G:$G,"38",'Scritture 2013'!$A:$A,'Sp 2013'!$M355)</f>
        <v>0</v>
      </c>
      <c r="Q355" s="29">
        <f>+SUMIFS('Scritture 2013'!$F:$F,'Scritture 2013'!$G:$G,"16",'Scritture 2013'!$A:$A,'Sp 2013'!$M355)</f>
        <v>0</v>
      </c>
      <c r="R355" s="29">
        <f>+SUMIFS('Scritture 2013'!$F:$F,'Scritture 2013'!$G:$G,"39CA",'Scritture 2013'!$A:$A,'Sp 2013'!$M355)</f>
        <v>0</v>
      </c>
      <c r="S355" s="29">
        <f>+SUMIFS('Scritture 2013'!$F:$F,'Scritture 2013'!$G:$G,"17",'Scritture 2013'!$A:$A,'Sp 2013'!$M355)</f>
        <v>0</v>
      </c>
      <c r="T355" s="29">
        <f>+SUMIFS('Scritture 2013'!$F:$F,'Scritture 2013'!$G:$G,"39AF",'Scritture 2013'!$A:$A,'Sp 2013'!$M355)</f>
        <v>0</v>
      </c>
      <c r="U355" s="29">
        <f>+SUMIFS('Scritture 2013'!$F:$F,'Scritture 2013'!$G:$G,"39SD",'Scritture 2013'!$A:$A,'Sp 2013'!$M355)</f>
        <v>0</v>
      </c>
      <c r="V355" s="29">
        <f>+SUMIFS('Scritture 2013'!$F:$F,'Scritture 2013'!$G:$G,"37",'Scritture 2013'!$A:$A,'Sp 2013'!$M355)</f>
        <v>0</v>
      </c>
      <c r="W355" s="29">
        <f>+SUMIFS('Scritture 2013'!$F:$F,'Scritture 2013'!$G:$G,"19",'Scritture 2013'!$A:$A,'Sp 2013'!$M355)</f>
        <v>0</v>
      </c>
      <c r="X355" s="29">
        <f t="shared" si="28"/>
        <v>0</v>
      </c>
      <c r="Y355" s="29">
        <f t="shared" si="27"/>
        <v>5878907</v>
      </c>
      <c r="Z355" s="13"/>
    </row>
    <row r="356" spans="1:26" hidden="1" x14ac:dyDescent="0.3">
      <c r="A356" s="12" t="s">
        <v>426</v>
      </c>
      <c r="B356" s="12" t="s">
        <v>427</v>
      </c>
      <c r="C356" s="13" t="s">
        <v>428</v>
      </c>
      <c r="D356" s="13" t="s">
        <v>457</v>
      </c>
      <c r="E356" s="14" t="s">
        <v>458</v>
      </c>
      <c r="F356" s="13"/>
      <c r="G356" s="13"/>
      <c r="H356" s="10" t="s">
        <v>426</v>
      </c>
      <c r="I356" s="10" t="s">
        <v>427</v>
      </c>
      <c r="J356" t="s">
        <v>459</v>
      </c>
      <c r="K356" t="s">
        <v>459</v>
      </c>
      <c r="L356" t="s">
        <v>460</v>
      </c>
      <c r="M356" s="15">
        <v>55005000004</v>
      </c>
      <c r="N356" s="15" t="s">
        <v>461</v>
      </c>
      <c r="O356" s="12">
        <f>+VLOOKUP(M356,[1]Foglio1!$A:$C,3,0)</f>
        <v>-59134.25</v>
      </c>
      <c r="P356" s="29">
        <f>+SUMIFS('Scritture 2013'!$F:$F,'Scritture 2013'!$G:$G,"38",'Scritture 2013'!$A:$A,'Sp 2013'!$M356)</f>
        <v>0</v>
      </c>
      <c r="Q356" s="29">
        <f>+SUMIFS('Scritture 2013'!$F:$F,'Scritture 2013'!$G:$G,"16",'Scritture 2013'!$A:$A,'Sp 2013'!$M356)</f>
        <v>0</v>
      </c>
      <c r="R356" s="29">
        <f>+SUMIFS('Scritture 2013'!$F:$F,'Scritture 2013'!$G:$G,"39CA",'Scritture 2013'!$A:$A,'Sp 2013'!$M356)</f>
        <v>0</v>
      </c>
      <c r="S356" s="29">
        <f>+SUMIFS('Scritture 2013'!$F:$F,'Scritture 2013'!$G:$G,"17",'Scritture 2013'!$A:$A,'Sp 2013'!$M356)</f>
        <v>0</v>
      </c>
      <c r="T356" s="29">
        <f>+SUMIFS('Scritture 2013'!$F:$F,'Scritture 2013'!$G:$G,"39AF",'Scritture 2013'!$A:$A,'Sp 2013'!$M356)</f>
        <v>0</v>
      </c>
      <c r="U356" s="29">
        <f>+SUMIFS('Scritture 2013'!$F:$F,'Scritture 2013'!$G:$G,"39SD",'Scritture 2013'!$A:$A,'Sp 2013'!$M356)</f>
        <v>0</v>
      </c>
      <c r="V356" s="29">
        <f>+SUMIFS('Scritture 2013'!$F:$F,'Scritture 2013'!$G:$G,"37",'Scritture 2013'!$A:$A,'Sp 2013'!$M356)</f>
        <v>0</v>
      </c>
      <c r="W356" s="29">
        <f>+SUMIFS('Scritture 2013'!$F:$F,'Scritture 2013'!$G:$G,"19",'Scritture 2013'!$A:$A,'Sp 2013'!$M356)</f>
        <v>0</v>
      </c>
      <c r="X356" s="29">
        <f t="shared" si="28"/>
        <v>0</v>
      </c>
      <c r="Y356" s="29">
        <f t="shared" si="27"/>
        <v>-59134.25</v>
      </c>
      <c r="Z356" s="13"/>
    </row>
    <row r="357" spans="1:26" hidden="1" x14ac:dyDescent="0.3">
      <c r="A357" s="12" t="s">
        <v>426</v>
      </c>
      <c r="B357" s="12" t="s">
        <v>427</v>
      </c>
      <c r="C357" s="13" t="s">
        <v>428</v>
      </c>
      <c r="D357" s="13" t="s">
        <v>457</v>
      </c>
      <c r="E357" s="14" t="s">
        <v>458</v>
      </c>
      <c r="F357" s="13"/>
      <c r="G357" s="13"/>
      <c r="H357" s="10" t="s">
        <v>426</v>
      </c>
      <c r="I357" s="10" t="s">
        <v>427</v>
      </c>
      <c r="J357" t="s">
        <v>459</v>
      </c>
      <c r="K357" t="s">
        <v>459</v>
      </c>
      <c r="M357" s="15">
        <v>55005000006</v>
      </c>
      <c r="N357" s="15" t="s">
        <v>462</v>
      </c>
      <c r="O357" s="12"/>
      <c r="P357" s="29">
        <f>+SUMIFS('Scritture 2013'!$F:$F,'Scritture 2013'!$G:$G,"38",'Scritture 2013'!$A:$A,'Sp 2013'!$M357)</f>
        <v>0</v>
      </c>
      <c r="Q357" s="29">
        <f>+SUMIFS('Scritture 2013'!$F:$F,'Scritture 2013'!$G:$G,"16",'Scritture 2013'!$A:$A,'Sp 2013'!$M357)</f>
        <v>0</v>
      </c>
      <c r="R357" s="29">
        <f>+SUMIFS('Scritture 2013'!$F:$F,'Scritture 2013'!$G:$G,"39CA",'Scritture 2013'!$A:$A,'Sp 2013'!$M357)</f>
        <v>0</v>
      </c>
      <c r="S357" s="29">
        <f>+SUMIFS('Scritture 2013'!$F:$F,'Scritture 2013'!$G:$G,"17",'Scritture 2013'!$A:$A,'Sp 2013'!$M357)</f>
        <v>0</v>
      </c>
      <c r="T357" s="29">
        <f>+SUMIFS('Scritture 2013'!$F:$F,'Scritture 2013'!$G:$G,"39AF",'Scritture 2013'!$A:$A,'Sp 2013'!$M357)</f>
        <v>0</v>
      </c>
      <c r="U357" s="29">
        <f>+SUMIFS('Scritture 2013'!$F:$F,'Scritture 2013'!$G:$G,"39SD",'Scritture 2013'!$A:$A,'Sp 2013'!$M357)</f>
        <v>0</v>
      </c>
      <c r="V357" s="29">
        <f>+SUMIFS('Scritture 2013'!$F:$F,'Scritture 2013'!$G:$G,"37",'Scritture 2013'!$A:$A,'Sp 2013'!$M357)</f>
        <v>0</v>
      </c>
      <c r="W357" s="29">
        <f>+SUMIFS('Scritture 2013'!$F:$F,'Scritture 2013'!$G:$G,"19",'Scritture 2013'!$A:$A,'Sp 2013'!$M357)</f>
        <v>0</v>
      </c>
      <c r="X357" s="29">
        <f t="shared" si="28"/>
        <v>0</v>
      </c>
      <c r="Y357" s="29">
        <f t="shared" si="27"/>
        <v>0</v>
      </c>
      <c r="Z357" s="13"/>
    </row>
    <row r="358" spans="1:26" hidden="1" x14ac:dyDescent="0.3">
      <c r="A358" s="12" t="s">
        <v>426</v>
      </c>
      <c r="B358" s="12" t="s">
        <v>427</v>
      </c>
      <c r="C358" s="13" t="s">
        <v>428</v>
      </c>
      <c r="D358" s="13" t="s">
        <v>457</v>
      </c>
      <c r="E358" s="14" t="s">
        <v>458</v>
      </c>
      <c r="F358" s="13"/>
      <c r="G358" s="13"/>
      <c r="H358" s="10" t="s">
        <v>426</v>
      </c>
      <c r="I358" s="10" t="s">
        <v>427</v>
      </c>
      <c r="J358" t="s">
        <v>459</v>
      </c>
      <c r="K358" t="s">
        <v>459</v>
      </c>
      <c r="M358" s="15">
        <v>55005000007</v>
      </c>
      <c r="N358" s="15" t="s">
        <v>463</v>
      </c>
      <c r="O358" s="12"/>
      <c r="P358" s="29">
        <f>+SUMIFS('Scritture 2013'!$F:$F,'Scritture 2013'!$G:$G,"38",'Scritture 2013'!$A:$A,'Sp 2013'!$M358)</f>
        <v>0</v>
      </c>
      <c r="Q358" s="29">
        <f>+SUMIFS('Scritture 2013'!$F:$F,'Scritture 2013'!$G:$G,"16",'Scritture 2013'!$A:$A,'Sp 2013'!$M358)</f>
        <v>0</v>
      </c>
      <c r="R358" s="29">
        <f>+SUMIFS('Scritture 2013'!$F:$F,'Scritture 2013'!$G:$G,"39CA",'Scritture 2013'!$A:$A,'Sp 2013'!$M358)</f>
        <v>0</v>
      </c>
      <c r="S358" s="29">
        <f>+SUMIFS('Scritture 2013'!$F:$F,'Scritture 2013'!$G:$G,"17",'Scritture 2013'!$A:$A,'Sp 2013'!$M358)</f>
        <v>0</v>
      </c>
      <c r="T358" s="29">
        <f>+SUMIFS('Scritture 2013'!$F:$F,'Scritture 2013'!$G:$G,"39AF",'Scritture 2013'!$A:$A,'Sp 2013'!$M358)</f>
        <v>0</v>
      </c>
      <c r="U358" s="29">
        <f>+SUMIFS('Scritture 2013'!$F:$F,'Scritture 2013'!$G:$G,"39SD",'Scritture 2013'!$A:$A,'Sp 2013'!$M358)</f>
        <v>0</v>
      </c>
      <c r="V358" s="29">
        <f>+SUMIFS('Scritture 2013'!$F:$F,'Scritture 2013'!$G:$G,"37",'Scritture 2013'!$A:$A,'Sp 2013'!$M358)</f>
        <v>0</v>
      </c>
      <c r="W358" s="29">
        <f>+SUMIFS('Scritture 2013'!$F:$F,'Scritture 2013'!$G:$G,"19",'Scritture 2013'!$A:$A,'Sp 2013'!$M358)</f>
        <v>0</v>
      </c>
      <c r="X358" s="29">
        <f t="shared" si="28"/>
        <v>0</v>
      </c>
      <c r="Y358" s="29">
        <f t="shared" si="27"/>
        <v>0</v>
      </c>
      <c r="Z358" s="13"/>
    </row>
    <row r="359" spans="1:26" hidden="1" x14ac:dyDescent="0.3">
      <c r="A359" s="12" t="s">
        <v>426</v>
      </c>
      <c r="B359" s="12" t="s">
        <v>427</v>
      </c>
      <c r="C359" s="13" t="s">
        <v>428</v>
      </c>
      <c r="D359" s="13" t="s">
        <v>457</v>
      </c>
      <c r="E359" s="14" t="s">
        <v>458</v>
      </c>
      <c r="F359" s="13"/>
      <c r="G359" s="13"/>
      <c r="H359" s="10" t="s">
        <v>426</v>
      </c>
      <c r="I359" s="10" t="s">
        <v>427</v>
      </c>
      <c r="J359" s="17" t="s">
        <v>459</v>
      </c>
      <c r="K359" s="17" t="s">
        <v>459</v>
      </c>
      <c r="M359" s="15">
        <v>55005000010</v>
      </c>
      <c r="N359" s="15" t="s">
        <v>464</v>
      </c>
      <c r="O359" s="12">
        <f>+VLOOKUP(M359,[1]Foglio1!$A:$C,3,0)</f>
        <v>-18395</v>
      </c>
      <c r="P359" s="29">
        <f>+SUMIFS('Scritture 2013'!$F:$F,'Scritture 2013'!$G:$G,"38",'Scritture 2013'!$A:$A,'Sp 2013'!$M359)</f>
        <v>0</v>
      </c>
      <c r="Q359" s="29">
        <f>+SUMIFS('Scritture 2013'!$F:$F,'Scritture 2013'!$G:$G,"16",'Scritture 2013'!$A:$A,'Sp 2013'!$M359)</f>
        <v>0</v>
      </c>
      <c r="R359" s="29">
        <f>+SUMIFS('Scritture 2013'!$F:$F,'Scritture 2013'!$G:$G,"39CA",'Scritture 2013'!$A:$A,'Sp 2013'!$M359)</f>
        <v>0</v>
      </c>
      <c r="S359" s="29">
        <f>+SUMIFS('Scritture 2013'!$F:$F,'Scritture 2013'!$G:$G,"17",'Scritture 2013'!$A:$A,'Sp 2013'!$M359)</f>
        <v>0</v>
      </c>
      <c r="T359" s="29">
        <f>+SUMIFS('Scritture 2013'!$F:$F,'Scritture 2013'!$G:$G,"39AF",'Scritture 2013'!$A:$A,'Sp 2013'!$M359)</f>
        <v>0</v>
      </c>
      <c r="U359" s="29">
        <f>+SUMIFS('Scritture 2013'!$F:$F,'Scritture 2013'!$G:$G,"39SD",'Scritture 2013'!$A:$A,'Sp 2013'!$M359)</f>
        <v>0</v>
      </c>
      <c r="V359" s="29">
        <f>+SUMIFS('Scritture 2013'!$F:$F,'Scritture 2013'!$G:$G,"37",'Scritture 2013'!$A:$A,'Sp 2013'!$M359)</f>
        <v>0</v>
      </c>
      <c r="W359" s="29">
        <f>+SUMIFS('Scritture 2013'!$F:$F,'Scritture 2013'!$G:$G,"19",'Scritture 2013'!$A:$A,'Sp 2013'!$M359)</f>
        <v>0</v>
      </c>
      <c r="X359" s="29">
        <f t="shared" si="28"/>
        <v>0</v>
      </c>
      <c r="Y359" s="29">
        <f t="shared" si="27"/>
        <v>-18395</v>
      </c>
      <c r="Z359" s="13"/>
    </row>
    <row r="360" spans="1:26" hidden="1" x14ac:dyDescent="0.3">
      <c r="A360" s="12" t="s">
        <v>426</v>
      </c>
      <c r="B360" s="12" t="s">
        <v>427</v>
      </c>
      <c r="C360" s="13" t="s">
        <v>428</v>
      </c>
      <c r="D360" s="13" t="s">
        <v>457</v>
      </c>
      <c r="E360" s="14" t="s">
        <v>458</v>
      </c>
      <c r="F360" s="13"/>
      <c r="G360" s="13"/>
      <c r="H360" s="10" t="s">
        <v>426</v>
      </c>
      <c r="I360" s="10" t="s">
        <v>427</v>
      </c>
      <c r="J360" s="17" t="s">
        <v>459</v>
      </c>
      <c r="K360" s="17" t="s">
        <v>459</v>
      </c>
      <c r="M360" s="15">
        <v>55005000011</v>
      </c>
      <c r="N360" s="15" t="s">
        <v>465</v>
      </c>
      <c r="O360" s="12"/>
      <c r="P360" s="29">
        <f>+SUMIFS('Scritture 2013'!$F:$F,'Scritture 2013'!$G:$G,"38",'Scritture 2013'!$A:$A,'Sp 2013'!$M360)</f>
        <v>0</v>
      </c>
      <c r="Q360" s="29">
        <f>+SUMIFS('Scritture 2013'!$F:$F,'Scritture 2013'!$G:$G,"16",'Scritture 2013'!$A:$A,'Sp 2013'!$M360)</f>
        <v>0</v>
      </c>
      <c r="R360" s="29">
        <f>+SUMIFS('Scritture 2013'!$F:$F,'Scritture 2013'!$G:$G,"39CA",'Scritture 2013'!$A:$A,'Sp 2013'!$M360)</f>
        <v>0</v>
      </c>
      <c r="S360" s="29">
        <f>+SUMIFS('Scritture 2013'!$F:$F,'Scritture 2013'!$G:$G,"17",'Scritture 2013'!$A:$A,'Sp 2013'!$M360)</f>
        <v>0</v>
      </c>
      <c r="T360" s="29">
        <f>+SUMIFS('Scritture 2013'!$F:$F,'Scritture 2013'!$G:$G,"39AF",'Scritture 2013'!$A:$A,'Sp 2013'!$M360)</f>
        <v>0</v>
      </c>
      <c r="U360" s="29">
        <f>+SUMIFS('Scritture 2013'!$F:$F,'Scritture 2013'!$G:$G,"39SD",'Scritture 2013'!$A:$A,'Sp 2013'!$M360)</f>
        <v>0</v>
      </c>
      <c r="V360" s="29">
        <f>+SUMIFS('Scritture 2013'!$F:$F,'Scritture 2013'!$G:$G,"37",'Scritture 2013'!$A:$A,'Sp 2013'!$M360)</f>
        <v>0</v>
      </c>
      <c r="W360" s="29">
        <f>+SUMIFS('Scritture 2013'!$F:$F,'Scritture 2013'!$G:$G,"19",'Scritture 2013'!$A:$A,'Sp 2013'!$M360)</f>
        <v>0</v>
      </c>
      <c r="X360" s="29">
        <f t="shared" si="28"/>
        <v>0</v>
      </c>
      <c r="Y360" s="29">
        <f t="shared" si="27"/>
        <v>0</v>
      </c>
      <c r="Z360" s="13"/>
    </row>
    <row r="361" spans="1:26" hidden="1" x14ac:dyDescent="0.3">
      <c r="A361" s="12" t="s">
        <v>426</v>
      </c>
      <c r="B361" s="12" t="s">
        <v>427</v>
      </c>
      <c r="C361" s="13" t="s">
        <v>428</v>
      </c>
      <c r="D361" s="13" t="s">
        <v>457</v>
      </c>
      <c r="E361" s="14" t="s">
        <v>458</v>
      </c>
      <c r="F361" s="13"/>
      <c r="G361" s="13"/>
      <c r="H361" s="10" t="s">
        <v>426</v>
      </c>
      <c r="I361" s="10" t="s">
        <v>427</v>
      </c>
      <c r="J361" t="s">
        <v>459</v>
      </c>
      <c r="K361" t="s">
        <v>459</v>
      </c>
      <c r="L361" t="s">
        <v>460</v>
      </c>
      <c r="M361" s="15">
        <v>55302000004</v>
      </c>
      <c r="N361" s="15" t="s">
        <v>466</v>
      </c>
      <c r="O361" s="12">
        <f>+VLOOKUP(M361,[1]Foglio1!$A:$C,3,0)</f>
        <v>-20200</v>
      </c>
      <c r="P361" s="29">
        <f>+SUMIFS('Scritture 2013'!$F:$F,'Scritture 2013'!$G:$G,"38",'Scritture 2013'!$A:$A,'Sp 2013'!$M361)</f>
        <v>0</v>
      </c>
      <c r="Q361" s="29">
        <f>+SUMIFS('Scritture 2013'!$F:$F,'Scritture 2013'!$G:$G,"16",'Scritture 2013'!$A:$A,'Sp 2013'!$M361)</f>
        <v>0</v>
      </c>
      <c r="R361" s="29">
        <f>+SUMIFS('Scritture 2013'!$F:$F,'Scritture 2013'!$G:$G,"39CA",'Scritture 2013'!$A:$A,'Sp 2013'!$M361)</f>
        <v>0</v>
      </c>
      <c r="S361" s="29">
        <f>+SUMIFS('Scritture 2013'!$F:$F,'Scritture 2013'!$G:$G,"17",'Scritture 2013'!$A:$A,'Sp 2013'!$M361)</f>
        <v>0</v>
      </c>
      <c r="T361" s="29">
        <f>+SUMIFS('Scritture 2013'!$F:$F,'Scritture 2013'!$G:$G,"39AF",'Scritture 2013'!$A:$A,'Sp 2013'!$M361)</f>
        <v>0</v>
      </c>
      <c r="U361" s="29">
        <f>+SUMIFS('Scritture 2013'!$F:$F,'Scritture 2013'!$G:$G,"39SD",'Scritture 2013'!$A:$A,'Sp 2013'!$M361)</f>
        <v>0</v>
      </c>
      <c r="V361" s="29">
        <f>+SUMIFS('Scritture 2013'!$F:$F,'Scritture 2013'!$G:$G,"37",'Scritture 2013'!$A:$A,'Sp 2013'!$M361)</f>
        <v>0</v>
      </c>
      <c r="W361" s="29">
        <f>+SUMIFS('Scritture 2013'!$F:$F,'Scritture 2013'!$G:$G,"19",'Scritture 2013'!$A:$A,'Sp 2013'!$M361)</f>
        <v>0</v>
      </c>
      <c r="X361" s="29">
        <f t="shared" si="28"/>
        <v>0</v>
      </c>
      <c r="Y361" s="29">
        <f t="shared" si="27"/>
        <v>-20200</v>
      </c>
      <c r="Z361" s="13"/>
    </row>
    <row r="362" spans="1:26" hidden="1" x14ac:dyDescent="0.3">
      <c r="A362" s="12" t="s">
        <v>426</v>
      </c>
      <c r="B362" s="12" t="s">
        <v>467</v>
      </c>
      <c r="C362" s="13" t="s">
        <v>468</v>
      </c>
      <c r="D362" s="13" t="s">
        <v>469</v>
      </c>
      <c r="E362" s="14" t="s">
        <v>470</v>
      </c>
      <c r="F362" s="13"/>
      <c r="G362" s="13"/>
      <c r="H362" s="10" t="s">
        <v>426</v>
      </c>
      <c r="I362" s="10" t="s">
        <v>467</v>
      </c>
      <c r="J362" t="s">
        <v>471</v>
      </c>
      <c r="K362" t="s">
        <v>471</v>
      </c>
      <c r="M362" s="15">
        <v>44001000001</v>
      </c>
      <c r="N362" s="15" t="s">
        <v>472</v>
      </c>
      <c r="O362" s="12">
        <f>+VLOOKUP(M362,[1]Foglio1!$A:$C,3,0)</f>
        <v>454148</v>
      </c>
      <c r="P362" s="29">
        <f>+SUMIFS('Scritture 2013'!$F:$F,'Scritture 2013'!$G:$G,"38",'Scritture 2013'!$A:$A,'Sp 2013'!$M362)</f>
        <v>0</v>
      </c>
      <c r="Q362" s="29">
        <f>+SUMIFS('Scritture 2013'!$F:$F,'Scritture 2013'!$G:$G,"16",'Scritture 2013'!$A:$A,'Sp 2013'!$M362)</f>
        <v>0</v>
      </c>
      <c r="R362" s="29">
        <f>+SUMIFS('Scritture 2013'!$F:$F,'Scritture 2013'!$G:$G,"39CA",'Scritture 2013'!$A:$A,'Sp 2013'!$M362)</f>
        <v>0</v>
      </c>
      <c r="S362" s="29">
        <f>+SUMIFS('Scritture 2013'!$F:$F,'Scritture 2013'!$G:$G,"17",'Scritture 2013'!$A:$A,'Sp 2013'!$M362)</f>
        <v>0</v>
      </c>
      <c r="T362" s="29">
        <f>+SUMIFS('Scritture 2013'!$F:$F,'Scritture 2013'!$G:$G,"39AF",'Scritture 2013'!$A:$A,'Sp 2013'!$M362)</f>
        <v>0</v>
      </c>
      <c r="U362" s="29">
        <f>+SUMIFS('Scritture 2013'!$F:$F,'Scritture 2013'!$G:$G,"39SD",'Scritture 2013'!$A:$A,'Sp 2013'!$M362)</f>
        <v>0</v>
      </c>
      <c r="V362" s="29">
        <f>+SUMIFS('Scritture 2013'!$F:$F,'Scritture 2013'!$G:$G,"37",'Scritture 2013'!$A:$A,'Sp 2013'!$M362)</f>
        <v>0</v>
      </c>
      <c r="W362" s="29">
        <f>+SUMIFS('Scritture 2013'!$F:$F,'Scritture 2013'!$G:$G,"19",'Scritture 2013'!$A:$A,'Sp 2013'!$M362)</f>
        <v>0</v>
      </c>
      <c r="X362" s="29">
        <f t="shared" si="28"/>
        <v>0</v>
      </c>
      <c r="Y362" s="29">
        <f t="shared" si="27"/>
        <v>454148</v>
      </c>
      <c r="Z362" s="13"/>
    </row>
    <row r="363" spans="1:26" hidden="1" x14ac:dyDescent="0.3">
      <c r="A363" s="12" t="s">
        <v>426</v>
      </c>
      <c r="B363" s="12" t="s">
        <v>467</v>
      </c>
      <c r="C363" s="13" t="s">
        <v>468</v>
      </c>
      <c r="D363" s="13" t="s">
        <v>469</v>
      </c>
      <c r="E363" s="14" t="s">
        <v>470</v>
      </c>
      <c r="F363" s="13"/>
      <c r="G363" s="13"/>
      <c r="H363" s="10" t="s">
        <v>426</v>
      </c>
      <c r="I363" s="10" t="s">
        <v>467</v>
      </c>
      <c r="J363" t="s">
        <v>471</v>
      </c>
      <c r="K363" t="s">
        <v>471</v>
      </c>
      <c r="M363" s="15">
        <v>55401000001</v>
      </c>
      <c r="N363" s="15" t="s">
        <v>473</v>
      </c>
      <c r="O363" s="12">
        <f>+VLOOKUP(M363,[1]Foglio1!$A:$C,3,0)</f>
        <v>-535205</v>
      </c>
      <c r="P363" s="29">
        <f>+SUMIFS('Scritture 2013'!$F:$F,'Scritture 2013'!$G:$G,"38",'Scritture 2013'!$A:$A,'Sp 2013'!$M363)</f>
        <v>0</v>
      </c>
      <c r="Q363" s="29">
        <f>+SUMIFS('Scritture 2013'!$F:$F,'Scritture 2013'!$G:$G,"16",'Scritture 2013'!$A:$A,'Sp 2013'!$M363)</f>
        <v>0</v>
      </c>
      <c r="R363" s="29">
        <f>+SUMIFS('Scritture 2013'!$F:$F,'Scritture 2013'!$G:$G,"39CA",'Scritture 2013'!$A:$A,'Sp 2013'!$M363)</f>
        <v>0</v>
      </c>
      <c r="S363" s="29">
        <f>+SUMIFS('Scritture 2013'!$F:$F,'Scritture 2013'!$G:$G,"17",'Scritture 2013'!$A:$A,'Sp 2013'!$M363)</f>
        <v>0</v>
      </c>
      <c r="T363" s="29">
        <f>+SUMIFS('Scritture 2013'!$F:$F,'Scritture 2013'!$G:$G,"39AF",'Scritture 2013'!$A:$A,'Sp 2013'!$M363)</f>
        <v>0</v>
      </c>
      <c r="U363" s="29">
        <f>+SUMIFS('Scritture 2013'!$F:$F,'Scritture 2013'!$G:$G,"39SD",'Scritture 2013'!$A:$A,'Sp 2013'!$M363)</f>
        <v>0</v>
      </c>
      <c r="V363" s="29">
        <f>+SUMIFS('Scritture 2013'!$F:$F,'Scritture 2013'!$G:$G,"37",'Scritture 2013'!$A:$A,'Sp 2013'!$M363)</f>
        <v>0</v>
      </c>
      <c r="W363" s="29">
        <f>+SUMIFS('Scritture 2013'!$F:$F,'Scritture 2013'!$G:$G,"19",'Scritture 2013'!$A:$A,'Sp 2013'!$M363)</f>
        <v>0</v>
      </c>
      <c r="X363" s="29">
        <f t="shared" si="28"/>
        <v>0</v>
      </c>
      <c r="Y363" s="29">
        <f t="shared" si="27"/>
        <v>-535205</v>
      </c>
      <c r="Z363" s="13"/>
    </row>
    <row r="364" spans="1:26" hidden="1" x14ac:dyDescent="0.3">
      <c r="A364" s="12" t="s">
        <v>426</v>
      </c>
      <c r="B364" s="12" t="s">
        <v>467</v>
      </c>
      <c r="C364" s="13" t="s">
        <v>468</v>
      </c>
      <c r="D364" s="13" t="s">
        <v>474</v>
      </c>
      <c r="E364" s="14" t="s">
        <v>475</v>
      </c>
      <c r="F364" s="13"/>
      <c r="G364" s="13"/>
      <c r="H364" s="10" t="s">
        <v>426</v>
      </c>
      <c r="I364" s="10" t="s">
        <v>467</v>
      </c>
      <c r="J364" t="s">
        <v>471</v>
      </c>
      <c r="K364" t="s">
        <v>471</v>
      </c>
      <c r="M364" s="15">
        <v>44002000001</v>
      </c>
      <c r="N364" s="15" t="s">
        <v>476</v>
      </c>
      <c r="O364" s="12">
        <f>+VLOOKUP(M364,[1]Foglio1!$A:$C,3,0)</f>
        <v>7220683.4500000002</v>
      </c>
      <c r="P364" s="29">
        <f>+SUMIFS('Scritture 2013'!$F:$F,'Scritture 2013'!$G:$G,"38",'Scritture 2013'!$A:$A,'Sp 2013'!$M364)</f>
        <v>0</v>
      </c>
      <c r="Q364" s="29">
        <f>+SUMIFS('Scritture 2013'!$F:$F,'Scritture 2013'!$G:$G,"16",'Scritture 2013'!$A:$A,'Sp 2013'!$M364)</f>
        <v>0</v>
      </c>
      <c r="R364" s="29">
        <f>+SUMIFS('Scritture 2013'!$F:$F,'Scritture 2013'!$G:$G,"39CA",'Scritture 2013'!$A:$A,'Sp 2013'!$M364)</f>
        <v>0</v>
      </c>
      <c r="S364" s="29">
        <f>+SUMIFS('Scritture 2013'!$F:$F,'Scritture 2013'!$G:$G,"17",'Scritture 2013'!$A:$A,'Sp 2013'!$M364)</f>
        <v>0</v>
      </c>
      <c r="T364" s="29">
        <f>+SUMIFS('Scritture 2013'!$F:$F,'Scritture 2013'!$G:$G,"39AF",'Scritture 2013'!$A:$A,'Sp 2013'!$M364)</f>
        <v>0</v>
      </c>
      <c r="U364" s="29">
        <f>+SUMIFS('Scritture 2013'!$F:$F,'Scritture 2013'!$G:$G,"39SD",'Scritture 2013'!$A:$A,'Sp 2013'!$M364)</f>
        <v>0</v>
      </c>
      <c r="V364" s="29">
        <f>+SUMIFS('Scritture 2013'!$F:$F,'Scritture 2013'!$G:$G,"37",'Scritture 2013'!$A:$A,'Sp 2013'!$M364)</f>
        <v>0</v>
      </c>
      <c r="W364" s="29">
        <f>+SUMIFS('Scritture 2013'!$F:$F,'Scritture 2013'!$G:$G,"19",'Scritture 2013'!$A:$A,'Sp 2013'!$M364)</f>
        <v>0</v>
      </c>
      <c r="X364" s="29">
        <f t="shared" si="28"/>
        <v>0</v>
      </c>
      <c r="Y364" s="29">
        <f t="shared" si="27"/>
        <v>7220683.4500000002</v>
      </c>
      <c r="Z364" s="13"/>
    </row>
    <row r="365" spans="1:26" hidden="1" x14ac:dyDescent="0.3">
      <c r="A365" s="12" t="s">
        <v>426</v>
      </c>
      <c r="B365" s="12" t="s">
        <v>467</v>
      </c>
      <c r="C365" s="13" t="s">
        <v>468</v>
      </c>
      <c r="D365" s="13" t="s">
        <v>474</v>
      </c>
      <c r="E365" s="14" t="s">
        <v>475</v>
      </c>
      <c r="F365" s="13"/>
      <c r="G365" s="13"/>
      <c r="H365" s="10" t="s">
        <v>426</v>
      </c>
      <c r="I365" s="10" t="s">
        <v>467</v>
      </c>
      <c r="J365" t="s">
        <v>471</v>
      </c>
      <c r="K365" t="s">
        <v>471</v>
      </c>
      <c r="M365" s="15">
        <v>44002000003</v>
      </c>
      <c r="N365" s="15" t="s">
        <v>477</v>
      </c>
      <c r="O365" s="12"/>
      <c r="P365" s="29">
        <f>+SUMIFS('Scritture 2013'!$F:$F,'Scritture 2013'!$G:$G,"38",'Scritture 2013'!$A:$A,'Sp 2013'!$M365)</f>
        <v>0</v>
      </c>
      <c r="Q365" s="29">
        <f>+SUMIFS('Scritture 2013'!$F:$F,'Scritture 2013'!$G:$G,"16",'Scritture 2013'!$A:$A,'Sp 2013'!$M365)</f>
        <v>0</v>
      </c>
      <c r="R365" s="29">
        <f>+SUMIFS('Scritture 2013'!$F:$F,'Scritture 2013'!$G:$G,"39CA",'Scritture 2013'!$A:$A,'Sp 2013'!$M365)</f>
        <v>0</v>
      </c>
      <c r="S365" s="29">
        <f>+SUMIFS('Scritture 2013'!$F:$F,'Scritture 2013'!$G:$G,"17",'Scritture 2013'!$A:$A,'Sp 2013'!$M365)</f>
        <v>0</v>
      </c>
      <c r="T365" s="29">
        <f>+SUMIFS('Scritture 2013'!$F:$F,'Scritture 2013'!$G:$G,"39AF",'Scritture 2013'!$A:$A,'Sp 2013'!$M365)</f>
        <v>0</v>
      </c>
      <c r="U365" s="29">
        <f>+SUMIFS('Scritture 2013'!$F:$F,'Scritture 2013'!$G:$G,"39SD",'Scritture 2013'!$A:$A,'Sp 2013'!$M365)</f>
        <v>0</v>
      </c>
      <c r="V365" s="29">
        <f>+SUMIFS('Scritture 2013'!$F:$F,'Scritture 2013'!$G:$G,"37",'Scritture 2013'!$A:$A,'Sp 2013'!$M365)</f>
        <v>0</v>
      </c>
      <c r="W365" s="29">
        <f>+SUMIFS('Scritture 2013'!$F:$F,'Scritture 2013'!$G:$G,"19",'Scritture 2013'!$A:$A,'Sp 2013'!$M365)</f>
        <v>0</v>
      </c>
      <c r="X365" s="29">
        <f t="shared" si="28"/>
        <v>0</v>
      </c>
      <c r="Y365" s="29">
        <f t="shared" si="27"/>
        <v>0</v>
      </c>
      <c r="Z365" s="13"/>
    </row>
    <row r="366" spans="1:26" hidden="1" x14ac:dyDescent="0.3">
      <c r="A366" s="12" t="s">
        <v>426</v>
      </c>
      <c r="B366" s="12" t="s">
        <v>467</v>
      </c>
      <c r="C366" s="13" t="s">
        <v>468</v>
      </c>
      <c r="D366" s="13" t="s">
        <v>474</v>
      </c>
      <c r="E366" s="14" t="s">
        <v>475</v>
      </c>
      <c r="F366" s="13"/>
      <c r="G366" s="13"/>
      <c r="H366" s="10" t="s">
        <v>426</v>
      </c>
      <c r="I366" s="10" t="s">
        <v>467</v>
      </c>
      <c r="J366" t="s">
        <v>471</v>
      </c>
      <c r="K366" t="s">
        <v>471</v>
      </c>
      <c r="M366" s="15">
        <v>44002000008</v>
      </c>
      <c r="N366" s="15" t="s">
        <v>478</v>
      </c>
      <c r="O366" s="12">
        <f>+VLOOKUP(M366,[1]Foglio1!$A:$C,3,0)</f>
        <v>459151.92</v>
      </c>
      <c r="P366" s="29">
        <f>+SUMIFS('Scritture 2013'!$F:$F,'Scritture 2013'!$G:$G,"38",'Scritture 2013'!$A:$A,'Sp 2013'!$M366)</f>
        <v>0</v>
      </c>
      <c r="Q366" s="29">
        <f>+SUMIFS('Scritture 2013'!$F:$F,'Scritture 2013'!$G:$G,"16",'Scritture 2013'!$A:$A,'Sp 2013'!$M366)</f>
        <v>0</v>
      </c>
      <c r="R366" s="29">
        <f>+SUMIFS('Scritture 2013'!$F:$F,'Scritture 2013'!$G:$G,"39CA",'Scritture 2013'!$A:$A,'Sp 2013'!$M366)</f>
        <v>0</v>
      </c>
      <c r="S366" s="29">
        <f>+SUMIFS('Scritture 2013'!$F:$F,'Scritture 2013'!$G:$G,"17",'Scritture 2013'!$A:$A,'Sp 2013'!$M366)</f>
        <v>0</v>
      </c>
      <c r="T366" s="29">
        <f>+SUMIFS('Scritture 2013'!$F:$F,'Scritture 2013'!$G:$G,"39AF",'Scritture 2013'!$A:$A,'Sp 2013'!$M366)</f>
        <v>0</v>
      </c>
      <c r="U366" s="29">
        <f>+SUMIFS('Scritture 2013'!$F:$F,'Scritture 2013'!$G:$G,"39SD",'Scritture 2013'!$A:$A,'Sp 2013'!$M366)</f>
        <v>0</v>
      </c>
      <c r="V366" s="29">
        <f>+SUMIFS('Scritture 2013'!$F:$F,'Scritture 2013'!$G:$G,"37",'Scritture 2013'!$A:$A,'Sp 2013'!$M366)</f>
        <v>0</v>
      </c>
      <c r="W366" s="29">
        <f>+SUMIFS('Scritture 2013'!$F:$F,'Scritture 2013'!$G:$G,"19",'Scritture 2013'!$A:$A,'Sp 2013'!$M366)</f>
        <v>0</v>
      </c>
      <c r="X366" s="29">
        <f t="shared" si="28"/>
        <v>0</v>
      </c>
      <c r="Y366" s="29">
        <f t="shared" si="27"/>
        <v>459151.92</v>
      </c>
      <c r="Z366" s="13"/>
    </row>
    <row r="367" spans="1:26" hidden="1" x14ac:dyDescent="0.3">
      <c r="A367" s="12" t="s">
        <v>426</v>
      </c>
      <c r="B367" s="12" t="s">
        <v>467</v>
      </c>
      <c r="C367" s="13" t="s">
        <v>468</v>
      </c>
      <c r="D367" s="13" t="s">
        <v>474</v>
      </c>
      <c r="E367" s="14" t="s">
        <v>475</v>
      </c>
      <c r="F367" s="13"/>
      <c r="G367" s="13"/>
      <c r="H367" s="10" t="s">
        <v>426</v>
      </c>
      <c r="I367" s="10" t="s">
        <v>467</v>
      </c>
      <c r="J367" t="s">
        <v>471</v>
      </c>
      <c r="K367" t="s">
        <v>471</v>
      </c>
      <c r="M367" s="15">
        <v>44002000009</v>
      </c>
      <c r="N367" s="15" t="s">
        <v>479</v>
      </c>
      <c r="O367" s="12">
        <f>+VLOOKUP(M367,[1]Foglio1!$A:$C,3,0)</f>
        <v>1065799.24</v>
      </c>
      <c r="P367" s="29">
        <f>+SUMIFS('Scritture 2013'!$F:$F,'Scritture 2013'!$G:$G,"38",'Scritture 2013'!$A:$A,'Sp 2013'!$M367)</f>
        <v>0</v>
      </c>
      <c r="Q367" s="29">
        <f>+SUMIFS('Scritture 2013'!$F:$F,'Scritture 2013'!$G:$G,"16",'Scritture 2013'!$A:$A,'Sp 2013'!$M367)</f>
        <v>0</v>
      </c>
      <c r="R367" s="29">
        <f>+SUMIFS('Scritture 2013'!$F:$F,'Scritture 2013'!$G:$G,"39CA",'Scritture 2013'!$A:$A,'Sp 2013'!$M367)</f>
        <v>0</v>
      </c>
      <c r="S367" s="29">
        <f>+SUMIFS('Scritture 2013'!$F:$F,'Scritture 2013'!$G:$G,"17",'Scritture 2013'!$A:$A,'Sp 2013'!$M367)</f>
        <v>0</v>
      </c>
      <c r="T367" s="29">
        <f>+SUMIFS('Scritture 2013'!$F:$F,'Scritture 2013'!$G:$G,"39AF",'Scritture 2013'!$A:$A,'Sp 2013'!$M367)</f>
        <v>0</v>
      </c>
      <c r="U367" s="29">
        <f>+SUMIFS('Scritture 2013'!$F:$F,'Scritture 2013'!$G:$G,"39SD",'Scritture 2013'!$A:$A,'Sp 2013'!$M367)</f>
        <v>0</v>
      </c>
      <c r="V367" s="29">
        <f>+SUMIFS('Scritture 2013'!$F:$F,'Scritture 2013'!$G:$G,"37",'Scritture 2013'!$A:$A,'Sp 2013'!$M367)</f>
        <v>0</v>
      </c>
      <c r="W367" s="29">
        <f>+SUMIFS('Scritture 2013'!$F:$F,'Scritture 2013'!$G:$G,"19",'Scritture 2013'!$A:$A,'Sp 2013'!$M367)</f>
        <v>0</v>
      </c>
      <c r="X367" s="29">
        <f t="shared" si="28"/>
        <v>0</v>
      </c>
      <c r="Y367" s="29">
        <f t="shared" si="27"/>
        <v>1065799.24</v>
      </c>
      <c r="Z367" s="13"/>
    </row>
    <row r="368" spans="1:26" hidden="1" x14ac:dyDescent="0.3">
      <c r="A368" s="12" t="s">
        <v>426</v>
      </c>
      <c r="B368" s="12" t="s">
        <v>467</v>
      </c>
      <c r="C368" s="13" t="s">
        <v>468</v>
      </c>
      <c r="D368" s="13" t="s">
        <v>474</v>
      </c>
      <c r="E368" s="14" t="s">
        <v>475</v>
      </c>
      <c r="F368" s="13"/>
      <c r="G368" s="13"/>
      <c r="H368" s="10" t="s">
        <v>426</v>
      </c>
      <c r="I368" s="10" t="s">
        <v>467</v>
      </c>
      <c r="J368" t="s">
        <v>471</v>
      </c>
      <c r="K368" t="s">
        <v>471</v>
      </c>
      <c r="M368" s="15">
        <v>44002000010</v>
      </c>
      <c r="N368" s="15" t="s">
        <v>480</v>
      </c>
      <c r="O368" s="12">
        <f>+VLOOKUP(M368,[1]Foglio1!$A:$C,3,0)</f>
        <v>124077.28</v>
      </c>
      <c r="P368" s="29">
        <f>+SUMIFS('Scritture 2013'!$F:$F,'Scritture 2013'!$G:$G,"38",'Scritture 2013'!$A:$A,'Sp 2013'!$M368)</f>
        <v>0</v>
      </c>
      <c r="Q368" s="29">
        <f>+SUMIFS('Scritture 2013'!$F:$F,'Scritture 2013'!$G:$G,"16",'Scritture 2013'!$A:$A,'Sp 2013'!$M368)</f>
        <v>0</v>
      </c>
      <c r="R368" s="29">
        <f>+SUMIFS('Scritture 2013'!$F:$F,'Scritture 2013'!$G:$G,"39CA",'Scritture 2013'!$A:$A,'Sp 2013'!$M368)</f>
        <v>0</v>
      </c>
      <c r="S368" s="29">
        <f>+SUMIFS('Scritture 2013'!$F:$F,'Scritture 2013'!$G:$G,"17",'Scritture 2013'!$A:$A,'Sp 2013'!$M368)</f>
        <v>0</v>
      </c>
      <c r="T368" s="29">
        <f>+SUMIFS('Scritture 2013'!$F:$F,'Scritture 2013'!$G:$G,"39AF",'Scritture 2013'!$A:$A,'Sp 2013'!$M368)</f>
        <v>0</v>
      </c>
      <c r="U368" s="29">
        <f>+SUMIFS('Scritture 2013'!$F:$F,'Scritture 2013'!$G:$G,"39SD",'Scritture 2013'!$A:$A,'Sp 2013'!$M368)</f>
        <v>0</v>
      </c>
      <c r="V368" s="29">
        <f>+SUMIFS('Scritture 2013'!$F:$F,'Scritture 2013'!$G:$G,"37",'Scritture 2013'!$A:$A,'Sp 2013'!$M368)</f>
        <v>0</v>
      </c>
      <c r="W368" s="29">
        <f>+SUMIFS('Scritture 2013'!$F:$F,'Scritture 2013'!$G:$G,"19",'Scritture 2013'!$A:$A,'Sp 2013'!$M368)</f>
        <v>0</v>
      </c>
      <c r="X368" s="29">
        <f t="shared" si="28"/>
        <v>0</v>
      </c>
      <c r="Y368" s="29">
        <f t="shared" si="27"/>
        <v>124077.28</v>
      </c>
      <c r="Z368" s="13"/>
    </row>
    <row r="369" spans="1:26" hidden="1" x14ac:dyDescent="0.3">
      <c r="A369" s="12" t="s">
        <v>426</v>
      </c>
      <c r="B369" s="12" t="s">
        <v>467</v>
      </c>
      <c r="C369" s="13" t="s">
        <v>468</v>
      </c>
      <c r="D369" s="13" t="s">
        <v>474</v>
      </c>
      <c r="E369" s="14" t="s">
        <v>475</v>
      </c>
      <c r="F369" s="13"/>
      <c r="G369" s="13"/>
      <c r="H369" s="10" t="s">
        <v>426</v>
      </c>
      <c r="I369" s="10" t="s">
        <v>467</v>
      </c>
      <c r="J369" t="s">
        <v>471</v>
      </c>
      <c r="K369" t="s">
        <v>471</v>
      </c>
      <c r="M369" s="15">
        <v>44002000011</v>
      </c>
      <c r="N369" s="15" t="s">
        <v>481</v>
      </c>
      <c r="O369" s="12"/>
      <c r="P369" s="29">
        <f>+SUMIFS('Scritture 2013'!$F:$F,'Scritture 2013'!$G:$G,"38",'Scritture 2013'!$A:$A,'Sp 2013'!$M369)</f>
        <v>0</v>
      </c>
      <c r="Q369" s="29">
        <f>+SUMIFS('Scritture 2013'!$F:$F,'Scritture 2013'!$G:$G,"16",'Scritture 2013'!$A:$A,'Sp 2013'!$M369)</f>
        <v>0</v>
      </c>
      <c r="R369" s="29">
        <f>+SUMIFS('Scritture 2013'!$F:$F,'Scritture 2013'!$G:$G,"39CA",'Scritture 2013'!$A:$A,'Sp 2013'!$M369)</f>
        <v>0</v>
      </c>
      <c r="S369" s="29">
        <f>+SUMIFS('Scritture 2013'!$F:$F,'Scritture 2013'!$G:$G,"17",'Scritture 2013'!$A:$A,'Sp 2013'!$M369)</f>
        <v>0</v>
      </c>
      <c r="T369" s="29">
        <f>+SUMIFS('Scritture 2013'!$F:$F,'Scritture 2013'!$G:$G,"39AF",'Scritture 2013'!$A:$A,'Sp 2013'!$M369)</f>
        <v>0</v>
      </c>
      <c r="U369" s="29">
        <f>+SUMIFS('Scritture 2013'!$F:$F,'Scritture 2013'!$G:$G,"39SD",'Scritture 2013'!$A:$A,'Sp 2013'!$M369)</f>
        <v>0</v>
      </c>
      <c r="V369" s="29">
        <f>+SUMIFS('Scritture 2013'!$F:$F,'Scritture 2013'!$G:$G,"37",'Scritture 2013'!$A:$A,'Sp 2013'!$M369)</f>
        <v>0</v>
      </c>
      <c r="W369" s="29">
        <f>+SUMIFS('Scritture 2013'!$F:$F,'Scritture 2013'!$G:$G,"19",'Scritture 2013'!$A:$A,'Sp 2013'!$M369)</f>
        <v>0</v>
      </c>
      <c r="X369" s="29">
        <f t="shared" si="28"/>
        <v>0</v>
      </c>
      <c r="Y369" s="29">
        <f t="shared" si="27"/>
        <v>0</v>
      </c>
      <c r="Z369" s="13"/>
    </row>
    <row r="370" spans="1:26" hidden="1" x14ac:dyDescent="0.3">
      <c r="A370" s="12" t="s">
        <v>426</v>
      </c>
      <c r="B370" s="12" t="s">
        <v>467</v>
      </c>
      <c r="C370" s="13" t="s">
        <v>468</v>
      </c>
      <c r="D370" s="13" t="s">
        <v>474</v>
      </c>
      <c r="E370" s="14" t="s">
        <v>475</v>
      </c>
      <c r="F370" s="13"/>
      <c r="G370" s="13"/>
      <c r="H370" s="10" t="s">
        <v>426</v>
      </c>
      <c r="I370" s="10" t="s">
        <v>467</v>
      </c>
      <c r="J370" t="s">
        <v>471</v>
      </c>
      <c r="K370" t="s">
        <v>471</v>
      </c>
      <c r="M370" s="15">
        <v>44002000012</v>
      </c>
      <c r="N370" s="15" t="s">
        <v>482</v>
      </c>
      <c r="O370" s="12">
        <f>+VLOOKUP(M370,[1]Foglio1!$A:$C,3,0)</f>
        <v>5038426.99</v>
      </c>
      <c r="P370" s="29">
        <f>+SUMIFS('Scritture 2013'!$F:$F,'Scritture 2013'!$G:$G,"38",'Scritture 2013'!$A:$A,'Sp 2013'!$M370)</f>
        <v>0</v>
      </c>
      <c r="Q370" s="29">
        <f>+SUMIFS('Scritture 2013'!$F:$F,'Scritture 2013'!$G:$G,"16",'Scritture 2013'!$A:$A,'Sp 2013'!$M370)</f>
        <v>0</v>
      </c>
      <c r="R370" s="29">
        <f>+SUMIFS('Scritture 2013'!$F:$F,'Scritture 2013'!$G:$G,"39CA",'Scritture 2013'!$A:$A,'Sp 2013'!$M370)</f>
        <v>0</v>
      </c>
      <c r="S370" s="29">
        <f>+SUMIFS('Scritture 2013'!$F:$F,'Scritture 2013'!$G:$G,"17",'Scritture 2013'!$A:$A,'Sp 2013'!$M370)</f>
        <v>0</v>
      </c>
      <c r="T370" s="29">
        <f>+SUMIFS('Scritture 2013'!$F:$F,'Scritture 2013'!$G:$G,"39AF",'Scritture 2013'!$A:$A,'Sp 2013'!$M370)</f>
        <v>0</v>
      </c>
      <c r="U370" s="29">
        <f>+SUMIFS('Scritture 2013'!$F:$F,'Scritture 2013'!$G:$G,"39SD",'Scritture 2013'!$A:$A,'Sp 2013'!$M370)</f>
        <v>0</v>
      </c>
      <c r="V370" s="29">
        <f>+SUMIFS('Scritture 2013'!$F:$F,'Scritture 2013'!$G:$G,"37",'Scritture 2013'!$A:$A,'Sp 2013'!$M370)</f>
        <v>0</v>
      </c>
      <c r="W370" s="29">
        <f>+SUMIFS('Scritture 2013'!$F:$F,'Scritture 2013'!$G:$G,"19",'Scritture 2013'!$A:$A,'Sp 2013'!$M370)</f>
        <v>0</v>
      </c>
      <c r="X370" s="29">
        <f t="shared" si="28"/>
        <v>0</v>
      </c>
      <c r="Y370" s="29">
        <f t="shared" si="27"/>
        <v>5038426.99</v>
      </c>
      <c r="Z370" s="13"/>
    </row>
    <row r="371" spans="1:26" hidden="1" x14ac:dyDescent="0.3">
      <c r="A371" s="12" t="s">
        <v>426</v>
      </c>
      <c r="B371" s="12" t="s">
        <v>467</v>
      </c>
      <c r="C371" s="13" t="s">
        <v>468</v>
      </c>
      <c r="D371" s="13" t="s">
        <v>474</v>
      </c>
      <c r="E371" s="14" t="s">
        <v>475</v>
      </c>
      <c r="F371" s="13"/>
      <c r="G371" s="13"/>
      <c r="H371" s="10" t="s">
        <v>426</v>
      </c>
      <c r="I371" s="10" t="s">
        <v>467</v>
      </c>
      <c r="J371" t="s">
        <v>471</v>
      </c>
      <c r="K371" t="s">
        <v>471</v>
      </c>
      <c r="M371" s="15">
        <v>44002000013</v>
      </c>
      <c r="N371" s="15" t="s">
        <v>483</v>
      </c>
      <c r="O371" s="12">
        <f>+VLOOKUP(M371,[1]Foglio1!$A:$C,3,0)</f>
        <v>75460.59</v>
      </c>
      <c r="P371" s="29">
        <f>+SUMIFS('Scritture 2013'!$F:$F,'Scritture 2013'!$G:$G,"38",'Scritture 2013'!$A:$A,'Sp 2013'!$M371)</f>
        <v>0</v>
      </c>
      <c r="Q371" s="29">
        <f>+SUMIFS('Scritture 2013'!$F:$F,'Scritture 2013'!$G:$G,"16",'Scritture 2013'!$A:$A,'Sp 2013'!$M371)</f>
        <v>0</v>
      </c>
      <c r="R371" s="29">
        <f>+SUMIFS('Scritture 2013'!$F:$F,'Scritture 2013'!$G:$G,"39CA",'Scritture 2013'!$A:$A,'Sp 2013'!$M371)</f>
        <v>0</v>
      </c>
      <c r="S371" s="29">
        <f>+SUMIFS('Scritture 2013'!$F:$F,'Scritture 2013'!$G:$G,"17",'Scritture 2013'!$A:$A,'Sp 2013'!$M371)</f>
        <v>0</v>
      </c>
      <c r="T371" s="29">
        <f>+SUMIFS('Scritture 2013'!$F:$F,'Scritture 2013'!$G:$G,"39AF",'Scritture 2013'!$A:$A,'Sp 2013'!$M371)</f>
        <v>0</v>
      </c>
      <c r="U371" s="29">
        <f>+SUMIFS('Scritture 2013'!$F:$F,'Scritture 2013'!$G:$G,"39SD",'Scritture 2013'!$A:$A,'Sp 2013'!$M371)</f>
        <v>0</v>
      </c>
      <c r="V371" s="29">
        <f>+SUMIFS('Scritture 2013'!$F:$F,'Scritture 2013'!$G:$G,"37",'Scritture 2013'!$A:$A,'Sp 2013'!$M371)</f>
        <v>0</v>
      </c>
      <c r="W371" s="29">
        <f>+SUMIFS('Scritture 2013'!$F:$F,'Scritture 2013'!$G:$G,"19",'Scritture 2013'!$A:$A,'Sp 2013'!$M371)</f>
        <v>0</v>
      </c>
      <c r="X371" s="29">
        <f t="shared" si="28"/>
        <v>0</v>
      </c>
      <c r="Y371" s="29">
        <f t="shared" si="27"/>
        <v>75460.59</v>
      </c>
      <c r="Z371" s="13"/>
    </row>
    <row r="372" spans="1:26" hidden="1" x14ac:dyDescent="0.3">
      <c r="A372" s="12" t="s">
        <v>426</v>
      </c>
      <c r="B372" s="12" t="s">
        <v>467</v>
      </c>
      <c r="C372" s="13" t="s">
        <v>468</v>
      </c>
      <c r="D372" s="13" t="s">
        <v>474</v>
      </c>
      <c r="E372" s="14" t="s">
        <v>475</v>
      </c>
      <c r="F372" s="13"/>
      <c r="G372" s="13"/>
      <c r="H372" s="10" t="s">
        <v>426</v>
      </c>
      <c r="I372" s="10" t="s">
        <v>467</v>
      </c>
      <c r="J372" s="20" t="s">
        <v>471</v>
      </c>
      <c r="K372" s="20" t="s">
        <v>471</v>
      </c>
      <c r="L372" s="20"/>
      <c r="M372" s="15">
        <v>44002000014</v>
      </c>
      <c r="N372" s="15" t="s">
        <v>484</v>
      </c>
      <c r="O372" s="12">
        <f>+VLOOKUP(M372,[1]Foglio1!$A:$C,3,0)</f>
        <v>3763.19</v>
      </c>
      <c r="P372" s="29">
        <f>+SUMIFS('Scritture 2013'!$F:$F,'Scritture 2013'!$G:$G,"38",'Scritture 2013'!$A:$A,'Sp 2013'!$M372)</f>
        <v>0</v>
      </c>
      <c r="Q372" s="29">
        <f>+SUMIFS('Scritture 2013'!$F:$F,'Scritture 2013'!$G:$G,"16",'Scritture 2013'!$A:$A,'Sp 2013'!$M372)</f>
        <v>0</v>
      </c>
      <c r="R372" s="29">
        <f>+SUMIFS('Scritture 2013'!$F:$F,'Scritture 2013'!$G:$G,"39CA",'Scritture 2013'!$A:$A,'Sp 2013'!$M372)</f>
        <v>0</v>
      </c>
      <c r="S372" s="29">
        <f>+SUMIFS('Scritture 2013'!$F:$F,'Scritture 2013'!$G:$G,"17",'Scritture 2013'!$A:$A,'Sp 2013'!$M372)</f>
        <v>0</v>
      </c>
      <c r="T372" s="29">
        <f>+SUMIFS('Scritture 2013'!$F:$F,'Scritture 2013'!$G:$G,"39AF",'Scritture 2013'!$A:$A,'Sp 2013'!$M372)</f>
        <v>0</v>
      </c>
      <c r="U372" s="29">
        <f>+SUMIFS('Scritture 2013'!$F:$F,'Scritture 2013'!$G:$G,"39SD",'Scritture 2013'!$A:$A,'Sp 2013'!$M372)</f>
        <v>0</v>
      </c>
      <c r="V372" s="29">
        <f>+SUMIFS('Scritture 2013'!$F:$F,'Scritture 2013'!$G:$G,"37",'Scritture 2013'!$A:$A,'Sp 2013'!$M372)</f>
        <v>0</v>
      </c>
      <c r="W372" s="29">
        <f>+SUMIFS('Scritture 2013'!$F:$F,'Scritture 2013'!$G:$G,"19",'Scritture 2013'!$A:$A,'Sp 2013'!$M372)</f>
        <v>0</v>
      </c>
      <c r="X372" s="29">
        <f t="shared" si="28"/>
        <v>0</v>
      </c>
      <c r="Y372" s="29">
        <f t="shared" si="27"/>
        <v>3763.19</v>
      </c>
      <c r="Z372" s="13"/>
    </row>
    <row r="373" spans="1:26" hidden="1" x14ac:dyDescent="0.3">
      <c r="A373" s="12" t="s">
        <v>426</v>
      </c>
      <c r="B373" s="12" t="s">
        <v>467</v>
      </c>
      <c r="C373" s="13" t="s">
        <v>468</v>
      </c>
      <c r="D373" s="13" t="s">
        <v>474</v>
      </c>
      <c r="E373" s="14" t="s">
        <v>475</v>
      </c>
      <c r="F373" s="13"/>
      <c r="G373" s="13"/>
      <c r="H373" s="10" t="s">
        <v>426</v>
      </c>
      <c r="I373" s="10" t="s">
        <v>467</v>
      </c>
      <c r="J373" s="20" t="s">
        <v>471</v>
      </c>
      <c r="K373" s="20" t="s">
        <v>471</v>
      </c>
      <c r="L373" s="20"/>
      <c r="M373" s="15">
        <v>44002000015</v>
      </c>
      <c r="N373" s="15" t="s">
        <v>485</v>
      </c>
      <c r="O373" s="12">
        <f>+VLOOKUP(M373,[1]Foglio1!$A:$C,3,0)</f>
        <v>9840.2900000000009</v>
      </c>
      <c r="P373" s="29">
        <f>+SUMIFS('Scritture 2013'!$F:$F,'Scritture 2013'!$G:$G,"38",'Scritture 2013'!$A:$A,'Sp 2013'!$M373)</f>
        <v>0</v>
      </c>
      <c r="Q373" s="29">
        <f>+SUMIFS('Scritture 2013'!$F:$F,'Scritture 2013'!$G:$G,"16",'Scritture 2013'!$A:$A,'Sp 2013'!$M373)</f>
        <v>0</v>
      </c>
      <c r="R373" s="29">
        <f>+SUMIFS('Scritture 2013'!$F:$F,'Scritture 2013'!$G:$G,"39CA",'Scritture 2013'!$A:$A,'Sp 2013'!$M373)</f>
        <v>0</v>
      </c>
      <c r="S373" s="29">
        <f>+SUMIFS('Scritture 2013'!$F:$F,'Scritture 2013'!$G:$G,"17",'Scritture 2013'!$A:$A,'Sp 2013'!$M373)</f>
        <v>0</v>
      </c>
      <c r="T373" s="29">
        <f>+SUMIFS('Scritture 2013'!$F:$F,'Scritture 2013'!$G:$G,"39AF",'Scritture 2013'!$A:$A,'Sp 2013'!$M373)</f>
        <v>0</v>
      </c>
      <c r="U373" s="29">
        <f>+SUMIFS('Scritture 2013'!$F:$F,'Scritture 2013'!$G:$G,"39SD",'Scritture 2013'!$A:$A,'Sp 2013'!$M373)</f>
        <v>0</v>
      </c>
      <c r="V373" s="29">
        <f>+SUMIFS('Scritture 2013'!$F:$F,'Scritture 2013'!$G:$G,"37",'Scritture 2013'!$A:$A,'Sp 2013'!$M373)</f>
        <v>0</v>
      </c>
      <c r="W373" s="29">
        <f>+SUMIFS('Scritture 2013'!$F:$F,'Scritture 2013'!$G:$G,"19",'Scritture 2013'!$A:$A,'Sp 2013'!$M373)</f>
        <v>0</v>
      </c>
      <c r="X373" s="29">
        <f t="shared" si="28"/>
        <v>0</v>
      </c>
      <c r="Y373" s="29">
        <f t="shared" si="27"/>
        <v>9840.2900000000009</v>
      </c>
      <c r="Z373" s="13"/>
    </row>
    <row r="374" spans="1:26" hidden="1" x14ac:dyDescent="0.3">
      <c r="A374" s="12" t="s">
        <v>426</v>
      </c>
      <c r="B374" s="12" t="s">
        <v>467</v>
      </c>
      <c r="C374" s="13" t="s">
        <v>468</v>
      </c>
      <c r="D374" s="13" t="s">
        <v>474</v>
      </c>
      <c r="E374" s="14" t="s">
        <v>475</v>
      </c>
      <c r="F374" s="13"/>
      <c r="G374" s="13"/>
      <c r="H374" s="10" t="s">
        <v>426</v>
      </c>
      <c r="I374" s="10" t="s">
        <v>467</v>
      </c>
      <c r="J374" t="s">
        <v>471</v>
      </c>
      <c r="K374" t="s">
        <v>471</v>
      </c>
      <c r="M374" s="15">
        <v>44002000018</v>
      </c>
      <c r="N374" s="15" t="s">
        <v>486</v>
      </c>
      <c r="O374" s="12"/>
      <c r="P374" s="29">
        <f>+SUMIFS('Scritture 2013'!$F:$F,'Scritture 2013'!$G:$G,"38",'Scritture 2013'!$A:$A,'Sp 2013'!$M374)</f>
        <v>0</v>
      </c>
      <c r="Q374" s="29">
        <f>+SUMIFS('Scritture 2013'!$F:$F,'Scritture 2013'!$G:$G,"16",'Scritture 2013'!$A:$A,'Sp 2013'!$M374)</f>
        <v>0</v>
      </c>
      <c r="R374" s="29">
        <f>+SUMIFS('Scritture 2013'!$F:$F,'Scritture 2013'!$G:$G,"39CA",'Scritture 2013'!$A:$A,'Sp 2013'!$M374)</f>
        <v>0</v>
      </c>
      <c r="S374" s="29">
        <f>+SUMIFS('Scritture 2013'!$F:$F,'Scritture 2013'!$G:$G,"17",'Scritture 2013'!$A:$A,'Sp 2013'!$M374)</f>
        <v>0</v>
      </c>
      <c r="T374" s="29">
        <f>+SUMIFS('Scritture 2013'!$F:$F,'Scritture 2013'!$G:$G,"39AF",'Scritture 2013'!$A:$A,'Sp 2013'!$M374)</f>
        <v>0</v>
      </c>
      <c r="U374" s="29">
        <f>+SUMIFS('Scritture 2013'!$F:$F,'Scritture 2013'!$G:$G,"39SD",'Scritture 2013'!$A:$A,'Sp 2013'!$M374)</f>
        <v>0</v>
      </c>
      <c r="V374" s="29">
        <f>+SUMIFS('Scritture 2013'!$F:$F,'Scritture 2013'!$G:$G,"37",'Scritture 2013'!$A:$A,'Sp 2013'!$M374)</f>
        <v>0</v>
      </c>
      <c r="W374" s="29">
        <f>+SUMIFS('Scritture 2013'!$F:$F,'Scritture 2013'!$G:$G,"19",'Scritture 2013'!$A:$A,'Sp 2013'!$M374)</f>
        <v>0</v>
      </c>
      <c r="X374" s="29">
        <f t="shared" si="28"/>
        <v>0</v>
      </c>
      <c r="Y374" s="29">
        <f t="shared" si="27"/>
        <v>0</v>
      </c>
      <c r="Z374" s="13"/>
    </row>
    <row r="375" spans="1:26" hidden="1" x14ac:dyDescent="0.3">
      <c r="A375" s="12" t="s">
        <v>426</v>
      </c>
      <c r="B375" s="12" t="s">
        <v>467</v>
      </c>
      <c r="C375" s="13" t="s">
        <v>468</v>
      </c>
      <c r="D375" s="13" t="s">
        <v>474</v>
      </c>
      <c r="E375" s="14" t="s">
        <v>475</v>
      </c>
      <c r="F375" s="13"/>
      <c r="G375" s="13"/>
      <c r="H375" s="10" t="s">
        <v>426</v>
      </c>
      <c r="I375" s="10" t="s">
        <v>467</v>
      </c>
      <c r="J375" t="s">
        <v>471</v>
      </c>
      <c r="K375" t="s">
        <v>471</v>
      </c>
      <c r="M375" s="15">
        <v>44002000019</v>
      </c>
      <c r="N375" s="15" t="s">
        <v>487</v>
      </c>
      <c r="O375" s="12">
        <f>+VLOOKUP(M375,[1]Foglio1!$A:$C,3,0)</f>
        <v>16221.51</v>
      </c>
      <c r="P375" s="29">
        <f>+SUMIFS('Scritture 2013'!$F:$F,'Scritture 2013'!$G:$G,"38",'Scritture 2013'!$A:$A,'Sp 2013'!$M375)</f>
        <v>0</v>
      </c>
      <c r="Q375" s="29">
        <f>+SUMIFS('Scritture 2013'!$F:$F,'Scritture 2013'!$G:$G,"16",'Scritture 2013'!$A:$A,'Sp 2013'!$M375)</f>
        <v>0</v>
      </c>
      <c r="R375" s="29">
        <f>+SUMIFS('Scritture 2013'!$F:$F,'Scritture 2013'!$G:$G,"39CA",'Scritture 2013'!$A:$A,'Sp 2013'!$M375)</f>
        <v>0</v>
      </c>
      <c r="S375" s="29">
        <f>+SUMIFS('Scritture 2013'!$F:$F,'Scritture 2013'!$G:$G,"17",'Scritture 2013'!$A:$A,'Sp 2013'!$M375)</f>
        <v>0</v>
      </c>
      <c r="T375" s="29">
        <f>+SUMIFS('Scritture 2013'!$F:$F,'Scritture 2013'!$G:$G,"39AF",'Scritture 2013'!$A:$A,'Sp 2013'!$M375)</f>
        <v>0</v>
      </c>
      <c r="U375" s="29">
        <f>+SUMIFS('Scritture 2013'!$F:$F,'Scritture 2013'!$G:$G,"39SD",'Scritture 2013'!$A:$A,'Sp 2013'!$M375)</f>
        <v>0</v>
      </c>
      <c r="V375" s="29">
        <f>+SUMIFS('Scritture 2013'!$F:$F,'Scritture 2013'!$G:$G,"37",'Scritture 2013'!$A:$A,'Sp 2013'!$M375)</f>
        <v>0</v>
      </c>
      <c r="W375" s="29">
        <f>+SUMIFS('Scritture 2013'!$F:$F,'Scritture 2013'!$G:$G,"19",'Scritture 2013'!$A:$A,'Sp 2013'!$M375)</f>
        <v>0</v>
      </c>
      <c r="X375" s="29">
        <f t="shared" si="28"/>
        <v>0</v>
      </c>
      <c r="Y375" s="29">
        <f t="shared" si="27"/>
        <v>16221.51</v>
      </c>
      <c r="Z375" s="13"/>
    </row>
    <row r="376" spans="1:26" hidden="1" x14ac:dyDescent="0.3">
      <c r="A376" s="12" t="s">
        <v>426</v>
      </c>
      <c r="B376" s="12" t="s">
        <v>467</v>
      </c>
      <c r="C376" s="13" t="s">
        <v>468</v>
      </c>
      <c r="D376" s="13" t="s">
        <v>474</v>
      </c>
      <c r="E376" s="14" t="s">
        <v>475</v>
      </c>
      <c r="F376" s="13"/>
      <c r="G376" s="13"/>
      <c r="H376" s="10" t="s">
        <v>426</v>
      </c>
      <c r="I376" s="10" t="s">
        <v>467</v>
      </c>
      <c r="J376" t="s">
        <v>471</v>
      </c>
      <c r="K376" t="s">
        <v>471</v>
      </c>
      <c r="M376" s="15">
        <v>44002000020</v>
      </c>
      <c r="N376" s="15" t="s">
        <v>488</v>
      </c>
      <c r="O376" s="12">
        <f>+VLOOKUP(M376,[1]Foglio1!$A:$C,3,0)</f>
        <v>8186.84</v>
      </c>
      <c r="P376" s="29">
        <f>+SUMIFS('Scritture 2013'!$F:$F,'Scritture 2013'!$G:$G,"38",'Scritture 2013'!$A:$A,'Sp 2013'!$M376)</f>
        <v>0</v>
      </c>
      <c r="Q376" s="29">
        <f>+SUMIFS('Scritture 2013'!$F:$F,'Scritture 2013'!$G:$G,"16",'Scritture 2013'!$A:$A,'Sp 2013'!$M376)</f>
        <v>0</v>
      </c>
      <c r="R376" s="29">
        <f>+SUMIFS('Scritture 2013'!$F:$F,'Scritture 2013'!$G:$G,"39CA",'Scritture 2013'!$A:$A,'Sp 2013'!$M376)</f>
        <v>0</v>
      </c>
      <c r="S376" s="29">
        <f>+SUMIFS('Scritture 2013'!$F:$F,'Scritture 2013'!$G:$G,"17",'Scritture 2013'!$A:$A,'Sp 2013'!$M376)</f>
        <v>0</v>
      </c>
      <c r="T376" s="29">
        <f>+SUMIFS('Scritture 2013'!$F:$F,'Scritture 2013'!$G:$G,"39AF",'Scritture 2013'!$A:$A,'Sp 2013'!$M376)</f>
        <v>0</v>
      </c>
      <c r="U376" s="29">
        <f>+SUMIFS('Scritture 2013'!$F:$F,'Scritture 2013'!$G:$G,"39SD",'Scritture 2013'!$A:$A,'Sp 2013'!$M376)</f>
        <v>0</v>
      </c>
      <c r="V376" s="29">
        <f>+SUMIFS('Scritture 2013'!$F:$F,'Scritture 2013'!$G:$G,"37",'Scritture 2013'!$A:$A,'Sp 2013'!$M376)</f>
        <v>0</v>
      </c>
      <c r="W376" s="29">
        <f>+SUMIFS('Scritture 2013'!$F:$F,'Scritture 2013'!$G:$G,"19",'Scritture 2013'!$A:$A,'Sp 2013'!$M376)</f>
        <v>0</v>
      </c>
      <c r="X376" s="29">
        <f t="shared" si="28"/>
        <v>0</v>
      </c>
      <c r="Y376" s="29">
        <f t="shared" si="27"/>
        <v>8186.84</v>
      </c>
      <c r="Z376" s="13"/>
    </row>
    <row r="377" spans="1:26" hidden="1" x14ac:dyDescent="0.3">
      <c r="A377" s="12" t="s">
        <v>426</v>
      </c>
      <c r="B377" s="12" t="s">
        <v>467</v>
      </c>
      <c r="C377" s="13" t="s">
        <v>468</v>
      </c>
      <c r="D377" s="13" t="s">
        <v>474</v>
      </c>
      <c r="E377" s="14" t="s">
        <v>475</v>
      </c>
      <c r="F377" s="13"/>
      <c r="G377" s="13"/>
      <c r="H377" s="10" t="s">
        <v>426</v>
      </c>
      <c r="I377" s="10" t="s">
        <v>467</v>
      </c>
      <c r="J377" t="s">
        <v>471</v>
      </c>
      <c r="K377" t="s">
        <v>471</v>
      </c>
      <c r="M377" s="15">
        <v>44002000021</v>
      </c>
      <c r="N377" s="15" t="s">
        <v>489</v>
      </c>
      <c r="O377" s="12">
        <f>+VLOOKUP(M377,[1]Foglio1!$A:$C,3,0)</f>
        <v>396344.41</v>
      </c>
      <c r="P377" s="29">
        <f>+SUMIFS('Scritture 2013'!$F:$F,'Scritture 2013'!$G:$G,"38",'Scritture 2013'!$A:$A,'Sp 2013'!$M377)</f>
        <v>0</v>
      </c>
      <c r="Q377" s="29">
        <f>+SUMIFS('Scritture 2013'!$F:$F,'Scritture 2013'!$G:$G,"16",'Scritture 2013'!$A:$A,'Sp 2013'!$M377)</f>
        <v>0</v>
      </c>
      <c r="R377" s="29">
        <f>+SUMIFS('Scritture 2013'!$F:$F,'Scritture 2013'!$G:$G,"39CA",'Scritture 2013'!$A:$A,'Sp 2013'!$M377)</f>
        <v>0</v>
      </c>
      <c r="S377" s="29">
        <f>+SUMIFS('Scritture 2013'!$F:$F,'Scritture 2013'!$G:$G,"17",'Scritture 2013'!$A:$A,'Sp 2013'!$M377)</f>
        <v>0</v>
      </c>
      <c r="T377" s="29">
        <f>+SUMIFS('Scritture 2013'!$F:$F,'Scritture 2013'!$G:$G,"39AF",'Scritture 2013'!$A:$A,'Sp 2013'!$M377)</f>
        <v>0</v>
      </c>
      <c r="U377" s="29">
        <f>+SUMIFS('Scritture 2013'!$F:$F,'Scritture 2013'!$G:$G,"39SD",'Scritture 2013'!$A:$A,'Sp 2013'!$M377)</f>
        <v>0</v>
      </c>
      <c r="V377" s="29">
        <f>+SUMIFS('Scritture 2013'!$F:$F,'Scritture 2013'!$G:$G,"37",'Scritture 2013'!$A:$A,'Sp 2013'!$M377)</f>
        <v>0</v>
      </c>
      <c r="W377" s="29">
        <f>+SUMIFS('Scritture 2013'!$F:$F,'Scritture 2013'!$G:$G,"19",'Scritture 2013'!$A:$A,'Sp 2013'!$M377)</f>
        <v>0</v>
      </c>
      <c r="X377" s="29">
        <f t="shared" si="28"/>
        <v>0</v>
      </c>
      <c r="Y377" s="29">
        <f t="shared" si="27"/>
        <v>396344.41</v>
      </c>
      <c r="Z377" s="13"/>
    </row>
    <row r="378" spans="1:26" hidden="1" x14ac:dyDescent="0.3">
      <c r="A378" s="12" t="s">
        <v>426</v>
      </c>
      <c r="B378" s="12" t="s">
        <v>467</v>
      </c>
      <c r="C378" s="13" t="s">
        <v>468</v>
      </c>
      <c r="D378" s="13" t="s">
        <v>474</v>
      </c>
      <c r="E378" s="14" t="s">
        <v>475</v>
      </c>
      <c r="F378" s="13"/>
      <c r="G378" s="13"/>
      <c r="H378" s="10" t="s">
        <v>426</v>
      </c>
      <c r="I378" s="10" t="s">
        <v>467</v>
      </c>
      <c r="J378" t="s">
        <v>471</v>
      </c>
      <c r="K378" t="s">
        <v>471</v>
      </c>
      <c r="M378" s="15">
        <v>44002000022</v>
      </c>
      <c r="N378" s="15" t="s">
        <v>490</v>
      </c>
      <c r="O378" s="12">
        <f>+VLOOKUP(M378,[1]Foglio1!$A:$C,3,0)</f>
        <v>114525.5</v>
      </c>
      <c r="P378" s="29">
        <f>+SUMIFS('Scritture 2013'!$F:$F,'Scritture 2013'!$G:$G,"38",'Scritture 2013'!$A:$A,'Sp 2013'!$M378)</f>
        <v>0</v>
      </c>
      <c r="Q378" s="29">
        <f>+SUMIFS('Scritture 2013'!$F:$F,'Scritture 2013'!$G:$G,"16",'Scritture 2013'!$A:$A,'Sp 2013'!$M378)</f>
        <v>0</v>
      </c>
      <c r="R378" s="29">
        <f>+SUMIFS('Scritture 2013'!$F:$F,'Scritture 2013'!$G:$G,"39CA",'Scritture 2013'!$A:$A,'Sp 2013'!$M378)</f>
        <v>0</v>
      </c>
      <c r="S378" s="29">
        <f>+SUMIFS('Scritture 2013'!$F:$F,'Scritture 2013'!$G:$G,"17",'Scritture 2013'!$A:$A,'Sp 2013'!$M378)</f>
        <v>0</v>
      </c>
      <c r="T378" s="29">
        <f>+SUMIFS('Scritture 2013'!$F:$F,'Scritture 2013'!$G:$G,"39AF",'Scritture 2013'!$A:$A,'Sp 2013'!$M378)</f>
        <v>0</v>
      </c>
      <c r="U378" s="29">
        <f>+SUMIFS('Scritture 2013'!$F:$F,'Scritture 2013'!$G:$G,"39SD",'Scritture 2013'!$A:$A,'Sp 2013'!$M378)</f>
        <v>0</v>
      </c>
      <c r="V378" s="29">
        <f>+SUMIFS('Scritture 2013'!$F:$F,'Scritture 2013'!$G:$G,"37",'Scritture 2013'!$A:$A,'Sp 2013'!$M378)</f>
        <v>0</v>
      </c>
      <c r="W378" s="29">
        <f>+SUMIFS('Scritture 2013'!$F:$F,'Scritture 2013'!$G:$G,"19",'Scritture 2013'!$A:$A,'Sp 2013'!$M378)</f>
        <v>0</v>
      </c>
      <c r="X378" s="29">
        <f t="shared" si="28"/>
        <v>0</v>
      </c>
      <c r="Y378" s="29">
        <f t="shared" si="27"/>
        <v>114525.5</v>
      </c>
      <c r="Z378" s="13"/>
    </row>
    <row r="379" spans="1:26" hidden="1" x14ac:dyDescent="0.3">
      <c r="A379" s="12" t="s">
        <v>426</v>
      </c>
      <c r="B379" s="12" t="s">
        <v>467</v>
      </c>
      <c r="C379" s="13" t="s">
        <v>468</v>
      </c>
      <c r="D379" s="13" t="s">
        <v>474</v>
      </c>
      <c r="E379" s="14" t="s">
        <v>475</v>
      </c>
      <c r="F379" s="13"/>
      <c r="G379" s="13"/>
      <c r="H379" s="10" t="s">
        <v>426</v>
      </c>
      <c r="I379" s="10" t="s">
        <v>467</v>
      </c>
      <c r="J379" t="s">
        <v>471</v>
      </c>
      <c r="K379" t="s">
        <v>471</v>
      </c>
      <c r="M379" s="15">
        <v>44002000024</v>
      </c>
      <c r="N379" s="15" t="s">
        <v>491</v>
      </c>
      <c r="O379" s="12">
        <f>+VLOOKUP(M379,[1]Foglio1!$A:$C,3,0)</f>
        <v>86087.4</v>
      </c>
      <c r="P379" s="29">
        <f>+SUMIFS('Scritture 2013'!$F:$F,'Scritture 2013'!$G:$G,"38",'Scritture 2013'!$A:$A,'Sp 2013'!$M379)</f>
        <v>0</v>
      </c>
      <c r="Q379" s="29">
        <f>+SUMIFS('Scritture 2013'!$F:$F,'Scritture 2013'!$G:$G,"16",'Scritture 2013'!$A:$A,'Sp 2013'!$M379)</f>
        <v>0</v>
      </c>
      <c r="R379" s="29">
        <f>+SUMIFS('Scritture 2013'!$F:$F,'Scritture 2013'!$G:$G,"39CA",'Scritture 2013'!$A:$A,'Sp 2013'!$M379)</f>
        <v>0</v>
      </c>
      <c r="S379" s="29">
        <f>+SUMIFS('Scritture 2013'!$F:$F,'Scritture 2013'!$G:$G,"17",'Scritture 2013'!$A:$A,'Sp 2013'!$M379)</f>
        <v>0</v>
      </c>
      <c r="T379" s="29">
        <f>+SUMIFS('Scritture 2013'!$F:$F,'Scritture 2013'!$G:$G,"39AF",'Scritture 2013'!$A:$A,'Sp 2013'!$M379)</f>
        <v>0</v>
      </c>
      <c r="U379" s="29">
        <f>+SUMIFS('Scritture 2013'!$F:$F,'Scritture 2013'!$G:$G,"39SD",'Scritture 2013'!$A:$A,'Sp 2013'!$M379)</f>
        <v>0</v>
      </c>
      <c r="V379" s="29">
        <f>+SUMIFS('Scritture 2013'!$F:$F,'Scritture 2013'!$G:$G,"37",'Scritture 2013'!$A:$A,'Sp 2013'!$M379)</f>
        <v>0</v>
      </c>
      <c r="W379" s="29">
        <f>+SUMIFS('Scritture 2013'!$F:$F,'Scritture 2013'!$G:$G,"19",'Scritture 2013'!$A:$A,'Sp 2013'!$M379)</f>
        <v>0</v>
      </c>
      <c r="X379" s="29">
        <f t="shared" si="28"/>
        <v>0</v>
      </c>
      <c r="Y379" s="29">
        <f t="shared" si="27"/>
        <v>86087.4</v>
      </c>
      <c r="Z379" s="13"/>
    </row>
    <row r="380" spans="1:26" hidden="1" x14ac:dyDescent="0.3">
      <c r="A380" s="12" t="s">
        <v>426</v>
      </c>
      <c r="B380" s="12" t="s">
        <v>467</v>
      </c>
      <c r="C380" s="13" t="s">
        <v>468</v>
      </c>
      <c r="D380" s="13" t="s">
        <v>474</v>
      </c>
      <c r="E380" s="14" t="s">
        <v>475</v>
      </c>
      <c r="F380" s="13"/>
      <c r="G380" s="13"/>
      <c r="H380" s="10" t="s">
        <v>426</v>
      </c>
      <c r="I380" s="10" t="s">
        <v>467</v>
      </c>
      <c r="J380" t="s">
        <v>471</v>
      </c>
      <c r="K380" t="s">
        <v>471</v>
      </c>
      <c r="M380" s="15">
        <v>44002000025</v>
      </c>
      <c r="N380" s="15" t="s">
        <v>492</v>
      </c>
      <c r="O380" s="12">
        <f>+VLOOKUP(M380,[1]Foglio1!$A:$C,3,0)</f>
        <v>103620.29</v>
      </c>
      <c r="P380" s="29">
        <f>+SUMIFS('Scritture 2013'!$F:$F,'Scritture 2013'!$G:$G,"38",'Scritture 2013'!$A:$A,'Sp 2013'!$M380)</f>
        <v>0</v>
      </c>
      <c r="Q380" s="29">
        <f>+SUMIFS('Scritture 2013'!$F:$F,'Scritture 2013'!$G:$G,"16",'Scritture 2013'!$A:$A,'Sp 2013'!$M380)</f>
        <v>0</v>
      </c>
      <c r="R380" s="29">
        <f>+SUMIFS('Scritture 2013'!$F:$F,'Scritture 2013'!$G:$G,"39CA",'Scritture 2013'!$A:$A,'Sp 2013'!$M380)</f>
        <v>0</v>
      </c>
      <c r="S380" s="29">
        <f>+SUMIFS('Scritture 2013'!$F:$F,'Scritture 2013'!$G:$G,"17",'Scritture 2013'!$A:$A,'Sp 2013'!$M380)</f>
        <v>0</v>
      </c>
      <c r="T380" s="29">
        <f>+SUMIFS('Scritture 2013'!$F:$F,'Scritture 2013'!$G:$G,"39AF",'Scritture 2013'!$A:$A,'Sp 2013'!$M380)</f>
        <v>0</v>
      </c>
      <c r="U380" s="29">
        <f>+SUMIFS('Scritture 2013'!$F:$F,'Scritture 2013'!$G:$G,"39SD",'Scritture 2013'!$A:$A,'Sp 2013'!$M380)</f>
        <v>0</v>
      </c>
      <c r="V380" s="29">
        <f>+SUMIFS('Scritture 2013'!$F:$F,'Scritture 2013'!$G:$G,"37",'Scritture 2013'!$A:$A,'Sp 2013'!$M380)</f>
        <v>0</v>
      </c>
      <c r="W380" s="29">
        <f>+SUMIFS('Scritture 2013'!$F:$F,'Scritture 2013'!$G:$G,"19",'Scritture 2013'!$A:$A,'Sp 2013'!$M380)</f>
        <v>0</v>
      </c>
      <c r="X380" s="29">
        <f t="shared" si="28"/>
        <v>0</v>
      </c>
      <c r="Y380" s="29">
        <f t="shared" si="27"/>
        <v>103620.29</v>
      </c>
      <c r="Z380" s="13"/>
    </row>
    <row r="381" spans="1:26" hidden="1" x14ac:dyDescent="0.3">
      <c r="A381" s="12" t="s">
        <v>426</v>
      </c>
      <c r="B381" s="12" t="s">
        <v>467</v>
      </c>
      <c r="C381" s="13" t="s">
        <v>468</v>
      </c>
      <c r="D381" s="13" t="s">
        <v>474</v>
      </c>
      <c r="E381" s="14" t="s">
        <v>475</v>
      </c>
      <c r="F381" s="13"/>
      <c r="G381" s="13"/>
      <c r="H381" s="10" t="s">
        <v>426</v>
      </c>
      <c r="I381" s="10" t="s">
        <v>467</v>
      </c>
      <c r="J381" t="s">
        <v>471</v>
      </c>
      <c r="K381" t="s">
        <v>471</v>
      </c>
      <c r="M381" s="15">
        <v>44002000026</v>
      </c>
      <c r="N381" s="15" t="s">
        <v>493</v>
      </c>
      <c r="O381" s="12">
        <f>+VLOOKUP(M381,[1]Foglio1!$A:$C,3,0)</f>
        <v>14603.73</v>
      </c>
      <c r="P381" s="29">
        <f>+SUMIFS('Scritture 2013'!$F:$F,'Scritture 2013'!$G:$G,"38",'Scritture 2013'!$A:$A,'Sp 2013'!$M381)</f>
        <v>0</v>
      </c>
      <c r="Q381" s="29">
        <f>+SUMIFS('Scritture 2013'!$F:$F,'Scritture 2013'!$G:$G,"16",'Scritture 2013'!$A:$A,'Sp 2013'!$M381)</f>
        <v>0</v>
      </c>
      <c r="R381" s="29">
        <f>+SUMIFS('Scritture 2013'!$F:$F,'Scritture 2013'!$G:$G,"39CA",'Scritture 2013'!$A:$A,'Sp 2013'!$M381)</f>
        <v>0</v>
      </c>
      <c r="S381" s="29">
        <f>+SUMIFS('Scritture 2013'!$F:$F,'Scritture 2013'!$G:$G,"17",'Scritture 2013'!$A:$A,'Sp 2013'!$M381)</f>
        <v>0</v>
      </c>
      <c r="T381" s="29">
        <f>+SUMIFS('Scritture 2013'!$F:$F,'Scritture 2013'!$G:$G,"39AF",'Scritture 2013'!$A:$A,'Sp 2013'!$M381)</f>
        <v>0</v>
      </c>
      <c r="U381" s="29">
        <f>+SUMIFS('Scritture 2013'!$F:$F,'Scritture 2013'!$G:$G,"39SD",'Scritture 2013'!$A:$A,'Sp 2013'!$M381)</f>
        <v>0</v>
      </c>
      <c r="V381" s="29">
        <f>+SUMIFS('Scritture 2013'!$F:$F,'Scritture 2013'!$G:$G,"37",'Scritture 2013'!$A:$A,'Sp 2013'!$M381)</f>
        <v>0</v>
      </c>
      <c r="W381" s="29">
        <f>+SUMIFS('Scritture 2013'!$F:$F,'Scritture 2013'!$G:$G,"19",'Scritture 2013'!$A:$A,'Sp 2013'!$M381)</f>
        <v>0</v>
      </c>
      <c r="X381" s="29">
        <f t="shared" si="28"/>
        <v>0</v>
      </c>
      <c r="Y381" s="29">
        <f t="shared" si="27"/>
        <v>14603.73</v>
      </c>
      <c r="Z381" s="13"/>
    </row>
    <row r="382" spans="1:26" hidden="1" x14ac:dyDescent="0.3">
      <c r="A382" s="12" t="s">
        <v>426</v>
      </c>
      <c r="B382" s="12" t="s">
        <v>467</v>
      </c>
      <c r="C382" s="13" t="s">
        <v>468</v>
      </c>
      <c r="D382" s="13" t="s">
        <v>474</v>
      </c>
      <c r="E382" s="14" t="s">
        <v>475</v>
      </c>
      <c r="F382" s="13"/>
      <c r="G382" s="13"/>
      <c r="H382" s="10" t="s">
        <v>426</v>
      </c>
      <c r="I382" s="10" t="s">
        <v>467</v>
      </c>
      <c r="J382" t="s">
        <v>471</v>
      </c>
      <c r="K382" t="s">
        <v>471</v>
      </c>
      <c r="M382" s="15">
        <v>55005000099</v>
      </c>
      <c r="N382" s="15" t="s">
        <v>494</v>
      </c>
      <c r="O382" s="12">
        <f>+VLOOKUP(M382,[1]Foglio1!$A:$C,3,0)</f>
        <v>-1512.69</v>
      </c>
      <c r="P382" s="29">
        <f>+SUMIFS('Scritture 2013'!$F:$F,'Scritture 2013'!$G:$G,"38",'Scritture 2013'!$A:$A,'Sp 2013'!$M382)</f>
        <v>0</v>
      </c>
      <c r="Q382" s="29">
        <f>+SUMIFS('Scritture 2013'!$F:$F,'Scritture 2013'!$G:$G,"16",'Scritture 2013'!$A:$A,'Sp 2013'!$M382)</f>
        <v>0</v>
      </c>
      <c r="R382" s="29">
        <f>+SUMIFS('Scritture 2013'!$F:$F,'Scritture 2013'!$G:$G,"39CA",'Scritture 2013'!$A:$A,'Sp 2013'!$M382)</f>
        <v>0</v>
      </c>
      <c r="S382" s="29">
        <f>+SUMIFS('Scritture 2013'!$F:$F,'Scritture 2013'!$G:$G,"17",'Scritture 2013'!$A:$A,'Sp 2013'!$M382)</f>
        <v>0</v>
      </c>
      <c r="T382" s="29">
        <f>+SUMIFS('Scritture 2013'!$F:$F,'Scritture 2013'!$G:$G,"39AF",'Scritture 2013'!$A:$A,'Sp 2013'!$M382)</f>
        <v>0</v>
      </c>
      <c r="U382" s="29">
        <f>+SUMIFS('Scritture 2013'!$F:$F,'Scritture 2013'!$G:$G,"39SD",'Scritture 2013'!$A:$A,'Sp 2013'!$M382)</f>
        <v>0</v>
      </c>
      <c r="V382" s="29">
        <f>+SUMIFS('Scritture 2013'!$F:$F,'Scritture 2013'!$G:$G,"37",'Scritture 2013'!$A:$A,'Sp 2013'!$M382)</f>
        <v>0</v>
      </c>
      <c r="W382" s="29">
        <f>+SUMIFS('Scritture 2013'!$F:$F,'Scritture 2013'!$G:$G,"19",'Scritture 2013'!$A:$A,'Sp 2013'!$M382)</f>
        <v>0</v>
      </c>
      <c r="X382" s="29">
        <f t="shared" si="28"/>
        <v>0</v>
      </c>
      <c r="Y382" s="29">
        <f t="shared" si="27"/>
        <v>-1512.69</v>
      </c>
      <c r="Z382" s="13"/>
    </row>
    <row r="383" spans="1:26" hidden="1" x14ac:dyDescent="0.3">
      <c r="A383" s="12" t="s">
        <v>426</v>
      </c>
      <c r="B383" s="12" t="s">
        <v>467</v>
      </c>
      <c r="C383" s="13" t="s">
        <v>468</v>
      </c>
      <c r="D383" s="13" t="s">
        <v>474</v>
      </c>
      <c r="E383" s="14" t="s">
        <v>475</v>
      </c>
      <c r="F383" s="13"/>
      <c r="G383" s="13"/>
      <c r="H383" s="10" t="s">
        <v>426</v>
      </c>
      <c r="I383" s="10" t="s">
        <v>467</v>
      </c>
      <c r="J383" t="s">
        <v>471</v>
      </c>
      <c r="K383" t="s">
        <v>471</v>
      </c>
      <c r="M383" s="15">
        <v>44004000030</v>
      </c>
      <c r="N383" s="15" t="s">
        <v>495</v>
      </c>
      <c r="O383" s="12">
        <f>+VLOOKUP(M383,[1]Foglio1!$A:$C,3,0)</f>
        <v>10032.280000000001</v>
      </c>
      <c r="P383" s="29">
        <f>+SUMIFS('Scritture 2013'!$F:$F,'Scritture 2013'!$G:$G,"38",'Scritture 2013'!$A:$A,'Sp 2013'!$M383)</f>
        <v>0</v>
      </c>
      <c r="Q383" s="29">
        <f>+SUMIFS('Scritture 2013'!$F:$F,'Scritture 2013'!$G:$G,"16",'Scritture 2013'!$A:$A,'Sp 2013'!$M383)</f>
        <v>0</v>
      </c>
      <c r="R383" s="29">
        <f>+SUMIFS('Scritture 2013'!$F:$F,'Scritture 2013'!$G:$G,"39CA",'Scritture 2013'!$A:$A,'Sp 2013'!$M383)</f>
        <v>0</v>
      </c>
      <c r="S383" s="29">
        <f>+SUMIFS('Scritture 2013'!$F:$F,'Scritture 2013'!$G:$G,"17",'Scritture 2013'!$A:$A,'Sp 2013'!$M383)</f>
        <v>0</v>
      </c>
      <c r="T383" s="29">
        <f>+SUMIFS('Scritture 2013'!$F:$F,'Scritture 2013'!$G:$G,"39AF",'Scritture 2013'!$A:$A,'Sp 2013'!$M383)</f>
        <v>0</v>
      </c>
      <c r="U383" s="29">
        <f>+SUMIFS('Scritture 2013'!$F:$F,'Scritture 2013'!$G:$G,"39SD",'Scritture 2013'!$A:$A,'Sp 2013'!$M383)</f>
        <v>0</v>
      </c>
      <c r="V383" s="29">
        <f>+SUMIFS('Scritture 2013'!$F:$F,'Scritture 2013'!$G:$G,"37",'Scritture 2013'!$A:$A,'Sp 2013'!$M383)</f>
        <v>0</v>
      </c>
      <c r="W383" s="29">
        <f>+SUMIFS('Scritture 2013'!$F:$F,'Scritture 2013'!$G:$G,"19",'Scritture 2013'!$A:$A,'Sp 2013'!$M383)</f>
        <v>0</v>
      </c>
      <c r="X383" s="29">
        <f t="shared" si="28"/>
        <v>0</v>
      </c>
      <c r="Y383" s="29">
        <f t="shared" si="27"/>
        <v>10032.280000000001</v>
      </c>
      <c r="Z383" s="13"/>
    </row>
    <row r="384" spans="1:26" hidden="1" x14ac:dyDescent="0.3">
      <c r="A384" s="12" t="s">
        <v>426</v>
      </c>
      <c r="B384" s="12" t="s">
        <v>467</v>
      </c>
      <c r="C384" s="13" t="s">
        <v>468</v>
      </c>
      <c r="D384" s="13" t="s">
        <v>474</v>
      </c>
      <c r="E384" s="14" t="s">
        <v>475</v>
      </c>
      <c r="F384" s="13"/>
      <c r="G384" s="13"/>
      <c r="H384" s="10" t="s">
        <v>426</v>
      </c>
      <c r="I384" s="10" t="s">
        <v>467</v>
      </c>
      <c r="J384" t="s">
        <v>471</v>
      </c>
      <c r="K384" t="s">
        <v>471</v>
      </c>
      <c r="M384" s="15">
        <v>44004000035</v>
      </c>
      <c r="N384" s="15" t="s">
        <v>496</v>
      </c>
      <c r="O384" s="12">
        <f>+VLOOKUP(M384,[1]Foglio1!$A:$C,3,0)</f>
        <v>1847.91</v>
      </c>
      <c r="P384" s="29">
        <f>+SUMIFS('Scritture 2013'!$F:$F,'Scritture 2013'!$G:$G,"38",'Scritture 2013'!$A:$A,'Sp 2013'!$M384)</f>
        <v>0</v>
      </c>
      <c r="Q384" s="29">
        <f>+SUMIFS('Scritture 2013'!$F:$F,'Scritture 2013'!$G:$G,"16",'Scritture 2013'!$A:$A,'Sp 2013'!$M384)</f>
        <v>0</v>
      </c>
      <c r="R384" s="29">
        <f>+SUMIFS('Scritture 2013'!$F:$F,'Scritture 2013'!$G:$G,"39CA",'Scritture 2013'!$A:$A,'Sp 2013'!$M384)</f>
        <v>0</v>
      </c>
      <c r="S384" s="29">
        <f>+SUMIFS('Scritture 2013'!$F:$F,'Scritture 2013'!$G:$G,"17",'Scritture 2013'!$A:$A,'Sp 2013'!$M384)</f>
        <v>0</v>
      </c>
      <c r="T384" s="29">
        <f>+SUMIFS('Scritture 2013'!$F:$F,'Scritture 2013'!$G:$G,"39AF",'Scritture 2013'!$A:$A,'Sp 2013'!$M384)</f>
        <v>0</v>
      </c>
      <c r="U384" s="29">
        <f>+SUMIFS('Scritture 2013'!$F:$F,'Scritture 2013'!$G:$G,"39SD",'Scritture 2013'!$A:$A,'Sp 2013'!$M384)</f>
        <v>0</v>
      </c>
      <c r="V384" s="29">
        <f>+SUMIFS('Scritture 2013'!$F:$F,'Scritture 2013'!$G:$G,"37",'Scritture 2013'!$A:$A,'Sp 2013'!$M384)</f>
        <v>0</v>
      </c>
      <c r="W384" s="29">
        <f>+SUMIFS('Scritture 2013'!$F:$F,'Scritture 2013'!$G:$G,"19",'Scritture 2013'!$A:$A,'Sp 2013'!$M384)</f>
        <v>0</v>
      </c>
      <c r="X384" s="29">
        <f t="shared" si="28"/>
        <v>0</v>
      </c>
      <c r="Y384" s="29">
        <f t="shared" si="27"/>
        <v>1847.91</v>
      </c>
      <c r="Z384" s="13"/>
    </row>
    <row r="385" spans="1:26" hidden="1" x14ac:dyDescent="0.3">
      <c r="A385" s="12" t="s">
        <v>426</v>
      </c>
      <c r="B385" s="12" t="s">
        <v>467</v>
      </c>
      <c r="C385" s="13" t="s">
        <v>468</v>
      </c>
      <c r="D385" s="13" t="s">
        <v>474</v>
      </c>
      <c r="E385" s="14" t="s">
        <v>475</v>
      </c>
      <c r="F385" s="13"/>
      <c r="G385" s="13"/>
      <c r="H385" s="10" t="s">
        <v>426</v>
      </c>
      <c r="I385" s="10" t="s">
        <v>467</v>
      </c>
      <c r="J385" t="s">
        <v>471</v>
      </c>
      <c r="K385" t="s">
        <v>471</v>
      </c>
      <c r="M385" s="15">
        <v>44004000037</v>
      </c>
      <c r="N385" s="15" t="s">
        <v>497</v>
      </c>
      <c r="O385" s="12">
        <f>+VLOOKUP(M385,[1]Foglio1!$A:$C,3,0)</f>
        <v>4805.6499999999996</v>
      </c>
      <c r="P385" s="29">
        <f>+SUMIFS('Scritture 2013'!$F:$F,'Scritture 2013'!$G:$G,"38",'Scritture 2013'!$A:$A,'Sp 2013'!$M385)</f>
        <v>0</v>
      </c>
      <c r="Q385" s="29">
        <f>+SUMIFS('Scritture 2013'!$F:$F,'Scritture 2013'!$G:$G,"16",'Scritture 2013'!$A:$A,'Sp 2013'!$M385)</f>
        <v>0</v>
      </c>
      <c r="R385" s="29">
        <f>+SUMIFS('Scritture 2013'!$F:$F,'Scritture 2013'!$G:$G,"39CA",'Scritture 2013'!$A:$A,'Sp 2013'!$M385)</f>
        <v>0</v>
      </c>
      <c r="S385" s="29">
        <f>+SUMIFS('Scritture 2013'!$F:$F,'Scritture 2013'!$G:$G,"17",'Scritture 2013'!$A:$A,'Sp 2013'!$M385)</f>
        <v>0</v>
      </c>
      <c r="T385" s="29">
        <f>+SUMIFS('Scritture 2013'!$F:$F,'Scritture 2013'!$G:$G,"39AF",'Scritture 2013'!$A:$A,'Sp 2013'!$M385)</f>
        <v>0</v>
      </c>
      <c r="U385" s="29">
        <f>+SUMIFS('Scritture 2013'!$F:$F,'Scritture 2013'!$G:$G,"39SD",'Scritture 2013'!$A:$A,'Sp 2013'!$M385)</f>
        <v>0</v>
      </c>
      <c r="V385" s="29">
        <f>+SUMIFS('Scritture 2013'!$F:$F,'Scritture 2013'!$G:$G,"37",'Scritture 2013'!$A:$A,'Sp 2013'!$M385)</f>
        <v>0</v>
      </c>
      <c r="W385" s="29">
        <f>+SUMIFS('Scritture 2013'!$F:$F,'Scritture 2013'!$G:$G,"19",'Scritture 2013'!$A:$A,'Sp 2013'!$M385)</f>
        <v>0</v>
      </c>
      <c r="X385" s="29">
        <f t="shared" si="28"/>
        <v>0</v>
      </c>
      <c r="Y385" s="29">
        <f t="shared" si="27"/>
        <v>4805.6499999999996</v>
      </c>
      <c r="Z385" s="13"/>
    </row>
    <row r="386" spans="1:26" hidden="1" x14ac:dyDescent="0.3">
      <c r="A386" s="12" t="s">
        <v>426</v>
      </c>
      <c r="B386" s="12" t="s">
        <v>467</v>
      </c>
      <c r="C386" s="13" t="s">
        <v>468</v>
      </c>
      <c r="D386" s="13" t="s">
        <v>474</v>
      </c>
      <c r="E386" s="14" t="s">
        <v>475</v>
      </c>
      <c r="F386" s="13"/>
      <c r="G386" s="13"/>
      <c r="H386" s="10" t="s">
        <v>426</v>
      </c>
      <c r="I386" s="10" t="s">
        <v>467</v>
      </c>
      <c r="J386" t="s">
        <v>471</v>
      </c>
      <c r="K386" t="s">
        <v>471</v>
      </c>
      <c r="M386" s="15">
        <v>44005000019</v>
      </c>
      <c r="N386" s="15" t="s">
        <v>498</v>
      </c>
      <c r="O386" s="12">
        <f>+VLOOKUP(M386,[1]Foglio1!$A:$C,3,0)</f>
        <v>25568.14</v>
      </c>
      <c r="P386" s="29">
        <f>+SUMIFS('Scritture 2013'!$F:$F,'Scritture 2013'!$G:$G,"38",'Scritture 2013'!$A:$A,'Sp 2013'!$M386)</f>
        <v>0</v>
      </c>
      <c r="Q386" s="29">
        <f>+SUMIFS('Scritture 2013'!$F:$F,'Scritture 2013'!$G:$G,"16",'Scritture 2013'!$A:$A,'Sp 2013'!$M386)</f>
        <v>0</v>
      </c>
      <c r="R386" s="29">
        <f>+SUMIFS('Scritture 2013'!$F:$F,'Scritture 2013'!$G:$G,"39CA",'Scritture 2013'!$A:$A,'Sp 2013'!$M386)</f>
        <v>0</v>
      </c>
      <c r="S386" s="29">
        <f>+SUMIFS('Scritture 2013'!$F:$F,'Scritture 2013'!$G:$G,"17",'Scritture 2013'!$A:$A,'Sp 2013'!$M386)</f>
        <v>0</v>
      </c>
      <c r="T386" s="29">
        <f>+SUMIFS('Scritture 2013'!$F:$F,'Scritture 2013'!$G:$G,"39AF",'Scritture 2013'!$A:$A,'Sp 2013'!$M386)</f>
        <v>0</v>
      </c>
      <c r="U386" s="29">
        <f>+SUMIFS('Scritture 2013'!$F:$F,'Scritture 2013'!$G:$G,"39SD",'Scritture 2013'!$A:$A,'Sp 2013'!$M386)</f>
        <v>0</v>
      </c>
      <c r="V386" s="29">
        <f>+SUMIFS('Scritture 2013'!$F:$F,'Scritture 2013'!$G:$G,"37",'Scritture 2013'!$A:$A,'Sp 2013'!$M386)</f>
        <v>0</v>
      </c>
      <c r="W386" s="29">
        <f>+SUMIFS('Scritture 2013'!$F:$F,'Scritture 2013'!$G:$G,"19",'Scritture 2013'!$A:$A,'Sp 2013'!$M386)</f>
        <v>0</v>
      </c>
      <c r="X386" s="29">
        <f t="shared" si="28"/>
        <v>0</v>
      </c>
      <c r="Y386" s="29">
        <f t="shared" si="27"/>
        <v>25568.14</v>
      </c>
      <c r="Z386" s="13"/>
    </row>
    <row r="387" spans="1:26" hidden="1" x14ac:dyDescent="0.3">
      <c r="A387" s="12" t="s">
        <v>426</v>
      </c>
      <c r="B387" s="12" t="s">
        <v>467</v>
      </c>
      <c r="C387" s="13" t="s">
        <v>468</v>
      </c>
      <c r="D387" s="13" t="s">
        <v>474</v>
      </c>
      <c r="E387" s="14" t="s">
        <v>475</v>
      </c>
      <c r="F387" s="13"/>
      <c r="G387" s="13"/>
      <c r="H387" s="10" t="s">
        <v>426</v>
      </c>
      <c r="I387" s="10" t="s">
        <v>467</v>
      </c>
      <c r="J387" t="s">
        <v>471</v>
      </c>
      <c r="K387" t="s">
        <v>471</v>
      </c>
      <c r="M387" s="15">
        <v>44006000007</v>
      </c>
      <c r="N387" s="15" t="s">
        <v>499</v>
      </c>
      <c r="O387" s="12">
        <f>+VLOOKUP(M387,[1]Foglio1!$A:$C,3,0)</f>
        <v>17305.07</v>
      </c>
      <c r="P387" s="29">
        <f>+SUMIFS('Scritture 2013'!$F:$F,'Scritture 2013'!$G:$G,"38",'Scritture 2013'!$A:$A,'Sp 2013'!$M387)</f>
        <v>0</v>
      </c>
      <c r="Q387" s="29">
        <f>+SUMIFS('Scritture 2013'!$F:$F,'Scritture 2013'!$G:$G,"16",'Scritture 2013'!$A:$A,'Sp 2013'!$M387)</f>
        <v>0</v>
      </c>
      <c r="R387" s="29">
        <f>+SUMIFS('Scritture 2013'!$F:$F,'Scritture 2013'!$G:$G,"39CA",'Scritture 2013'!$A:$A,'Sp 2013'!$M387)</f>
        <v>0</v>
      </c>
      <c r="S387" s="29">
        <f>+SUMIFS('Scritture 2013'!$F:$F,'Scritture 2013'!$G:$G,"17",'Scritture 2013'!$A:$A,'Sp 2013'!$M387)</f>
        <v>0</v>
      </c>
      <c r="T387" s="29">
        <f>+SUMIFS('Scritture 2013'!$F:$F,'Scritture 2013'!$G:$G,"39AF",'Scritture 2013'!$A:$A,'Sp 2013'!$M387)</f>
        <v>0</v>
      </c>
      <c r="U387" s="29">
        <f>+SUMIFS('Scritture 2013'!$F:$F,'Scritture 2013'!$G:$G,"39SD",'Scritture 2013'!$A:$A,'Sp 2013'!$M387)</f>
        <v>0</v>
      </c>
      <c r="V387" s="29">
        <f>+SUMIFS('Scritture 2013'!$F:$F,'Scritture 2013'!$G:$G,"37",'Scritture 2013'!$A:$A,'Sp 2013'!$M387)</f>
        <v>0</v>
      </c>
      <c r="W387" s="29">
        <f>+SUMIFS('Scritture 2013'!$F:$F,'Scritture 2013'!$G:$G,"19",'Scritture 2013'!$A:$A,'Sp 2013'!$M387)</f>
        <v>0</v>
      </c>
      <c r="X387" s="29">
        <f t="shared" si="28"/>
        <v>0</v>
      </c>
      <c r="Y387" s="29">
        <f t="shared" si="27"/>
        <v>17305.07</v>
      </c>
      <c r="Z387" s="13"/>
    </row>
    <row r="388" spans="1:26" hidden="1" x14ac:dyDescent="0.3">
      <c r="A388" s="12" t="s">
        <v>426</v>
      </c>
      <c r="B388" s="12" t="s">
        <v>467</v>
      </c>
      <c r="C388" s="13" t="s">
        <v>468</v>
      </c>
      <c r="D388" s="13" t="s">
        <v>474</v>
      </c>
      <c r="E388" s="14" t="s">
        <v>475</v>
      </c>
      <c r="F388" s="13"/>
      <c r="G388" s="13"/>
      <c r="H388" s="10" t="s">
        <v>426</v>
      </c>
      <c r="I388" s="10" t="s">
        <v>467</v>
      </c>
      <c r="J388" t="s">
        <v>471</v>
      </c>
      <c r="K388" t="s">
        <v>471</v>
      </c>
      <c r="M388" s="15">
        <v>44004000006</v>
      </c>
      <c r="N388" s="15" t="s">
        <v>500</v>
      </c>
      <c r="O388" s="12">
        <f>+VLOOKUP(M388,[1]Foglio1!$A:$C,3,0)</f>
        <v>105944.36</v>
      </c>
      <c r="P388" s="29">
        <f>+SUMIFS('Scritture 2013'!$F:$F,'Scritture 2013'!$G:$G,"38",'Scritture 2013'!$A:$A,'Sp 2013'!$M388)</f>
        <v>0</v>
      </c>
      <c r="Q388" s="29">
        <f>+SUMIFS('Scritture 2013'!$F:$F,'Scritture 2013'!$G:$G,"16",'Scritture 2013'!$A:$A,'Sp 2013'!$M388)</f>
        <v>0</v>
      </c>
      <c r="R388" s="29">
        <f>+SUMIFS('Scritture 2013'!$F:$F,'Scritture 2013'!$G:$G,"39CA",'Scritture 2013'!$A:$A,'Sp 2013'!$M388)</f>
        <v>0</v>
      </c>
      <c r="S388" s="29">
        <f>+SUMIFS('Scritture 2013'!$F:$F,'Scritture 2013'!$G:$G,"17",'Scritture 2013'!$A:$A,'Sp 2013'!$M388)</f>
        <v>0</v>
      </c>
      <c r="T388" s="29">
        <f>+SUMIFS('Scritture 2013'!$F:$F,'Scritture 2013'!$G:$G,"39AF",'Scritture 2013'!$A:$A,'Sp 2013'!$M388)</f>
        <v>0</v>
      </c>
      <c r="U388" s="29">
        <f>+SUMIFS('Scritture 2013'!$F:$F,'Scritture 2013'!$G:$G,"39SD",'Scritture 2013'!$A:$A,'Sp 2013'!$M388)</f>
        <v>0</v>
      </c>
      <c r="V388" s="29">
        <f>+SUMIFS('Scritture 2013'!$F:$F,'Scritture 2013'!$G:$G,"37",'Scritture 2013'!$A:$A,'Sp 2013'!$M388)</f>
        <v>0</v>
      </c>
      <c r="W388" s="29">
        <f>+SUMIFS('Scritture 2013'!$F:$F,'Scritture 2013'!$G:$G,"19",'Scritture 2013'!$A:$A,'Sp 2013'!$M388)</f>
        <v>0</v>
      </c>
      <c r="X388" s="29">
        <f t="shared" si="28"/>
        <v>0</v>
      </c>
      <c r="Y388" s="29">
        <f t="shared" si="27"/>
        <v>105944.36</v>
      </c>
      <c r="Z388" s="13"/>
    </row>
    <row r="389" spans="1:26" hidden="1" x14ac:dyDescent="0.3">
      <c r="A389" s="12" t="s">
        <v>426</v>
      </c>
      <c r="B389" s="12" t="s">
        <v>467</v>
      </c>
      <c r="C389" s="13" t="s">
        <v>468</v>
      </c>
      <c r="D389" s="13" t="s">
        <v>474</v>
      </c>
      <c r="E389" s="14" t="s">
        <v>475</v>
      </c>
      <c r="F389" s="13"/>
      <c r="G389" s="13"/>
      <c r="H389" s="10" t="s">
        <v>426</v>
      </c>
      <c r="I389" s="10" t="s">
        <v>467</v>
      </c>
      <c r="J389" t="s">
        <v>471</v>
      </c>
      <c r="K389" t="s">
        <v>471</v>
      </c>
      <c r="M389" s="15">
        <v>44004000007</v>
      </c>
      <c r="N389" s="15" t="s">
        <v>501</v>
      </c>
      <c r="O389" s="12">
        <f>+VLOOKUP(M389,[1]Foglio1!$A:$C,3,0)</f>
        <v>14452.06</v>
      </c>
      <c r="P389" s="29">
        <f>+SUMIFS('Scritture 2013'!$F:$F,'Scritture 2013'!$G:$G,"38",'Scritture 2013'!$A:$A,'Sp 2013'!$M389)</f>
        <v>0</v>
      </c>
      <c r="Q389" s="29">
        <f>+SUMIFS('Scritture 2013'!$F:$F,'Scritture 2013'!$G:$G,"16",'Scritture 2013'!$A:$A,'Sp 2013'!$M389)</f>
        <v>0</v>
      </c>
      <c r="R389" s="29">
        <f>+SUMIFS('Scritture 2013'!$F:$F,'Scritture 2013'!$G:$G,"39CA",'Scritture 2013'!$A:$A,'Sp 2013'!$M389)</f>
        <v>0</v>
      </c>
      <c r="S389" s="29">
        <f>+SUMIFS('Scritture 2013'!$F:$F,'Scritture 2013'!$G:$G,"17",'Scritture 2013'!$A:$A,'Sp 2013'!$M389)</f>
        <v>0</v>
      </c>
      <c r="T389" s="29">
        <f>+SUMIFS('Scritture 2013'!$F:$F,'Scritture 2013'!$G:$G,"39AF",'Scritture 2013'!$A:$A,'Sp 2013'!$M389)</f>
        <v>0</v>
      </c>
      <c r="U389" s="29">
        <f>+SUMIFS('Scritture 2013'!$F:$F,'Scritture 2013'!$G:$G,"39SD",'Scritture 2013'!$A:$A,'Sp 2013'!$M389)</f>
        <v>0</v>
      </c>
      <c r="V389" s="29">
        <f>+SUMIFS('Scritture 2013'!$F:$F,'Scritture 2013'!$G:$G,"37",'Scritture 2013'!$A:$A,'Sp 2013'!$M389)</f>
        <v>0</v>
      </c>
      <c r="W389" s="29">
        <f>+SUMIFS('Scritture 2013'!$F:$F,'Scritture 2013'!$G:$G,"19",'Scritture 2013'!$A:$A,'Sp 2013'!$M389)</f>
        <v>0</v>
      </c>
      <c r="X389" s="29">
        <f t="shared" si="28"/>
        <v>0</v>
      </c>
      <c r="Y389" s="29">
        <f t="shared" si="27"/>
        <v>14452.06</v>
      </c>
      <c r="Z389" s="13"/>
    </row>
    <row r="390" spans="1:26" hidden="1" x14ac:dyDescent="0.3">
      <c r="A390" s="12" t="s">
        <v>426</v>
      </c>
      <c r="B390" s="12" t="s">
        <v>467</v>
      </c>
      <c r="C390" s="13" t="s">
        <v>468</v>
      </c>
      <c r="D390" s="13" t="s">
        <v>474</v>
      </c>
      <c r="E390" s="14" t="s">
        <v>475</v>
      </c>
      <c r="F390" s="13"/>
      <c r="G390" s="13"/>
      <c r="H390" s="10" t="s">
        <v>426</v>
      </c>
      <c r="I390" s="10" t="s">
        <v>467</v>
      </c>
      <c r="J390" t="s">
        <v>471</v>
      </c>
      <c r="K390" t="s">
        <v>471</v>
      </c>
      <c r="M390" s="15">
        <v>44004000009</v>
      </c>
      <c r="N390" s="15" t="s">
        <v>502</v>
      </c>
      <c r="O390" s="12">
        <f>+VLOOKUP(M390,[1]Foglio1!$A:$C,3,0)</f>
        <v>4740.82</v>
      </c>
      <c r="P390" s="29">
        <f>+SUMIFS('Scritture 2013'!$F:$F,'Scritture 2013'!$G:$G,"38",'Scritture 2013'!$A:$A,'Sp 2013'!$M390)</f>
        <v>0</v>
      </c>
      <c r="Q390" s="29">
        <f>+SUMIFS('Scritture 2013'!$F:$F,'Scritture 2013'!$G:$G,"16",'Scritture 2013'!$A:$A,'Sp 2013'!$M390)</f>
        <v>0</v>
      </c>
      <c r="R390" s="29">
        <f>+SUMIFS('Scritture 2013'!$F:$F,'Scritture 2013'!$G:$G,"39CA",'Scritture 2013'!$A:$A,'Sp 2013'!$M390)</f>
        <v>0</v>
      </c>
      <c r="S390" s="29">
        <f>+SUMIFS('Scritture 2013'!$F:$F,'Scritture 2013'!$G:$G,"17",'Scritture 2013'!$A:$A,'Sp 2013'!$M390)</f>
        <v>0</v>
      </c>
      <c r="T390" s="29">
        <f>+SUMIFS('Scritture 2013'!$F:$F,'Scritture 2013'!$G:$G,"39AF",'Scritture 2013'!$A:$A,'Sp 2013'!$M390)</f>
        <v>0</v>
      </c>
      <c r="U390" s="29">
        <f>+SUMIFS('Scritture 2013'!$F:$F,'Scritture 2013'!$G:$G,"39SD",'Scritture 2013'!$A:$A,'Sp 2013'!$M390)</f>
        <v>0</v>
      </c>
      <c r="V390" s="29">
        <f>+SUMIFS('Scritture 2013'!$F:$F,'Scritture 2013'!$G:$G,"37",'Scritture 2013'!$A:$A,'Sp 2013'!$M390)</f>
        <v>0</v>
      </c>
      <c r="W390" s="29">
        <f>+SUMIFS('Scritture 2013'!$F:$F,'Scritture 2013'!$G:$G,"19",'Scritture 2013'!$A:$A,'Sp 2013'!$M390)</f>
        <v>0</v>
      </c>
      <c r="X390" s="29">
        <f t="shared" si="28"/>
        <v>0</v>
      </c>
      <c r="Y390" s="29">
        <f t="shared" si="27"/>
        <v>4740.82</v>
      </c>
      <c r="Z390" s="13"/>
    </row>
    <row r="391" spans="1:26" hidden="1" x14ac:dyDescent="0.3">
      <c r="A391" s="12" t="s">
        <v>426</v>
      </c>
      <c r="B391" s="12" t="s">
        <v>467</v>
      </c>
      <c r="C391" s="13" t="s">
        <v>468</v>
      </c>
      <c r="D391" s="13" t="s">
        <v>474</v>
      </c>
      <c r="E391" s="14" t="s">
        <v>475</v>
      </c>
      <c r="F391" s="13"/>
      <c r="G391" s="13"/>
      <c r="H391" s="10" t="s">
        <v>426</v>
      </c>
      <c r="I391" s="10" t="s">
        <v>467</v>
      </c>
      <c r="J391" t="s">
        <v>471</v>
      </c>
      <c r="K391" t="s">
        <v>471</v>
      </c>
      <c r="M391" s="15">
        <v>44004000010</v>
      </c>
      <c r="N391" s="15" t="s">
        <v>503</v>
      </c>
      <c r="O391" s="12"/>
      <c r="P391" s="29">
        <f>+SUMIFS('Scritture 2013'!$F:$F,'Scritture 2013'!$G:$G,"38",'Scritture 2013'!$A:$A,'Sp 2013'!$M391)</f>
        <v>0</v>
      </c>
      <c r="Q391" s="29">
        <f>+SUMIFS('Scritture 2013'!$F:$F,'Scritture 2013'!$G:$G,"16",'Scritture 2013'!$A:$A,'Sp 2013'!$M391)</f>
        <v>0</v>
      </c>
      <c r="R391" s="29">
        <f>+SUMIFS('Scritture 2013'!$F:$F,'Scritture 2013'!$G:$G,"39CA",'Scritture 2013'!$A:$A,'Sp 2013'!$M391)</f>
        <v>0</v>
      </c>
      <c r="S391" s="29">
        <f>+SUMIFS('Scritture 2013'!$F:$F,'Scritture 2013'!$G:$G,"17",'Scritture 2013'!$A:$A,'Sp 2013'!$M391)</f>
        <v>0</v>
      </c>
      <c r="T391" s="29">
        <f>+SUMIFS('Scritture 2013'!$F:$F,'Scritture 2013'!$G:$G,"39AF",'Scritture 2013'!$A:$A,'Sp 2013'!$M391)</f>
        <v>0</v>
      </c>
      <c r="U391" s="29">
        <f>+SUMIFS('Scritture 2013'!$F:$F,'Scritture 2013'!$G:$G,"39SD",'Scritture 2013'!$A:$A,'Sp 2013'!$M391)</f>
        <v>0</v>
      </c>
      <c r="V391" s="29">
        <f>+SUMIFS('Scritture 2013'!$F:$F,'Scritture 2013'!$G:$G,"37",'Scritture 2013'!$A:$A,'Sp 2013'!$M391)</f>
        <v>0</v>
      </c>
      <c r="W391" s="29">
        <f>+SUMIFS('Scritture 2013'!$F:$F,'Scritture 2013'!$G:$G,"19",'Scritture 2013'!$A:$A,'Sp 2013'!$M391)</f>
        <v>0</v>
      </c>
      <c r="X391" s="29">
        <f t="shared" si="28"/>
        <v>0</v>
      </c>
      <c r="Y391" s="29">
        <f t="shared" si="27"/>
        <v>0</v>
      </c>
      <c r="Z391" s="13"/>
    </row>
    <row r="392" spans="1:26" hidden="1" x14ac:dyDescent="0.3">
      <c r="A392" s="12" t="s">
        <v>426</v>
      </c>
      <c r="B392" s="12" t="s">
        <v>467</v>
      </c>
      <c r="C392" s="13" t="s">
        <v>468</v>
      </c>
      <c r="D392" s="13" t="s">
        <v>474</v>
      </c>
      <c r="E392" s="14" t="s">
        <v>475</v>
      </c>
      <c r="F392" s="13"/>
      <c r="G392" s="13"/>
      <c r="H392" s="10" t="s">
        <v>426</v>
      </c>
      <c r="I392" s="10" t="s">
        <v>467</v>
      </c>
      <c r="J392" t="s">
        <v>471</v>
      </c>
      <c r="K392" t="s">
        <v>471</v>
      </c>
      <c r="M392" s="15">
        <v>44008000002</v>
      </c>
      <c r="N392" s="15" t="s">
        <v>504</v>
      </c>
      <c r="O392" s="12">
        <f>+VLOOKUP(M392,[1]Foglio1!$A:$C,3,0)</f>
        <v>8358.19</v>
      </c>
      <c r="P392" s="29">
        <f>+SUMIFS('Scritture 2013'!$F:$F,'Scritture 2013'!$G:$G,"38",'Scritture 2013'!$A:$A,'Sp 2013'!$M392)</f>
        <v>0</v>
      </c>
      <c r="Q392" s="29">
        <f>+SUMIFS('Scritture 2013'!$F:$F,'Scritture 2013'!$G:$G,"16",'Scritture 2013'!$A:$A,'Sp 2013'!$M392)</f>
        <v>0</v>
      </c>
      <c r="R392" s="29">
        <f>+SUMIFS('Scritture 2013'!$F:$F,'Scritture 2013'!$G:$G,"39CA",'Scritture 2013'!$A:$A,'Sp 2013'!$M392)</f>
        <v>0</v>
      </c>
      <c r="S392" s="29">
        <f>+SUMIFS('Scritture 2013'!$F:$F,'Scritture 2013'!$G:$G,"17",'Scritture 2013'!$A:$A,'Sp 2013'!$M392)</f>
        <v>0</v>
      </c>
      <c r="T392" s="29">
        <f>+SUMIFS('Scritture 2013'!$F:$F,'Scritture 2013'!$G:$G,"39AF",'Scritture 2013'!$A:$A,'Sp 2013'!$M392)</f>
        <v>0</v>
      </c>
      <c r="U392" s="29">
        <f>+SUMIFS('Scritture 2013'!$F:$F,'Scritture 2013'!$G:$G,"39SD",'Scritture 2013'!$A:$A,'Sp 2013'!$M392)</f>
        <v>0</v>
      </c>
      <c r="V392" s="29">
        <f>+SUMIFS('Scritture 2013'!$F:$F,'Scritture 2013'!$G:$G,"37",'Scritture 2013'!$A:$A,'Sp 2013'!$M392)</f>
        <v>0</v>
      </c>
      <c r="W392" s="29">
        <f>+SUMIFS('Scritture 2013'!$F:$F,'Scritture 2013'!$G:$G,"19",'Scritture 2013'!$A:$A,'Sp 2013'!$M392)</f>
        <v>0</v>
      </c>
      <c r="X392" s="29">
        <f t="shared" si="28"/>
        <v>0</v>
      </c>
      <c r="Y392" s="29">
        <f t="shared" si="27"/>
        <v>8358.19</v>
      </c>
      <c r="Z392" s="13"/>
    </row>
    <row r="393" spans="1:26" hidden="1" x14ac:dyDescent="0.3">
      <c r="A393" s="12" t="s">
        <v>426</v>
      </c>
      <c r="B393" s="12" t="s">
        <v>467</v>
      </c>
      <c r="C393" s="13" t="s">
        <v>468</v>
      </c>
      <c r="D393" s="13" t="s">
        <v>474</v>
      </c>
      <c r="E393" s="14" t="s">
        <v>475</v>
      </c>
      <c r="F393" s="13"/>
      <c r="G393" s="13"/>
      <c r="H393" s="10" t="s">
        <v>426</v>
      </c>
      <c r="I393" s="10" t="s">
        <v>467</v>
      </c>
      <c r="J393" t="s">
        <v>471</v>
      </c>
      <c r="K393" t="s">
        <v>471</v>
      </c>
      <c r="M393" s="15">
        <v>44002000027</v>
      </c>
      <c r="N393" s="15" t="s">
        <v>505</v>
      </c>
      <c r="O393" s="12">
        <f>+VLOOKUP(M393,[1]Foglio1!$A:$C,3,0)</f>
        <v>138724.16</v>
      </c>
      <c r="P393" s="29">
        <f>+SUMIFS('Scritture 2013'!$F:$F,'Scritture 2013'!$G:$G,"38",'Scritture 2013'!$A:$A,'Sp 2013'!$M393)</f>
        <v>0</v>
      </c>
      <c r="Q393" s="29">
        <f>+SUMIFS('Scritture 2013'!$F:$F,'Scritture 2013'!$G:$G,"16",'Scritture 2013'!$A:$A,'Sp 2013'!$M393)</f>
        <v>0</v>
      </c>
      <c r="R393" s="29">
        <f>+SUMIFS('Scritture 2013'!$F:$F,'Scritture 2013'!$G:$G,"39CA",'Scritture 2013'!$A:$A,'Sp 2013'!$M393)</f>
        <v>0</v>
      </c>
      <c r="S393" s="29">
        <f>+SUMIFS('Scritture 2013'!$F:$F,'Scritture 2013'!$G:$G,"17",'Scritture 2013'!$A:$A,'Sp 2013'!$M393)</f>
        <v>0</v>
      </c>
      <c r="T393" s="29">
        <f>+SUMIFS('Scritture 2013'!$F:$F,'Scritture 2013'!$G:$G,"39AF",'Scritture 2013'!$A:$A,'Sp 2013'!$M393)</f>
        <v>0</v>
      </c>
      <c r="U393" s="29">
        <f>+SUMIFS('Scritture 2013'!$F:$F,'Scritture 2013'!$G:$G,"39SD",'Scritture 2013'!$A:$A,'Sp 2013'!$M393)</f>
        <v>0</v>
      </c>
      <c r="V393" s="29">
        <f>+SUMIFS('Scritture 2013'!$F:$F,'Scritture 2013'!$G:$G,"37",'Scritture 2013'!$A:$A,'Sp 2013'!$M393)</f>
        <v>0</v>
      </c>
      <c r="W393" s="29">
        <f>+SUMIFS('Scritture 2013'!$F:$F,'Scritture 2013'!$G:$G,"19",'Scritture 2013'!$A:$A,'Sp 2013'!$M393)</f>
        <v>0</v>
      </c>
      <c r="X393" s="29">
        <f t="shared" si="28"/>
        <v>0</v>
      </c>
      <c r="Y393" s="29">
        <f t="shared" si="27"/>
        <v>138724.16</v>
      </c>
      <c r="Z393" s="13"/>
    </row>
    <row r="394" spans="1:26" hidden="1" x14ac:dyDescent="0.3">
      <c r="A394" s="12" t="s">
        <v>426</v>
      </c>
      <c r="B394" s="12" t="s">
        <v>467</v>
      </c>
      <c r="C394" s="13" t="s">
        <v>468</v>
      </c>
      <c r="D394" s="13" t="s">
        <v>506</v>
      </c>
      <c r="E394" s="14" t="s">
        <v>507</v>
      </c>
      <c r="F394" s="13"/>
      <c r="G394" s="13"/>
      <c r="H394" s="10" t="s">
        <v>426</v>
      </c>
      <c r="I394" s="10" t="s">
        <v>467</v>
      </c>
      <c r="J394" t="s">
        <v>508</v>
      </c>
      <c r="K394" t="s">
        <v>508</v>
      </c>
      <c r="M394" s="15">
        <v>44005000020</v>
      </c>
      <c r="N394" s="15" t="s">
        <v>509</v>
      </c>
      <c r="O394" s="12">
        <f>+VLOOKUP(M394,[1]Foglio1!$A:$C,3,0)</f>
        <v>780.98</v>
      </c>
      <c r="P394" s="29">
        <f>+SUMIFS('Scritture 2013'!$F:$F,'Scritture 2013'!$G:$G,"38",'Scritture 2013'!$A:$A,'Sp 2013'!$M394)</f>
        <v>0</v>
      </c>
      <c r="Q394" s="29">
        <f>+SUMIFS('Scritture 2013'!$F:$F,'Scritture 2013'!$G:$G,"16",'Scritture 2013'!$A:$A,'Sp 2013'!$M394)</f>
        <v>0</v>
      </c>
      <c r="R394" s="29">
        <f>+SUMIFS('Scritture 2013'!$F:$F,'Scritture 2013'!$G:$G,"39CA",'Scritture 2013'!$A:$A,'Sp 2013'!$M394)</f>
        <v>0</v>
      </c>
      <c r="S394" s="29">
        <f>+SUMIFS('Scritture 2013'!$F:$F,'Scritture 2013'!$G:$G,"17",'Scritture 2013'!$A:$A,'Sp 2013'!$M394)</f>
        <v>0</v>
      </c>
      <c r="T394" s="29">
        <f>+SUMIFS('Scritture 2013'!$F:$F,'Scritture 2013'!$G:$G,"39AF",'Scritture 2013'!$A:$A,'Sp 2013'!$M394)</f>
        <v>0</v>
      </c>
      <c r="U394" s="29">
        <f>+SUMIFS('Scritture 2013'!$F:$F,'Scritture 2013'!$G:$G,"39SD",'Scritture 2013'!$A:$A,'Sp 2013'!$M394)</f>
        <v>0</v>
      </c>
      <c r="V394" s="29">
        <f>+SUMIFS('Scritture 2013'!$F:$F,'Scritture 2013'!$G:$G,"37",'Scritture 2013'!$A:$A,'Sp 2013'!$M394)</f>
        <v>0</v>
      </c>
      <c r="W394" s="29">
        <f>+SUMIFS('Scritture 2013'!$F:$F,'Scritture 2013'!$G:$G,"19",'Scritture 2013'!$A:$A,'Sp 2013'!$M394)</f>
        <v>0</v>
      </c>
      <c r="X394" s="29">
        <f t="shared" si="28"/>
        <v>0</v>
      </c>
      <c r="Y394" s="29">
        <f t="shared" si="27"/>
        <v>780.98</v>
      </c>
      <c r="Z394" s="13"/>
    </row>
    <row r="395" spans="1:26" hidden="1" x14ac:dyDescent="0.3">
      <c r="A395" s="12" t="s">
        <v>426</v>
      </c>
      <c r="B395" s="12" t="s">
        <v>467</v>
      </c>
      <c r="C395" s="13" t="s">
        <v>468</v>
      </c>
      <c r="D395" s="13" t="s">
        <v>506</v>
      </c>
      <c r="E395" s="14" t="s">
        <v>507</v>
      </c>
      <c r="F395" s="13"/>
      <c r="G395" s="13"/>
      <c r="H395" s="10" t="s">
        <v>426</v>
      </c>
      <c r="I395" s="10" t="s">
        <v>467</v>
      </c>
      <c r="J395" t="s">
        <v>508</v>
      </c>
      <c r="K395" t="s">
        <v>508</v>
      </c>
      <c r="M395" s="15">
        <v>44004000001</v>
      </c>
      <c r="N395" s="15" t="s">
        <v>510</v>
      </c>
      <c r="O395" s="12">
        <f>+VLOOKUP(M395,[1]Foglio1!$A:$C,3,0)</f>
        <v>648403.18999999994</v>
      </c>
      <c r="P395" s="29">
        <f>+SUMIFS('Scritture 2013'!$F:$F,'Scritture 2013'!$G:$G,"38",'Scritture 2013'!$A:$A,'Sp 2013'!$M395)</f>
        <v>0</v>
      </c>
      <c r="Q395" s="29">
        <f>+SUMIFS('Scritture 2013'!$F:$F,'Scritture 2013'!$G:$G,"16",'Scritture 2013'!$A:$A,'Sp 2013'!$M395)</f>
        <v>0</v>
      </c>
      <c r="R395" s="29">
        <f>+SUMIFS('Scritture 2013'!$F:$F,'Scritture 2013'!$G:$G,"39CA",'Scritture 2013'!$A:$A,'Sp 2013'!$M395)</f>
        <v>0</v>
      </c>
      <c r="S395" s="29">
        <f>+SUMIFS('Scritture 2013'!$F:$F,'Scritture 2013'!$G:$G,"17",'Scritture 2013'!$A:$A,'Sp 2013'!$M395)</f>
        <v>0</v>
      </c>
      <c r="T395" s="29">
        <f>+SUMIFS('Scritture 2013'!$F:$F,'Scritture 2013'!$G:$G,"39AF",'Scritture 2013'!$A:$A,'Sp 2013'!$M395)</f>
        <v>0</v>
      </c>
      <c r="U395" s="29">
        <f>+SUMIFS('Scritture 2013'!$F:$F,'Scritture 2013'!$G:$G,"39SD",'Scritture 2013'!$A:$A,'Sp 2013'!$M395)</f>
        <v>0</v>
      </c>
      <c r="V395" s="29">
        <f>+SUMIFS('Scritture 2013'!$F:$F,'Scritture 2013'!$G:$G,"37",'Scritture 2013'!$A:$A,'Sp 2013'!$M395)</f>
        <v>0</v>
      </c>
      <c r="W395" s="29">
        <f>+SUMIFS('Scritture 2013'!$F:$F,'Scritture 2013'!$G:$G,"19",'Scritture 2013'!$A:$A,'Sp 2013'!$M395)</f>
        <v>0</v>
      </c>
      <c r="X395" s="29">
        <f t="shared" si="28"/>
        <v>0</v>
      </c>
      <c r="Y395" s="29">
        <f t="shared" si="27"/>
        <v>648403.18999999994</v>
      </c>
      <c r="Z395" s="13"/>
    </row>
    <row r="396" spans="1:26" hidden="1" x14ac:dyDescent="0.3">
      <c r="A396" s="12" t="s">
        <v>426</v>
      </c>
      <c r="B396" s="12" t="s">
        <v>467</v>
      </c>
      <c r="C396" s="13" t="s">
        <v>468</v>
      </c>
      <c r="D396" s="13" t="s">
        <v>506</v>
      </c>
      <c r="E396" s="14" t="s">
        <v>507</v>
      </c>
      <c r="F396" s="13"/>
      <c r="G396" s="13"/>
      <c r="H396" s="10" t="s">
        <v>426</v>
      </c>
      <c r="I396" s="10" t="s">
        <v>467</v>
      </c>
      <c r="J396" t="s">
        <v>508</v>
      </c>
      <c r="K396" t="s">
        <v>508</v>
      </c>
      <c r="M396" s="15">
        <v>44004000002</v>
      </c>
      <c r="N396" s="15" t="s">
        <v>511</v>
      </c>
      <c r="O396" s="12">
        <f>+VLOOKUP(M396,[1]Foglio1!$A:$C,3,0)</f>
        <v>27224.32</v>
      </c>
      <c r="P396" s="29">
        <f>+SUMIFS('Scritture 2013'!$F:$F,'Scritture 2013'!$G:$G,"38",'Scritture 2013'!$A:$A,'Sp 2013'!$M396)</f>
        <v>0</v>
      </c>
      <c r="Q396" s="29">
        <f>+SUMIFS('Scritture 2013'!$F:$F,'Scritture 2013'!$G:$G,"16",'Scritture 2013'!$A:$A,'Sp 2013'!$M396)</f>
        <v>0</v>
      </c>
      <c r="R396" s="29">
        <f>+SUMIFS('Scritture 2013'!$F:$F,'Scritture 2013'!$G:$G,"39CA",'Scritture 2013'!$A:$A,'Sp 2013'!$M396)</f>
        <v>0</v>
      </c>
      <c r="S396" s="29">
        <f>+SUMIFS('Scritture 2013'!$F:$F,'Scritture 2013'!$G:$G,"17",'Scritture 2013'!$A:$A,'Sp 2013'!$M396)</f>
        <v>0</v>
      </c>
      <c r="T396" s="29">
        <f>+SUMIFS('Scritture 2013'!$F:$F,'Scritture 2013'!$G:$G,"39AF",'Scritture 2013'!$A:$A,'Sp 2013'!$M396)</f>
        <v>0</v>
      </c>
      <c r="U396" s="29">
        <f>+SUMIFS('Scritture 2013'!$F:$F,'Scritture 2013'!$G:$G,"39SD",'Scritture 2013'!$A:$A,'Sp 2013'!$M396)</f>
        <v>0</v>
      </c>
      <c r="V396" s="29">
        <f>+SUMIFS('Scritture 2013'!$F:$F,'Scritture 2013'!$G:$G,"37",'Scritture 2013'!$A:$A,'Sp 2013'!$M396)</f>
        <v>0</v>
      </c>
      <c r="W396" s="29">
        <f>+SUMIFS('Scritture 2013'!$F:$F,'Scritture 2013'!$G:$G,"19",'Scritture 2013'!$A:$A,'Sp 2013'!$M396)</f>
        <v>0</v>
      </c>
      <c r="X396" s="29">
        <f t="shared" si="28"/>
        <v>0</v>
      </c>
      <c r="Y396" s="29">
        <f t="shared" si="27"/>
        <v>27224.32</v>
      </c>
      <c r="Z396" s="13"/>
    </row>
    <row r="397" spans="1:26" hidden="1" x14ac:dyDescent="0.3">
      <c r="A397" s="12" t="s">
        <v>426</v>
      </c>
      <c r="B397" s="12" t="s">
        <v>467</v>
      </c>
      <c r="C397" s="13" t="s">
        <v>468</v>
      </c>
      <c r="D397" s="13" t="s">
        <v>506</v>
      </c>
      <c r="E397" s="14" t="s">
        <v>507</v>
      </c>
      <c r="F397" s="13"/>
      <c r="G397" s="13"/>
      <c r="H397" s="10" t="s">
        <v>426</v>
      </c>
      <c r="I397" s="10" t="s">
        <v>467</v>
      </c>
      <c r="J397" t="s">
        <v>508</v>
      </c>
      <c r="K397" t="s">
        <v>508</v>
      </c>
      <c r="M397" s="15">
        <v>44004000003</v>
      </c>
      <c r="N397" s="15" t="s">
        <v>512</v>
      </c>
      <c r="O397" s="12">
        <f>+VLOOKUP(M397,[1]Foglio1!$A:$C,3,0)</f>
        <v>223078.24</v>
      </c>
      <c r="P397" s="29">
        <f>+SUMIFS('Scritture 2013'!$F:$F,'Scritture 2013'!$G:$G,"38",'Scritture 2013'!$A:$A,'Sp 2013'!$M397)</f>
        <v>0</v>
      </c>
      <c r="Q397" s="29">
        <f>+SUMIFS('Scritture 2013'!$F:$F,'Scritture 2013'!$G:$G,"16",'Scritture 2013'!$A:$A,'Sp 2013'!$M397)</f>
        <v>0</v>
      </c>
      <c r="R397" s="29">
        <f>+SUMIFS('Scritture 2013'!$F:$F,'Scritture 2013'!$G:$G,"39CA",'Scritture 2013'!$A:$A,'Sp 2013'!$M397)</f>
        <v>0</v>
      </c>
      <c r="S397" s="29">
        <f>+SUMIFS('Scritture 2013'!$F:$F,'Scritture 2013'!$G:$G,"17",'Scritture 2013'!$A:$A,'Sp 2013'!$M397)</f>
        <v>0</v>
      </c>
      <c r="T397" s="29">
        <f>+SUMIFS('Scritture 2013'!$F:$F,'Scritture 2013'!$G:$G,"39AF",'Scritture 2013'!$A:$A,'Sp 2013'!$M397)</f>
        <v>0</v>
      </c>
      <c r="U397" s="29">
        <f>+SUMIFS('Scritture 2013'!$F:$F,'Scritture 2013'!$G:$G,"39SD",'Scritture 2013'!$A:$A,'Sp 2013'!$M397)</f>
        <v>0</v>
      </c>
      <c r="V397" s="29">
        <f>+SUMIFS('Scritture 2013'!$F:$F,'Scritture 2013'!$G:$G,"37",'Scritture 2013'!$A:$A,'Sp 2013'!$M397)</f>
        <v>0</v>
      </c>
      <c r="W397" s="29">
        <f>+SUMIFS('Scritture 2013'!$F:$F,'Scritture 2013'!$G:$G,"19",'Scritture 2013'!$A:$A,'Sp 2013'!$M397)</f>
        <v>0</v>
      </c>
      <c r="X397" s="29">
        <f t="shared" si="28"/>
        <v>0</v>
      </c>
      <c r="Y397" s="29">
        <f t="shared" si="27"/>
        <v>223078.24</v>
      </c>
      <c r="Z397" s="13"/>
    </row>
    <row r="398" spans="1:26" hidden="1" x14ac:dyDescent="0.3">
      <c r="A398" s="12" t="s">
        <v>426</v>
      </c>
      <c r="B398" s="12" t="s">
        <v>467</v>
      </c>
      <c r="C398" s="13" t="s">
        <v>468</v>
      </c>
      <c r="D398" s="13" t="s">
        <v>506</v>
      </c>
      <c r="E398" s="14" t="s">
        <v>507</v>
      </c>
      <c r="F398" s="13"/>
      <c r="G398" s="13"/>
      <c r="H398" s="10" t="s">
        <v>426</v>
      </c>
      <c r="I398" s="10" t="s">
        <v>467</v>
      </c>
      <c r="J398" t="s">
        <v>508</v>
      </c>
      <c r="K398" t="s">
        <v>508</v>
      </c>
      <c r="M398" s="15">
        <v>44004000004</v>
      </c>
      <c r="N398" s="15" t="s">
        <v>513</v>
      </c>
      <c r="O398" s="12">
        <f>+VLOOKUP(M398,[1]Foglio1!$A:$C,3,0)</f>
        <v>8693.67</v>
      </c>
      <c r="P398" s="29">
        <f>+SUMIFS('Scritture 2013'!$F:$F,'Scritture 2013'!$G:$G,"38",'Scritture 2013'!$A:$A,'Sp 2013'!$M398)</f>
        <v>0</v>
      </c>
      <c r="Q398" s="29">
        <f>+SUMIFS('Scritture 2013'!$F:$F,'Scritture 2013'!$G:$G,"16",'Scritture 2013'!$A:$A,'Sp 2013'!$M398)</f>
        <v>0</v>
      </c>
      <c r="R398" s="29">
        <f>+SUMIFS('Scritture 2013'!$F:$F,'Scritture 2013'!$G:$G,"39CA",'Scritture 2013'!$A:$A,'Sp 2013'!$M398)</f>
        <v>0</v>
      </c>
      <c r="S398" s="29">
        <f>+SUMIFS('Scritture 2013'!$F:$F,'Scritture 2013'!$G:$G,"17",'Scritture 2013'!$A:$A,'Sp 2013'!$M398)</f>
        <v>0</v>
      </c>
      <c r="T398" s="29">
        <f>+SUMIFS('Scritture 2013'!$F:$F,'Scritture 2013'!$G:$G,"39AF",'Scritture 2013'!$A:$A,'Sp 2013'!$M398)</f>
        <v>0</v>
      </c>
      <c r="U398" s="29">
        <f>+SUMIFS('Scritture 2013'!$F:$F,'Scritture 2013'!$G:$G,"39SD",'Scritture 2013'!$A:$A,'Sp 2013'!$M398)</f>
        <v>0</v>
      </c>
      <c r="V398" s="29">
        <f>+SUMIFS('Scritture 2013'!$F:$F,'Scritture 2013'!$G:$G,"37",'Scritture 2013'!$A:$A,'Sp 2013'!$M398)</f>
        <v>0</v>
      </c>
      <c r="W398" s="29">
        <f>+SUMIFS('Scritture 2013'!$F:$F,'Scritture 2013'!$G:$G,"19",'Scritture 2013'!$A:$A,'Sp 2013'!$M398)</f>
        <v>0</v>
      </c>
      <c r="X398" s="29">
        <f t="shared" si="28"/>
        <v>0</v>
      </c>
      <c r="Y398" s="29">
        <f t="shared" si="27"/>
        <v>8693.67</v>
      </c>
      <c r="Z398" s="13"/>
    </row>
    <row r="399" spans="1:26" hidden="1" x14ac:dyDescent="0.3">
      <c r="A399" s="12" t="s">
        <v>426</v>
      </c>
      <c r="B399" s="12" t="s">
        <v>467</v>
      </c>
      <c r="C399" s="13" t="s">
        <v>468</v>
      </c>
      <c r="D399" s="13" t="s">
        <v>506</v>
      </c>
      <c r="E399" s="14" t="s">
        <v>507</v>
      </c>
      <c r="F399" s="13"/>
      <c r="G399" s="13"/>
      <c r="H399" s="10" t="s">
        <v>426</v>
      </c>
      <c r="I399" s="10" t="s">
        <v>467</v>
      </c>
      <c r="J399" t="s">
        <v>508</v>
      </c>
      <c r="K399" t="s">
        <v>508</v>
      </c>
      <c r="M399" s="15">
        <v>44004000008</v>
      </c>
      <c r="N399" s="15" t="s">
        <v>514</v>
      </c>
      <c r="O399" s="12">
        <f>+VLOOKUP(M399,[1]Foglio1!$A:$C,3,0)</f>
        <v>19409.8</v>
      </c>
      <c r="P399" s="29">
        <f>+SUMIFS('Scritture 2013'!$F:$F,'Scritture 2013'!$G:$G,"38",'Scritture 2013'!$A:$A,'Sp 2013'!$M399)</f>
        <v>0</v>
      </c>
      <c r="Q399" s="29">
        <f>+SUMIFS('Scritture 2013'!$F:$F,'Scritture 2013'!$G:$G,"16",'Scritture 2013'!$A:$A,'Sp 2013'!$M399)</f>
        <v>0</v>
      </c>
      <c r="R399" s="29">
        <f>+SUMIFS('Scritture 2013'!$F:$F,'Scritture 2013'!$G:$G,"39CA",'Scritture 2013'!$A:$A,'Sp 2013'!$M399)</f>
        <v>0</v>
      </c>
      <c r="S399" s="29">
        <f>+SUMIFS('Scritture 2013'!$F:$F,'Scritture 2013'!$G:$G,"17",'Scritture 2013'!$A:$A,'Sp 2013'!$M399)</f>
        <v>0</v>
      </c>
      <c r="T399" s="29">
        <f>+SUMIFS('Scritture 2013'!$F:$F,'Scritture 2013'!$G:$G,"39AF",'Scritture 2013'!$A:$A,'Sp 2013'!$M399)</f>
        <v>0</v>
      </c>
      <c r="U399" s="29">
        <f>+SUMIFS('Scritture 2013'!$F:$F,'Scritture 2013'!$G:$G,"39SD",'Scritture 2013'!$A:$A,'Sp 2013'!$M399)</f>
        <v>0</v>
      </c>
      <c r="V399" s="29">
        <f>+SUMIFS('Scritture 2013'!$F:$F,'Scritture 2013'!$G:$G,"37",'Scritture 2013'!$A:$A,'Sp 2013'!$M399)</f>
        <v>0</v>
      </c>
      <c r="W399" s="29">
        <f>+SUMIFS('Scritture 2013'!$F:$F,'Scritture 2013'!$G:$G,"19",'Scritture 2013'!$A:$A,'Sp 2013'!$M399)</f>
        <v>0</v>
      </c>
      <c r="X399" s="29">
        <f t="shared" si="28"/>
        <v>0</v>
      </c>
      <c r="Y399" s="29">
        <f t="shared" si="27"/>
        <v>19409.8</v>
      </c>
      <c r="Z399" s="13"/>
    </row>
    <row r="400" spans="1:26" hidden="1" x14ac:dyDescent="0.3">
      <c r="A400" s="12" t="s">
        <v>426</v>
      </c>
      <c r="B400" s="12" t="s">
        <v>467</v>
      </c>
      <c r="C400" s="13" t="s">
        <v>468</v>
      </c>
      <c r="D400" s="13" t="s">
        <v>506</v>
      </c>
      <c r="E400" s="14" t="s">
        <v>507</v>
      </c>
      <c r="F400" s="13"/>
      <c r="G400" s="13"/>
      <c r="H400" s="10" t="s">
        <v>426</v>
      </c>
      <c r="I400" s="10" t="s">
        <v>467</v>
      </c>
      <c r="J400" t="s">
        <v>508</v>
      </c>
      <c r="K400" t="s">
        <v>508</v>
      </c>
      <c r="M400" s="15">
        <v>44004000011</v>
      </c>
      <c r="N400" s="15" t="s">
        <v>515</v>
      </c>
      <c r="O400" s="12">
        <f>+VLOOKUP(M400,[1]Foglio1!$A:$C,3,0)</f>
        <v>4455.41</v>
      </c>
      <c r="P400" s="29">
        <f>+SUMIFS('Scritture 2013'!$F:$F,'Scritture 2013'!$G:$G,"38",'Scritture 2013'!$A:$A,'Sp 2013'!$M400)</f>
        <v>0</v>
      </c>
      <c r="Q400" s="29">
        <f>+SUMIFS('Scritture 2013'!$F:$F,'Scritture 2013'!$G:$G,"16",'Scritture 2013'!$A:$A,'Sp 2013'!$M400)</f>
        <v>0</v>
      </c>
      <c r="R400" s="29">
        <f>+SUMIFS('Scritture 2013'!$F:$F,'Scritture 2013'!$G:$G,"39CA",'Scritture 2013'!$A:$A,'Sp 2013'!$M400)</f>
        <v>0</v>
      </c>
      <c r="S400" s="29">
        <f>+SUMIFS('Scritture 2013'!$F:$F,'Scritture 2013'!$G:$G,"17",'Scritture 2013'!$A:$A,'Sp 2013'!$M400)</f>
        <v>0</v>
      </c>
      <c r="T400" s="29">
        <f>+SUMIFS('Scritture 2013'!$F:$F,'Scritture 2013'!$G:$G,"39AF",'Scritture 2013'!$A:$A,'Sp 2013'!$M400)</f>
        <v>0</v>
      </c>
      <c r="U400" s="29">
        <f>+SUMIFS('Scritture 2013'!$F:$F,'Scritture 2013'!$G:$G,"39SD",'Scritture 2013'!$A:$A,'Sp 2013'!$M400)</f>
        <v>0</v>
      </c>
      <c r="V400" s="29">
        <f>+SUMIFS('Scritture 2013'!$F:$F,'Scritture 2013'!$G:$G,"37",'Scritture 2013'!$A:$A,'Sp 2013'!$M400)</f>
        <v>0</v>
      </c>
      <c r="W400" s="29">
        <f>+SUMIFS('Scritture 2013'!$F:$F,'Scritture 2013'!$G:$G,"19",'Scritture 2013'!$A:$A,'Sp 2013'!$M400)</f>
        <v>0</v>
      </c>
      <c r="X400" s="29">
        <f t="shared" si="28"/>
        <v>0</v>
      </c>
      <c r="Y400" s="29">
        <f t="shared" si="27"/>
        <v>4455.41</v>
      </c>
      <c r="Z400" s="13"/>
    </row>
    <row r="401" spans="1:26" hidden="1" x14ac:dyDescent="0.3">
      <c r="A401" s="12" t="s">
        <v>426</v>
      </c>
      <c r="B401" s="12" t="s">
        <v>467</v>
      </c>
      <c r="C401" s="13" t="s">
        <v>468</v>
      </c>
      <c r="D401" s="13" t="s">
        <v>506</v>
      </c>
      <c r="E401" s="14" t="s">
        <v>507</v>
      </c>
      <c r="F401" s="13"/>
      <c r="G401" s="13"/>
      <c r="H401" s="10" t="s">
        <v>426</v>
      </c>
      <c r="I401" s="10" t="s">
        <v>467</v>
      </c>
      <c r="J401" t="s">
        <v>508</v>
      </c>
      <c r="K401" t="s">
        <v>508</v>
      </c>
      <c r="M401" s="15">
        <v>44004000012</v>
      </c>
      <c r="N401" s="15" t="s">
        <v>516</v>
      </c>
      <c r="O401" s="12">
        <f>+VLOOKUP(M401,[1]Foglio1!$A:$C,3,0)</f>
        <v>26376.82</v>
      </c>
      <c r="P401" s="29">
        <f>+SUMIFS('Scritture 2013'!$F:$F,'Scritture 2013'!$G:$G,"38",'Scritture 2013'!$A:$A,'Sp 2013'!$M401)</f>
        <v>0</v>
      </c>
      <c r="Q401" s="29">
        <f>+SUMIFS('Scritture 2013'!$F:$F,'Scritture 2013'!$G:$G,"16",'Scritture 2013'!$A:$A,'Sp 2013'!$M401)</f>
        <v>0</v>
      </c>
      <c r="R401" s="29">
        <f>+SUMIFS('Scritture 2013'!$F:$F,'Scritture 2013'!$G:$G,"39CA",'Scritture 2013'!$A:$A,'Sp 2013'!$M401)</f>
        <v>0</v>
      </c>
      <c r="S401" s="29">
        <f>+SUMIFS('Scritture 2013'!$F:$F,'Scritture 2013'!$G:$G,"17",'Scritture 2013'!$A:$A,'Sp 2013'!$M401)</f>
        <v>0</v>
      </c>
      <c r="T401" s="29">
        <f>+SUMIFS('Scritture 2013'!$F:$F,'Scritture 2013'!$G:$G,"39AF",'Scritture 2013'!$A:$A,'Sp 2013'!$M401)</f>
        <v>0</v>
      </c>
      <c r="U401" s="29">
        <f>+SUMIFS('Scritture 2013'!$F:$F,'Scritture 2013'!$G:$G,"39SD",'Scritture 2013'!$A:$A,'Sp 2013'!$M401)</f>
        <v>0</v>
      </c>
      <c r="V401" s="29">
        <f>+SUMIFS('Scritture 2013'!$F:$F,'Scritture 2013'!$G:$G,"37",'Scritture 2013'!$A:$A,'Sp 2013'!$M401)</f>
        <v>0</v>
      </c>
      <c r="W401" s="29">
        <f>+SUMIFS('Scritture 2013'!$F:$F,'Scritture 2013'!$G:$G,"19",'Scritture 2013'!$A:$A,'Sp 2013'!$M401)</f>
        <v>0</v>
      </c>
      <c r="X401" s="29">
        <f t="shared" si="28"/>
        <v>0</v>
      </c>
      <c r="Y401" s="29">
        <f t="shared" si="27"/>
        <v>26376.82</v>
      </c>
      <c r="Z401" s="13"/>
    </row>
    <row r="402" spans="1:26" hidden="1" x14ac:dyDescent="0.3">
      <c r="A402" s="12" t="s">
        <v>426</v>
      </c>
      <c r="B402" s="12" t="s">
        <v>467</v>
      </c>
      <c r="C402" s="13" t="s">
        <v>468</v>
      </c>
      <c r="D402" s="13" t="s">
        <v>506</v>
      </c>
      <c r="E402" s="14" t="s">
        <v>507</v>
      </c>
      <c r="F402" s="13"/>
      <c r="G402" s="13"/>
      <c r="H402" s="10" t="s">
        <v>426</v>
      </c>
      <c r="I402" s="10" t="s">
        <v>467</v>
      </c>
      <c r="J402" t="s">
        <v>508</v>
      </c>
      <c r="K402" t="s">
        <v>508</v>
      </c>
      <c r="M402" s="15">
        <v>44004000013</v>
      </c>
      <c r="N402" s="15" t="s">
        <v>517</v>
      </c>
      <c r="O402" s="12">
        <f>+VLOOKUP(M402,[1]Foglio1!$A:$C,3,0)</f>
        <v>718.62</v>
      </c>
      <c r="P402" s="29">
        <f>+SUMIFS('Scritture 2013'!$F:$F,'Scritture 2013'!$G:$G,"38",'Scritture 2013'!$A:$A,'Sp 2013'!$M402)</f>
        <v>0</v>
      </c>
      <c r="Q402" s="29">
        <f>+SUMIFS('Scritture 2013'!$F:$F,'Scritture 2013'!$G:$G,"16",'Scritture 2013'!$A:$A,'Sp 2013'!$M402)</f>
        <v>0</v>
      </c>
      <c r="R402" s="29">
        <f>+SUMIFS('Scritture 2013'!$F:$F,'Scritture 2013'!$G:$G,"39CA",'Scritture 2013'!$A:$A,'Sp 2013'!$M402)</f>
        <v>0</v>
      </c>
      <c r="S402" s="29">
        <f>+SUMIFS('Scritture 2013'!$F:$F,'Scritture 2013'!$G:$G,"17",'Scritture 2013'!$A:$A,'Sp 2013'!$M402)</f>
        <v>0</v>
      </c>
      <c r="T402" s="29">
        <f>+SUMIFS('Scritture 2013'!$F:$F,'Scritture 2013'!$G:$G,"39AF",'Scritture 2013'!$A:$A,'Sp 2013'!$M402)</f>
        <v>0</v>
      </c>
      <c r="U402" s="29">
        <f>+SUMIFS('Scritture 2013'!$F:$F,'Scritture 2013'!$G:$G,"39SD",'Scritture 2013'!$A:$A,'Sp 2013'!$M402)</f>
        <v>0</v>
      </c>
      <c r="V402" s="29">
        <f>+SUMIFS('Scritture 2013'!$F:$F,'Scritture 2013'!$G:$G,"37",'Scritture 2013'!$A:$A,'Sp 2013'!$M402)</f>
        <v>0</v>
      </c>
      <c r="W402" s="29">
        <f>+SUMIFS('Scritture 2013'!$F:$F,'Scritture 2013'!$G:$G,"19",'Scritture 2013'!$A:$A,'Sp 2013'!$M402)</f>
        <v>0</v>
      </c>
      <c r="X402" s="29">
        <f t="shared" si="28"/>
        <v>0</v>
      </c>
      <c r="Y402" s="29">
        <f t="shared" si="27"/>
        <v>718.62</v>
      </c>
      <c r="Z402" s="13"/>
    </row>
    <row r="403" spans="1:26" hidden="1" x14ac:dyDescent="0.3">
      <c r="A403" s="12" t="s">
        <v>426</v>
      </c>
      <c r="B403" s="12" t="s">
        <v>467</v>
      </c>
      <c r="C403" s="13" t="s">
        <v>468</v>
      </c>
      <c r="D403" s="13" t="s">
        <v>506</v>
      </c>
      <c r="E403" s="14" t="s">
        <v>507</v>
      </c>
      <c r="F403" s="13"/>
      <c r="G403" s="13"/>
      <c r="H403" s="10" t="s">
        <v>426</v>
      </c>
      <c r="I403" s="10" t="s">
        <v>467</v>
      </c>
      <c r="J403" t="s">
        <v>508</v>
      </c>
      <c r="K403" t="s">
        <v>508</v>
      </c>
      <c r="M403" s="15">
        <v>44004000014</v>
      </c>
      <c r="N403" s="15" t="s">
        <v>518</v>
      </c>
      <c r="O403" s="12">
        <f>+VLOOKUP(M403,[1]Foglio1!$A:$C,3,0)</f>
        <v>5630.13</v>
      </c>
      <c r="P403" s="29">
        <f>+SUMIFS('Scritture 2013'!$F:$F,'Scritture 2013'!$G:$G,"38",'Scritture 2013'!$A:$A,'Sp 2013'!$M403)</f>
        <v>0</v>
      </c>
      <c r="Q403" s="29">
        <f>+SUMIFS('Scritture 2013'!$F:$F,'Scritture 2013'!$G:$G,"16",'Scritture 2013'!$A:$A,'Sp 2013'!$M403)</f>
        <v>0</v>
      </c>
      <c r="R403" s="29">
        <f>+SUMIFS('Scritture 2013'!$F:$F,'Scritture 2013'!$G:$G,"39CA",'Scritture 2013'!$A:$A,'Sp 2013'!$M403)</f>
        <v>0</v>
      </c>
      <c r="S403" s="29">
        <f>+SUMIFS('Scritture 2013'!$F:$F,'Scritture 2013'!$G:$G,"17",'Scritture 2013'!$A:$A,'Sp 2013'!$M403)</f>
        <v>0</v>
      </c>
      <c r="T403" s="29">
        <f>+SUMIFS('Scritture 2013'!$F:$F,'Scritture 2013'!$G:$G,"39AF",'Scritture 2013'!$A:$A,'Sp 2013'!$M403)</f>
        <v>0</v>
      </c>
      <c r="U403" s="29">
        <f>+SUMIFS('Scritture 2013'!$F:$F,'Scritture 2013'!$G:$G,"39SD",'Scritture 2013'!$A:$A,'Sp 2013'!$M403)</f>
        <v>0</v>
      </c>
      <c r="V403" s="29">
        <f>+SUMIFS('Scritture 2013'!$F:$F,'Scritture 2013'!$G:$G,"37",'Scritture 2013'!$A:$A,'Sp 2013'!$M403)</f>
        <v>0</v>
      </c>
      <c r="W403" s="29">
        <f>+SUMIFS('Scritture 2013'!$F:$F,'Scritture 2013'!$G:$G,"19",'Scritture 2013'!$A:$A,'Sp 2013'!$M403)</f>
        <v>0</v>
      </c>
      <c r="X403" s="29">
        <f t="shared" si="28"/>
        <v>0</v>
      </c>
      <c r="Y403" s="29">
        <f t="shared" si="27"/>
        <v>5630.13</v>
      </c>
      <c r="Z403" s="13"/>
    </row>
    <row r="404" spans="1:26" hidden="1" x14ac:dyDescent="0.3">
      <c r="A404" s="12" t="s">
        <v>426</v>
      </c>
      <c r="B404" s="12" t="s">
        <v>467</v>
      </c>
      <c r="C404" s="13" t="s">
        <v>468</v>
      </c>
      <c r="D404" s="13" t="s">
        <v>506</v>
      </c>
      <c r="E404" s="14" t="s">
        <v>507</v>
      </c>
      <c r="F404" s="13"/>
      <c r="G404" s="13"/>
      <c r="H404" s="10" t="s">
        <v>426</v>
      </c>
      <c r="I404" s="10" t="s">
        <v>467</v>
      </c>
      <c r="J404" t="s">
        <v>508</v>
      </c>
      <c r="K404" t="s">
        <v>508</v>
      </c>
      <c r="M404" s="15">
        <v>44004000015</v>
      </c>
      <c r="N404" s="15" t="s">
        <v>519</v>
      </c>
      <c r="O404" s="12">
        <f>+VLOOKUP(M404,[1]Foglio1!$A:$C,3,0)</f>
        <v>121456.73</v>
      </c>
      <c r="P404" s="29">
        <f>+SUMIFS('Scritture 2013'!$F:$F,'Scritture 2013'!$G:$G,"38",'Scritture 2013'!$A:$A,'Sp 2013'!$M404)</f>
        <v>0</v>
      </c>
      <c r="Q404" s="29">
        <f>+SUMIFS('Scritture 2013'!$F:$F,'Scritture 2013'!$G:$G,"16",'Scritture 2013'!$A:$A,'Sp 2013'!$M404)</f>
        <v>0</v>
      </c>
      <c r="R404" s="29">
        <f>+SUMIFS('Scritture 2013'!$F:$F,'Scritture 2013'!$G:$G,"39CA",'Scritture 2013'!$A:$A,'Sp 2013'!$M404)</f>
        <v>0</v>
      </c>
      <c r="S404" s="29">
        <f>+SUMIFS('Scritture 2013'!$F:$F,'Scritture 2013'!$G:$G,"17",'Scritture 2013'!$A:$A,'Sp 2013'!$M404)</f>
        <v>0</v>
      </c>
      <c r="T404" s="29">
        <f>+SUMIFS('Scritture 2013'!$F:$F,'Scritture 2013'!$G:$G,"39AF",'Scritture 2013'!$A:$A,'Sp 2013'!$M404)</f>
        <v>0</v>
      </c>
      <c r="U404" s="29">
        <f>+SUMIFS('Scritture 2013'!$F:$F,'Scritture 2013'!$G:$G,"39SD",'Scritture 2013'!$A:$A,'Sp 2013'!$M404)</f>
        <v>0</v>
      </c>
      <c r="V404" s="29">
        <f>+SUMIFS('Scritture 2013'!$F:$F,'Scritture 2013'!$G:$G,"37",'Scritture 2013'!$A:$A,'Sp 2013'!$M404)</f>
        <v>0</v>
      </c>
      <c r="W404" s="29">
        <f>+SUMIFS('Scritture 2013'!$F:$F,'Scritture 2013'!$G:$G,"19",'Scritture 2013'!$A:$A,'Sp 2013'!$M404)</f>
        <v>0</v>
      </c>
      <c r="X404" s="29">
        <f t="shared" si="28"/>
        <v>0</v>
      </c>
      <c r="Y404" s="29">
        <f t="shared" si="27"/>
        <v>121456.73</v>
      </c>
      <c r="Z404" s="13"/>
    </row>
    <row r="405" spans="1:26" hidden="1" x14ac:dyDescent="0.3">
      <c r="A405" s="12" t="s">
        <v>426</v>
      </c>
      <c r="B405" s="12" t="s">
        <v>467</v>
      </c>
      <c r="C405" s="13" t="s">
        <v>468</v>
      </c>
      <c r="D405" s="13" t="s">
        <v>506</v>
      </c>
      <c r="E405" s="14" t="s">
        <v>507</v>
      </c>
      <c r="F405" s="13"/>
      <c r="G405" s="13"/>
      <c r="H405" s="10" t="s">
        <v>426</v>
      </c>
      <c r="I405" s="10" t="s">
        <v>467</v>
      </c>
      <c r="J405" t="s">
        <v>508</v>
      </c>
      <c r="K405" t="s">
        <v>508</v>
      </c>
      <c r="M405" s="15">
        <v>44004000016</v>
      </c>
      <c r="N405" s="15" t="s">
        <v>520</v>
      </c>
      <c r="O405" s="12">
        <f>+VLOOKUP(M405,[1]Foglio1!$A:$C,3,0)</f>
        <v>13964.04</v>
      </c>
      <c r="P405" s="29">
        <f>+SUMIFS('Scritture 2013'!$F:$F,'Scritture 2013'!$G:$G,"38",'Scritture 2013'!$A:$A,'Sp 2013'!$M405)</f>
        <v>0</v>
      </c>
      <c r="Q405" s="29">
        <f>+SUMIFS('Scritture 2013'!$F:$F,'Scritture 2013'!$G:$G,"16",'Scritture 2013'!$A:$A,'Sp 2013'!$M405)</f>
        <v>0</v>
      </c>
      <c r="R405" s="29">
        <f>+SUMIFS('Scritture 2013'!$F:$F,'Scritture 2013'!$G:$G,"39CA",'Scritture 2013'!$A:$A,'Sp 2013'!$M405)</f>
        <v>0</v>
      </c>
      <c r="S405" s="29">
        <f>+SUMIFS('Scritture 2013'!$F:$F,'Scritture 2013'!$G:$G,"17",'Scritture 2013'!$A:$A,'Sp 2013'!$M405)</f>
        <v>0</v>
      </c>
      <c r="T405" s="29">
        <f>+SUMIFS('Scritture 2013'!$F:$F,'Scritture 2013'!$G:$G,"39AF",'Scritture 2013'!$A:$A,'Sp 2013'!$M405)</f>
        <v>0</v>
      </c>
      <c r="U405" s="29">
        <f>+SUMIFS('Scritture 2013'!$F:$F,'Scritture 2013'!$G:$G,"39SD",'Scritture 2013'!$A:$A,'Sp 2013'!$M405)</f>
        <v>0</v>
      </c>
      <c r="V405" s="29">
        <f>+SUMIFS('Scritture 2013'!$F:$F,'Scritture 2013'!$G:$G,"37",'Scritture 2013'!$A:$A,'Sp 2013'!$M405)</f>
        <v>0</v>
      </c>
      <c r="W405" s="29">
        <f>+SUMIFS('Scritture 2013'!$F:$F,'Scritture 2013'!$G:$G,"19",'Scritture 2013'!$A:$A,'Sp 2013'!$M405)</f>
        <v>0</v>
      </c>
      <c r="X405" s="29">
        <f t="shared" si="28"/>
        <v>0</v>
      </c>
      <c r="Y405" s="29">
        <f t="shared" si="27"/>
        <v>13964.04</v>
      </c>
      <c r="Z405" s="13"/>
    </row>
    <row r="406" spans="1:26" hidden="1" x14ac:dyDescent="0.3">
      <c r="A406" s="12" t="s">
        <v>426</v>
      </c>
      <c r="B406" s="12" t="s">
        <v>467</v>
      </c>
      <c r="C406" s="13" t="s">
        <v>468</v>
      </c>
      <c r="D406" s="13" t="s">
        <v>506</v>
      </c>
      <c r="E406" s="14" t="s">
        <v>507</v>
      </c>
      <c r="F406" s="13"/>
      <c r="G406" s="13"/>
      <c r="H406" s="10" t="s">
        <v>426</v>
      </c>
      <c r="I406" s="10" t="s">
        <v>467</v>
      </c>
      <c r="J406" t="s">
        <v>508</v>
      </c>
      <c r="K406" t="s">
        <v>508</v>
      </c>
      <c r="M406" s="15">
        <v>44004000018</v>
      </c>
      <c r="N406" s="15" t="s">
        <v>521</v>
      </c>
      <c r="O406" s="12">
        <f>+VLOOKUP(M406,[1]Foglio1!$A:$C,3,0)</f>
        <v>5119.72</v>
      </c>
      <c r="P406" s="29">
        <f>+SUMIFS('Scritture 2013'!$F:$F,'Scritture 2013'!$G:$G,"38",'Scritture 2013'!$A:$A,'Sp 2013'!$M406)</f>
        <v>0</v>
      </c>
      <c r="Q406" s="29">
        <f>+SUMIFS('Scritture 2013'!$F:$F,'Scritture 2013'!$G:$G,"16",'Scritture 2013'!$A:$A,'Sp 2013'!$M406)</f>
        <v>0</v>
      </c>
      <c r="R406" s="29">
        <f>+SUMIFS('Scritture 2013'!$F:$F,'Scritture 2013'!$G:$G,"39CA",'Scritture 2013'!$A:$A,'Sp 2013'!$M406)</f>
        <v>0</v>
      </c>
      <c r="S406" s="29">
        <f>+SUMIFS('Scritture 2013'!$F:$F,'Scritture 2013'!$G:$G,"17",'Scritture 2013'!$A:$A,'Sp 2013'!$M406)</f>
        <v>0</v>
      </c>
      <c r="T406" s="29">
        <f>+SUMIFS('Scritture 2013'!$F:$F,'Scritture 2013'!$G:$G,"39AF",'Scritture 2013'!$A:$A,'Sp 2013'!$M406)</f>
        <v>0</v>
      </c>
      <c r="U406" s="29">
        <f>+SUMIFS('Scritture 2013'!$F:$F,'Scritture 2013'!$G:$G,"39SD",'Scritture 2013'!$A:$A,'Sp 2013'!$M406)</f>
        <v>0</v>
      </c>
      <c r="V406" s="29">
        <f>+SUMIFS('Scritture 2013'!$F:$F,'Scritture 2013'!$G:$G,"37",'Scritture 2013'!$A:$A,'Sp 2013'!$M406)</f>
        <v>0</v>
      </c>
      <c r="W406" s="29">
        <f>+SUMIFS('Scritture 2013'!$F:$F,'Scritture 2013'!$G:$G,"19",'Scritture 2013'!$A:$A,'Sp 2013'!$M406)</f>
        <v>0</v>
      </c>
      <c r="X406" s="29">
        <f t="shared" si="28"/>
        <v>0</v>
      </c>
      <c r="Y406" s="29">
        <f t="shared" si="27"/>
        <v>5119.72</v>
      </c>
      <c r="Z406" s="13"/>
    </row>
    <row r="407" spans="1:26" hidden="1" x14ac:dyDescent="0.3">
      <c r="A407" s="12" t="s">
        <v>426</v>
      </c>
      <c r="B407" s="12" t="s">
        <v>467</v>
      </c>
      <c r="C407" s="13" t="s">
        <v>468</v>
      </c>
      <c r="D407" s="13" t="s">
        <v>506</v>
      </c>
      <c r="E407" s="14" t="s">
        <v>507</v>
      </c>
      <c r="F407" s="13"/>
      <c r="G407" s="13"/>
      <c r="H407" s="10" t="s">
        <v>426</v>
      </c>
      <c r="I407" s="10" t="s">
        <v>467</v>
      </c>
      <c r="J407" t="s">
        <v>508</v>
      </c>
      <c r="K407" t="s">
        <v>508</v>
      </c>
      <c r="M407" s="15">
        <v>44004000019</v>
      </c>
      <c r="N407" s="15" t="s">
        <v>522</v>
      </c>
      <c r="O407" s="12">
        <f>+VLOOKUP(M407,[1]Foglio1!$A:$C,3,0)</f>
        <v>1431.34</v>
      </c>
      <c r="P407" s="29">
        <f>+SUMIFS('Scritture 2013'!$F:$F,'Scritture 2013'!$G:$G,"38",'Scritture 2013'!$A:$A,'Sp 2013'!$M407)</f>
        <v>0</v>
      </c>
      <c r="Q407" s="29">
        <f>+SUMIFS('Scritture 2013'!$F:$F,'Scritture 2013'!$G:$G,"16",'Scritture 2013'!$A:$A,'Sp 2013'!$M407)</f>
        <v>0</v>
      </c>
      <c r="R407" s="29">
        <f>+SUMIFS('Scritture 2013'!$F:$F,'Scritture 2013'!$G:$G,"39CA",'Scritture 2013'!$A:$A,'Sp 2013'!$M407)</f>
        <v>0</v>
      </c>
      <c r="S407" s="29">
        <f>+SUMIFS('Scritture 2013'!$F:$F,'Scritture 2013'!$G:$G,"17",'Scritture 2013'!$A:$A,'Sp 2013'!$M407)</f>
        <v>0</v>
      </c>
      <c r="T407" s="29">
        <f>+SUMIFS('Scritture 2013'!$F:$F,'Scritture 2013'!$G:$G,"39AF",'Scritture 2013'!$A:$A,'Sp 2013'!$M407)</f>
        <v>0</v>
      </c>
      <c r="U407" s="29">
        <f>+SUMIFS('Scritture 2013'!$F:$F,'Scritture 2013'!$G:$G,"39SD",'Scritture 2013'!$A:$A,'Sp 2013'!$M407)</f>
        <v>0</v>
      </c>
      <c r="V407" s="29">
        <f>+SUMIFS('Scritture 2013'!$F:$F,'Scritture 2013'!$G:$G,"37",'Scritture 2013'!$A:$A,'Sp 2013'!$M407)</f>
        <v>0</v>
      </c>
      <c r="W407" s="29">
        <f>+SUMIFS('Scritture 2013'!$F:$F,'Scritture 2013'!$G:$G,"19",'Scritture 2013'!$A:$A,'Sp 2013'!$M407)</f>
        <v>0</v>
      </c>
      <c r="X407" s="29">
        <f t="shared" si="28"/>
        <v>0</v>
      </c>
      <c r="Y407" s="29">
        <f t="shared" si="27"/>
        <v>1431.34</v>
      </c>
      <c r="Z407" s="13"/>
    </row>
    <row r="408" spans="1:26" hidden="1" x14ac:dyDescent="0.3">
      <c r="A408" s="12" t="s">
        <v>426</v>
      </c>
      <c r="B408" s="12" t="s">
        <v>467</v>
      </c>
      <c r="C408" s="13" t="s">
        <v>468</v>
      </c>
      <c r="D408" s="13" t="s">
        <v>506</v>
      </c>
      <c r="E408" s="14" t="s">
        <v>507</v>
      </c>
      <c r="F408" s="13"/>
      <c r="G408" s="13"/>
      <c r="H408" s="10" t="s">
        <v>426</v>
      </c>
      <c r="I408" s="10" t="s">
        <v>467</v>
      </c>
      <c r="J408" t="s">
        <v>508</v>
      </c>
      <c r="K408" t="s">
        <v>508</v>
      </c>
      <c r="M408" s="15">
        <v>44004000020</v>
      </c>
      <c r="N408" s="15" t="s">
        <v>523</v>
      </c>
      <c r="O408" s="12">
        <f>+VLOOKUP(M408,[1]Foglio1!$A:$C,3,0)</f>
        <v>25470.13</v>
      </c>
      <c r="P408" s="29">
        <f>+SUMIFS('Scritture 2013'!$F:$F,'Scritture 2013'!$G:$G,"38",'Scritture 2013'!$A:$A,'Sp 2013'!$M408)</f>
        <v>0</v>
      </c>
      <c r="Q408" s="29">
        <f>+SUMIFS('Scritture 2013'!$F:$F,'Scritture 2013'!$G:$G,"16",'Scritture 2013'!$A:$A,'Sp 2013'!$M408)</f>
        <v>0</v>
      </c>
      <c r="R408" s="29">
        <f>+SUMIFS('Scritture 2013'!$F:$F,'Scritture 2013'!$G:$G,"39CA",'Scritture 2013'!$A:$A,'Sp 2013'!$M408)</f>
        <v>0</v>
      </c>
      <c r="S408" s="29">
        <f>+SUMIFS('Scritture 2013'!$F:$F,'Scritture 2013'!$G:$G,"17",'Scritture 2013'!$A:$A,'Sp 2013'!$M408)</f>
        <v>0</v>
      </c>
      <c r="T408" s="29">
        <f>+SUMIFS('Scritture 2013'!$F:$F,'Scritture 2013'!$G:$G,"39AF",'Scritture 2013'!$A:$A,'Sp 2013'!$M408)</f>
        <v>0</v>
      </c>
      <c r="U408" s="29">
        <f>+SUMIFS('Scritture 2013'!$F:$F,'Scritture 2013'!$G:$G,"39SD",'Scritture 2013'!$A:$A,'Sp 2013'!$M408)</f>
        <v>0</v>
      </c>
      <c r="V408" s="29">
        <f>+SUMIFS('Scritture 2013'!$F:$F,'Scritture 2013'!$G:$G,"37",'Scritture 2013'!$A:$A,'Sp 2013'!$M408)</f>
        <v>0</v>
      </c>
      <c r="W408" s="29">
        <f>+SUMIFS('Scritture 2013'!$F:$F,'Scritture 2013'!$G:$G,"19",'Scritture 2013'!$A:$A,'Sp 2013'!$M408)</f>
        <v>0</v>
      </c>
      <c r="X408" s="29">
        <f t="shared" si="28"/>
        <v>0</v>
      </c>
      <c r="Y408" s="29">
        <f t="shared" si="27"/>
        <v>25470.13</v>
      </c>
      <c r="Z408" s="13"/>
    </row>
    <row r="409" spans="1:26" hidden="1" x14ac:dyDescent="0.3">
      <c r="A409" s="12" t="s">
        <v>426</v>
      </c>
      <c r="B409" s="12" t="s">
        <v>467</v>
      </c>
      <c r="C409" s="13" t="s">
        <v>468</v>
      </c>
      <c r="D409" s="13" t="s">
        <v>506</v>
      </c>
      <c r="E409" s="14" t="s">
        <v>507</v>
      </c>
      <c r="F409" s="13"/>
      <c r="G409" s="13"/>
      <c r="H409" s="10" t="s">
        <v>426</v>
      </c>
      <c r="I409" s="10" t="s">
        <v>467</v>
      </c>
      <c r="J409" t="s">
        <v>508</v>
      </c>
      <c r="K409" t="s">
        <v>508</v>
      </c>
      <c r="M409" s="15">
        <v>44004000021</v>
      </c>
      <c r="N409" s="15" t="s">
        <v>524</v>
      </c>
      <c r="O409" s="12">
        <f>+VLOOKUP(M409,[1]Foglio1!$A:$C,3,0)</f>
        <v>3644.7</v>
      </c>
      <c r="P409" s="29">
        <f>+SUMIFS('Scritture 2013'!$F:$F,'Scritture 2013'!$G:$G,"38",'Scritture 2013'!$A:$A,'Sp 2013'!$M409)</f>
        <v>0</v>
      </c>
      <c r="Q409" s="29">
        <f>+SUMIFS('Scritture 2013'!$F:$F,'Scritture 2013'!$G:$G,"16",'Scritture 2013'!$A:$A,'Sp 2013'!$M409)</f>
        <v>0</v>
      </c>
      <c r="R409" s="29">
        <f>+SUMIFS('Scritture 2013'!$F:$F,'Scritture 2013'!$G:$G,"39CA",'Scritture 2013'!$A:$A,'Sp 2013'!$M409)</f>
        <v>0</v>
      </c>
      <c r="S409" s="29">
        <f>+SUMIFS('Scritture 2013'!$F:$F,'Scritture 2013'!$G:$G,"17",'Scritture 2013'!$A:$A,'Sp 2013'!$M409)</f>
        <v>0</v>
      </c>
      <c r="T409" s="29">
        <f>+SUMIFS('Scritture 2013'!$F:$F,'Scritture 2013'!$G:$G,"39AF",'Scritture 2013'!$A:$A,'Sp 2013'!$M409)</f>
        <v>0</v>
      </c>
      <c r="U409" s="29">
        <f>+SUMIFS('Scritture 2013'!$F:$F,'Scritture 2013'!$G:$G,"39SD",'Scritture 2013'!$A:$A,'Sp 2013'!$M409)</f>
        <v>0</v>
      </c>
      <c r="V409" s="29">
        <f>+SUMIFS('Scritture 2013'!$F:$F,'Scritture 2013'!$G:$G,"37",'Scritture 2013'!$A:$A,'Sp 2013'!$M409)</f>
        <v>0</v>
      </c>
      <c r="W409" s="29">
        <f>+SUMIFS('Scritture 2013'!$F:$F,'Scritture 2013'!$G:$G,"19",'Scritture 2013'!$A:$A,'Sp 2013'!$M409)</f>
        <v>0</v>
      </c>
      <c r="X409" s="29">
        <f t="shared" si="28"/>
        <v>0</v>
      </c>
      <c r="Y409" s="29">
        <f t="shared" si="27"/>
        <v>3644.7</v>
      </c>
      <c r="Z409" s="13"/>
    </row>
    <row r="410" spans="1:26" hidden="1" x14ac:dyDescent="0.3">
      <c r="A410" s="12" t="s">
        <v>426</v>
      </c>
      <c r="B410" s="12" t="s">
        <v>467</v>
      </c>
      <c r="C410" s="13" t="s">
        <v>468</v>
      </c>
      <c r="D410" s="13" t="s">
        <v>506</v>
      </c>
      <c r="E410" s="14" t="s">
        <v>507</v>
      </c>
      <c r="F410" s="13"/>
      <c r="G410" s="13"/>
      <c r="H410" s="10" t="s">
        <v>426</v>
      </c>
      <c r="I410" s="10" t="s">
        <v>467</v>
      </c>
      <c r="J410" t="s">
        <v>508</v>
      </c>
      <c r="K410" t="s">
        <v>508</v>
      </c>
      <c r="M410" s="15">
        <v>44004000022</v>
      </c>
      <c r="N410" s="15" t="s">
        <v>525</v>
      </c>
      <c r="O410" s="12">
        <f>+VLOOKUP(M410,[1]Foglio1!$A:$C,3,0)</f>
        <v>864748.06</v>
      </c>
      <c r="P410" s="29">
        <f>+SUMIFS('Scritture 2013'!$F:$F,'Scritture 2013'!$G:$G,"38",'Scritture 2013'!$A:$A,'Sp 2013'!$M410)</f>
        <v>0</v>
      </c>
      <c r="Q410" s="29">
        <f>+SUMIFS('Scritture 2013'!$F:$F,'Scritture 2013'!$G:$G,"16",'Scritture 2013'!$A:$A,'Sp 2013'!$M410)</f>
        <v>0</v>
      </c>
      <c r="R410" s="29">
        <f>+SUMIFS('Scritture 2013'!$F:$F,'Scritture 2013'!$G:$G,"39CA",'Scritture 2013'!$A:$A,'Sp 2013'!$M410)</f>
        <v>0</v>
      </c>
      <c r="S410" s="29">
        <f>+SUMIFS('Scritture 2013'!$F:$F,'Scritture 2013'!$G:$G,"17",'Scritture 2013'!$A:$A,'Sp 2013'!$M410)</f>
        <v>0</v>
      </c>
      <c r="T410" s="29">
        <f>+SUMIFS('Scritture 2013'!$F:$F,'Scritture 2013'!$G:$G,"39AF",'Scritture 2013'!$A:$A,'Sp 2013'!$M410)</f>
        <v>0</v>
      </c>
      <c r="U410" s="29">
        <f>+SUMIFS('Scritture 2013'!$F:$F,'Scritture 2013'!$G:$G,"39SD",'Scritture 2013'!$A:$A,'Sp 2013'!$M410)</f>
        <v>0</v>
      </c>
      <c r="V410" s="29">
        <f>+SUMIFS('Scritture 2013'!$F:$F,'Scritture 2013'!$G:$G,"37",'Scritture 2013'!$A:$A,'Sp 2013'!$M410)</f>
        <v>0</v>
      </c>
      <c r="W410" s="29">
        <f>+SUMIFS('Scritture 2013'!$F:$F,'Scritture 2013'!$G:$G,"19",'Scritture 2013'!$A:$A,'Sp 2013'!$M410)</f>
        <v>0</v>
      </c>
      <c r="X410" s="29">
        <f t="shared" si="28"/>
        <v>0</v>
      </c>
      <c r="Y410" s="29">
        <f t="shared" si="27"/>
        <v>864748.06</v>
      </c>
      <c r="Z410" s="13"/>
    </row>
    <row r="411" spans="1:26" hidden="1" x14ac:dyDescent="0.3">
      <c r="A411" s="12" t="s">
        <v>426</v>
      </c>
      <c r="B411" s="12" t="s">
        <v>467</v>
      </c>
      <c r="C411" s="13" t="s">
        <v>468</v>
      </c>
      <c r="D411" s="13" t="s">
        <v>506</v>
      </c>
      <c r="E411" s="14" t="s">
        <v>507</v>
      </c>
      <c r="F411" s="13"/>
      <c r="G411" s="13"/>
      <c r="H411" s="10" t="s">
        <v>426</v>
      </c>
      <c r="I411" s="10" t="s">
        <v>467</v>
      </c>
      <c r="J411" t="s">
        <v>508</v>
      </c>
      <c r="K411" t="s">
        <v>508</v>
      </c>
      <c r="M411" s="15">
        <v>44004000023</v>
      </c>
      <c r="N411" s="15" t="s">
        <v>526</v>
      </c>
      <c r="O411" s="12">
        <f>+VLOOKUP(M411,[1]Foglio1!$A:$C,3,0)</f>
        <v>22256.09</v>
      </c>
      <c r="P411" s="29">
        <f>+SUMIFS('Scritture 2013'!$F:$F,'Scritture 2013'!$G:$G,"38",'Scritture 2013'!$A:$A,'Sp 2013'!$M411)</f>
        <v>0</v>
      </c>
      <c r="Q411" s="29">
        <f>+SUMIFS('Scritture 2013'!$F:$F,'Scritture 2013'!$G:$G,"16",'Scritture 2013'!$A:$A,'Sp 2013'!$M411)</f>
        <v>0</v>
      </c>
      <c r="R411" s="29">
        <f>+SUMIFS('Scritture 2013'!$F:$F,'Scritture 2013'!$G:$G,"39CA",'Scritture 2013'!$A:$A,'Sp 2013'!$M411)</f>
        <v>0</v>
      </c>
      <c r="S411" s="29">
        <f>+SUMIFS('Scritture 2013'!$F:$F,'Scritture 2013'!$G:$G,"17",'Scritture 2013'!$A:$A,'Sp 2013'!$M411)</f>
        <v>0</v>
      </c>
      <c r="T411" s="29">
        <f>+SUMIFS('Scritture 2013'!$F:$F,'Scritture 2013'!$G:$G,"39AF",'Scritture 2013'!$A:$A,'Sp 2013'!$M411)</f>
        <v>0</v>
      </c>
      <c r="U411" s="29">
        <f>+SUMIFS('Scritture 2013'!$F:$F,'Scritture 2013'!$G:$G,"39SD",'Scritture 2013'!$A:$A,'Sp 2013'!$M411)</f>
        <v>0</v>
      </c>
      <c r="V411" s="29">
        <f>+SUMIFS('Scritture 2013'!$F:$F,'Scritture 2013'!$G:$G,"37",'Scritture 2013'!$A:$A,'Sp 2013'!$M411)</f>
        <v>0</v>
      </c>
      <c r="W411" s="29">
        <f>+SUMIFS('Scritture 2013'!$F:$F,'Scritture 2013'!$G:$G,"19",'Scritture 2013'!$A:$A,'Sp 2013'!$M411)</f>
        <v>0</v>
      </c>
      <c r="X411" s="29">
        <f t="shared" si="28"/>
        <v>0</v>
      </c>
      <c r="Y411" s="29">
        <f t="shared" si="27"/>
        <v>22256.09</v>
      </c>
      <c r="Z411" s="13"/>
    </row>
    <row r="412" spans="1:26" hidden="1" x14ac:dyDescent="0.3">
      <c r="A412" s="12" t="s">
        <v>426</v>
      </c>
      <c r="B412" s="12" t="s">
        <v>467</v>
      </c>
      <c r="C412" s="13" t="s">
        <v>468</v>
      </c>
      <c r="D412" s="13" t="s">
        <v>506</v>
      </c>
      <c r="E412" s="14" t="s">
        <v>507</v>
      </c>
      <c r="F412" s="13"/>
      <c r="G412" s="13"/>
      <c r="H412" s="10" t="s">
        <v>426</v>
      </c>
      <c r="I412" s="10" t="s">
        <v>467</v>
      </c>
      <c r="J412" t="s">
        <v>508</v>
      </c>
      <c r="K412" t="s">
        <v>508</v>
      </c>
      <c r="M412" s="15">
        <v>44004000024</v>
      </c>
      <c r="N412" s="15" t="s">
        <v>527</v>
      </c>
      <c r="O412" s="12">
        <f>+VLOOKUP(M412,[1]Foglio1!$A:$C,3,0)</f>
        <v>2334.92</v>
      </c>
      <c r="P412" s="29">
        <f>+SUMIFS('Scritture 2013'!$F:$F,'Scritture 2013'!$G:$G,"38",'Scritture 2013'!$A:$A,'Sp 2013'!$M412)</f>
        <v>0</v>
      </c>
      <c r="Q412" s="29">
        <f>+SUMIFS('Scritture 2013'!$F:$F,'Scritture 2013'!$G:$G,"16",'Scritture 2013'!$A:$A,'Sp 2013'!$M412)</f>
        <v>0</v>
      </c>
      <c r="R412" s="29">
        <f>+SUMIFS('Scritture 2013'!$F:$F,'Scritture 2013'!$G:$G,"39CA",'Scritture 2013'!$A:$A,'Sp 2013'!$M412)</f>
        <v>0</v>
      </c>
      <c r="S412" s="29">
        <f>+SUMIFS('Scritture 2013'!$F:$F,'Scritture 2013'!$G:$G,"17",'Scritture 2013'!$A:$A,'Sp 2013'!$M412)</f>
        <v>0</v>
      </c>
      <c r="T412" s="29">
        <f>+SUMIFS('Scritture 2013'!$F:$F,'Scritture 2013'!$G:$G,"39AF",'Scritture 2013'!$A:$A,'Sp 2013'!$M412)</f>
        <v>0</v>
      </c>
      <c r="U412" s="29">
        <f>+SUMIFS('Scritture 2013'!$F:$F,'Scritture 2013'!$G:$G,"39SD",'Scritture 2013'!$A:$A,'Sp 2013'!$M412)</f>
        <v>0</v>
      </c>
      <c r="V412" s="29">
        <f>+SUMIFS('Scritture 2013'!$F:$F,'Scritture 2013'!$G:$G,"37",'Scritture 2013'!$A:$A,'Sp 2013'!$M412)</f>
        <v>0</v>
      </c>
      <c r="W412" s="29">
        <f>+SUMIFS('Scritture 2013'!$F:$F,'Scritture 2013'!$G:$G,"19",'Scritture 2013'!$A:$A,'Sp 2013'!$M412)</f>
        <v>0</v>
      </c>
      <c r="X412" s="29">
        <f t="shared" si="28"/>
        <v>0</v>
      </c>
      <c r="Y412" s="29">
        <f t="shared" si="27"/>
        <v>2334.92</v>
      </c>
      <c r="Z412" s="13"/>
    </row>
    <row r="413" spans="1:26" hidden="1" x14ac:dyDescent="0.3">
      <c r="A413" s="12" t="s">
        <v>426</v>
      </c>
      <c r="B413" s="12" t="s">
        <v>467</v>
      </c>
      <c r="C413" s="13" t="s">
        <v>468</v>
      </c>
      <c r="D413" s="13" t="s">
        <v>506</v>
      </c>
      <c r="E413" s="14" t="s">
        <v>507</v>
      </c>
      <c r="F413" s="13"/>
      <c r="G413" s="13"/>
      <c r="H413" s="10" t="s">
        <v>426</v>
      </c>
      <c r="I413" s="10" t="s">
        <v>467</v>
      </c>
      <c r="J413" t="s">
        <v>508</v>
      </c>
      <c r="K413" t="s">
        <v>508</v>
      </c>
      <c r="M413" s="15">
        <v>44004000025</v>
      </c>
      <c r="N413" s="15" t="s">
        <v>528</v>
      </c>
      <c r="O413" s="12">
        <f>+VLOOKUP(M413,[1]Foglio1!$A:$C,3,0)</f>
        <v>16003.98</v>
      </c>
      <c r="P413" s="29">
        <f>+SUMIFS('Scritture 2013'!$F:$F,'Scritture 2013'!$G:$G,"38",'Scritture 2013'!$A:$A,'Sp 2013'!$M413)</f>
        <v>0</v>
      </c>
      <c r="Q413" s="29">
        <f>+SUMIFS('Scritture 2013'!$F:$F,'Scritture 2013'!$G:$G,"16",'Scritture 2013'!$A:$A,'Sp 2013'!$M413)</f>
        <v>0</v>
      </c>
      <c r="R413" s="29">
        <f>+SUMIFS('Scritture 2013'!$F:$F,'Scritture 2013'!$G:$G,"39CA",'Scritture 2013'!$A:$A,'Sp 2013'!$M413)</f>
        <v>0</v>
      </c>
      <c r="S413" s="29">
        <f>+SUMIFS('Scritture 2013'!$F:$F,'Scritture 2013'!$G:$G,"17",'Scritture 2013'!$A:$A,'Sp 2013'!$M413)</f>
        <v>0</v>
      </c>
      <c r="T413" s="29">
        <f>+SUMIFS('Scritture 2013'!$F:$F,'Scritture 2013'!$G:$G,"39AF",'Scritture 2013'!$A:$A,'Sp 2013'!$M413)</f>
        <v>0</v>
      </c>
      <c r="U413" s="29">
        <f>+SUMIFS('Scritture 2013'!$F:$F,'Scritture 2013'!$G:$G,"39SD",'Scritture 2013'!$A:$A,'Sp 2013'!$M413)</f>
        <v>0</v>
      </c>
      <c r="V413" s="29">
        <f>+SUMIFS('Scritture 2013'!$F:$F,'Scritture 2013'!$G:$G,"37",'Scritture 2013'!$A:$A,'Sp 2013'!$M413)</f>
        <v>0</v>
      </c>
      <c r="W413" s="29">
        <f>+SUMIFS('Scritture 2013'!$F:$F,'Scritture 2013'!$G:$G,"19",'Scritture 2013'!$A:$A,'Sp 2013'!$M413)</f>
        <v>0</v>
      </c>
      <c r="X413" s="29">
        <f t="shared" si="28"/>
        <v>0</v>
      </c>
      <c r="Y413" s="29">
        <f t="shared" si="27"/>
        <v>16003.98</v>
      </c>
      <c r="Z413" s="13"/>
    </row>
    <row r="414" spans="1:26" hidden="1" x14ac:dyDescent="0.3">
      <c r="A414" s="12" t="s">
        <v>426</v>
      </c>
      <c r="B414" s="12" t="s">
        <v>467</v>
      </c>
      <c r="C414" s="13" t="s">
        <v>468</v>
      </c>
      <c r="D414" s="13" t="s">
        <v>506</v>
      </c>
      <c r="E414" s="14" t="s">
        <v>507</v>
      </c>
      <c r="F414" s="13"/>
      <c r="G414" s="13"/>
      <c r="H414" s="10" t="s">
        <v>426</v>
      </c>
      <c r="I414" s="10" t="s">
        <v>467</v>
      </c>
      <c r="J414" t="s">
        <v>508</v>
      </c>
      <c r="K414" t="s">
        <v>508</v>
      </c>
      <c r="M414" s="15">
        <v>44004000026</v>
      </c>
      <c r="N414" s="15" t="s">
        <v>529</v>
      </c>
      <c r="O414" s="12">
        <f>+VLOOKUP(M414,[1]Foglio1!$A:$C,3,0)</f>
        <v>72365.31</v>
      </c>
      <c r="P414" s="29">
        <f>+SUMIFS('Scritture 2013'!$F:$F,'Scritture 2013'!$G:$G,"38",'Scritture 2013'!$A:$A,'Sp 2013'!$M414)</f>
        <v>0</v>
      </c>
      <c r="Q414" s="29">
        <f>+SUMIFS('Scritture 2013'!$F:$F,'Scritture 2013'!$G:$G,"16",'Scritture 2013'!$A:$A,'Sp 2013'!$M414)</f>
        <v>0</v>
      </c>
      <c r="R414" s="29">
        <f>+SUMIFS('Scritture 2013'!$F:$F,'Scritture 2013'!$G:$G,"39CA",'Scritture 2013'!$A:$A,'Sp 2013'!$M414)</f>
        <v>0</v>
      </c>
      <c r="S414" s="29">
        <f>+SUMIFS('Scritture 2013'!$F:$F,'Scritture 2013'!$G:$G,"17",'Scritture 2013'!$A:$A,'Sp 2013'!$M414)</f>
        <v>0</v>
      </c>
      <c r="T414" s="29">
        <f>+SUMIFS('Scritture 2013'!$F:$F,'Scritture 2013'!$G:$G,"39AF",'Scritture 2013'!$A:$A,'Sp 2013'!$M414)</f>
        <v>0</v>
      </c>
      <c r="U414" s="29">
        <f>+SUMIFS('Scritture 2013'!$F:$F,'Scritture 2013'!$G:$G,"39SD",'Scritture 2013'!$A:$A,'Sp 2013'!$M414)</f>
        <v>0</v>
      </c>
      <c r="V414" s="29">
        <f>+SUMIFS('Scritture 2013'!$F:$F,'Scritture 2013'!$G:$G,"37",'Scritture 2013'!$A:$A,'Sp 2013'!$M414)</f>
        <v>0</v>
      </c>
      <c r="W414" s="29">
        <f>+SUMIFS('Scritture 2013'!$F:$F,'Scritture 2013'!$G:$G,"19",'Scritture 2013'!$A:$A,'Sp 2013'!$M414)</f>
        <v>0</v>
      </c>
      <c r="X414" s="29">
        <f t="shared" si="28"/>
        <v>0</v>
      </c>
      <c r="Y414" s="29">
        <f t="shared" si="27"/>
        <v>72365.31</v>
      </c>
      <c r="Z414" s="13"/>
    </row>
    <row r="415" spans="1:26" hidden="1" x14ac:dyDescent="0.3">
      <c r="A415" s="12" t="s">
        <v>426</v>
      </c>
      <c r="B415" s="12" t="s">
        <v>467</v>
      </c>
      <c r="C415" s="13" t="s">
        <v>468</v>
      </c>
      <c r="D415" s="13" t="s">
        <v>506</v>
      </c>
      <c r="E415" s="14" t="s">
        <v>507</v>
      </c>
      <c r="F415" s="13"/>
      <c r="G415" s="13"/>
      <c r="H415" s="10" t="s">
        <v>426</v>
      </c>
      <c r="I415" s="10" t="s">
        <v>467</v>
      </c>
      <c r="J415" t="s">
        <v>508</v>
      </c>
      <c r="K415" t="s">
        <v>508</v>
      </c>
      <c r="M415" s="15">
        <v>44004000027</v>
      </c>
      <c r="N415" s="15" t="s">
        <v>530</v>
      </c>
      <c r="O415" s="12">
        <f>+VLOOKUP(M415,[1]Foglio1!$A:$C,3,0)</f>
        <v>7300</v>
      </c>
      <c r="P415" s="29">
        <f>+SUMIFS('Scritture 2013'!$F:$F,'Scritture 2013'!$G:$G,"38",'Scritture 2013'!$A:$A,'Sp 2013'!$M415)</f>
        <v>0</v>
      </c>
      <c r="Q415" s="29">
        <f>+SUMIFS('Scritture 2013'!$F:$F,'Scritture 2013'!$G:$G,"16",'Scritture 2013'!$A:$A,'Sp 2013'!$M415)</f>
        <v>0</v>
      </c>
      <c r="R415" s="29">
        <f>+SUMIFS('Scritture 2013'!$F:$F,'Scritture 2013'!$G:$G,"39CA",'Scritture 2013'!$A:$A,'Sp 2013'!$M415)</f>
        <v>0</v>
      </c>
      <c r="S415" s="29">
        <f>+SUMIFS('Scritture 2013'!$F:$F,'Scritture 2013'!$G:$G,"17",'Scritture 2013'!$A:$A,'Sp 2013'!$M415)</f>
        <v>0</v>
      </c>
      <c r="T415" s="29">
        <f>+SUMIFS('Scritture 2013'!$F:$F,'Scritture 2013'!$G:$G,"39AF",'Scritture 2013'!$A:$A,'Sp 2013'!$M415)</f>
        <v>0</v>
      </c>
      <c r="U415" s="29">
        <f>+SUMIFS('Scritture 2013'!$F:$F,'Scritture 2013'!$G:$G,"39SD",'Scritture 2013'!$A:$A,'Sp 2013'!$M415)</f>
        <v>0</v>
      </c>
      <c r="V415" s="29">
        <f>+SUMIFS('Scritture 2013'!$F:$F,'Scritture 2013'!$G:$G,"37",'Scritture 2013'!$A:$A,'Sp 2013'!$M415)</f>
        <v>0</v>
      </c>
      <c r="W415" s="29">
        <f>+SUMIFS('Scritture 2013'!$F:$F,'Scritture 2013'!$G:$G,"19",'Scritture 2013'!$A:$A,'Sp 2013'!$M415)</f>
        <v>0</v>
      </c>
      <c r="X415" s="29">
        <f t="shared" si="28"/>
        <v>0</v>
      </c>
      <c r="Y415" s="29">
        <f t="shared" ref="Y415:Y478" si="29">+SUM(O415:W415)</f>
        <v>7300</v>
      </c>
      <c r="Z415" s="13"/>
    </row>
    <row r="416" spans="1:26" hidden="1" x14ac:dyDescent="0.3">
      <c r="A416" s="12" t="s">
        <v>426</v>
      </c>
      <c r="B416" s="12" t="s">
        <v>467</v>
      </c>
      <c r="C416" s="13" t="s">
        <v>468</v>
      </c>
      <c r="D416" s="13" t="s">
        <v>531</v>
      </c>
      <c r="E416" s="14"/>
      <c r="F416" s="13"/>
      <c r="G416" s="13"/>
      <c r="H416" s="10" t="s">
        <v>426</v>
      </c>
      <c r="I416" s="10" t="s">
        <v>467</v>
      </c>
      <c r="J416" t="s">
        <v>508</v>
      </c>
      <c r="K416" t="s">
        <v>508</v>
      </c>
      <c r="M416" s="15">
        <v>44004000029</v>
      </c>
      <c r="N416" s="15" t="s">
        <v>532</v>
      </c>
      <c r="O416" s="12">
        <f>+VLOOKUP(M416,[1]Foglio1!$A:$C,3,0)</f>
        <v>18475</v>
      </c>
      <c r="P416" s="29">
        <f>+SUMIFS('Scritture 2013'!$F:$F,'Scritture 2013'!$G:$G,"38",'Scritture 2013'!$A:$A,'Sp 2013'!$M416)</f>
        <v>0</v>
      </c>
      <c r="Q416" s="29">
        <f>+SUMIFS('Scritture 2013'!$F:$F,'Scritture 2013'!$G:$G,"16",'Scritture 2013'!$A:$A,'Sp 2013'!$M416)</f>
        <v>0</v>
      </c>
      <c r="R416" s="29">
        <f>+SUMIFS('Scritture 2013'!$F:$F,'Scritture 2013'!$G:$G,"39CA",'Scritture 2013'!$A:$A,'Sp 2013'!$M416)</f>
        <v>0</v>
      </c>
      <c r="S416" s="29">
        <f>+SUMIFS('Scritture 2013'!$F:$F,'Scritture 2013'!$G:$G,"17",'Scritture 2013'!$A:$A,'Sp 2013'!$M416)</f>
        <v>0</v>
      </c>
      <c r="T416" s="29">
        <f>+SUMIFS('Scritture 2013'!$F:$F,'Scritture 2013'!$G:$G,"39AF",'Scritture 2013'!$A:$A,'Sp 2013'!$M416)</f>
        <v>0</v>
      </c>
      <c r="U416" s="29">
        <f>+SUMIFS('Scritture 2013'!$F:$F,'Scritture 2013'!$G:$G,"39SD",'Scritture 2013'!$A:$A,'Sp 2013'!$M416)</f>
        <v>0</v>
      </c>
      <c r="V416" s="29">
        <f>+SUMIFS('Scritture 2013'!$F:$F,'Scritture 2013'!$G:$G,"37",'Scritture 2013'!$A:$A,'Sp 2013'!$M416)</f>
        <v>0</v>
      </c>
      <c r="W416" s="29">
        <f>+SUMIFS('Scritture 2013'!$F:$F,'Scritture 2013'!$G:$G,"19",'Scritture 2013'!$A:$A,'Sp 2013'!$M416)</f>
        <v>0</v>
      </c>
      <c r="X416" s="29">
        <f t="shared" ref="X416:X479" si="30">+SUM(P416:W416)</f>
        <v>0</v>
      </c>
      <c r="Y416" s="29">
        <f t="shared" si="29"/>
        <v>18475</v>
      </c>
      <c r="Z416" s="13"/>
    </row>
    <row r="417" spans="1:26" hidden="1" x14ac:dyDescent="0.3">
      <c r="A417" s="12" t="s">
        <v>426</v>
      </c>
      <c r="B417" s="12" t="s">
        <v>467</v>
      </c>
      <c r="C417" s="13" t="s">
        <v>468</v>
      </c>
      <c r="D417" s="13" t="s">
        <v>506</v>
      </c>
      <c r="E417" s="14" t="s">
        <v>507</v>
      </c>
      <c r="F417" s="13"/>
      <c r="G417" s="13"/>
      <c r="H417" s="10" t="s">
        <v>426</v>
      </c>
      <c r="I417" s="10" t="s">
        <v>467</v>
      </c>
      <c r="J417" t="s">
        <v>508</v>
      </c>
      <c r="K417" t="s">
        <v>508</v>
      </c>
      <c r="M417" s="15">
        <v>44004000032</v>
      </c>
      <c r="N417" s="15" t="s">
        <v>533</v>
      </c>
      <c r="O417" s="12">
        <f>+VLOOKUP(M417,[1]Foglio1!$A:$C,3,0)</f>
        <v>56350.21</v>
      </c>
      <c r="P417" s="29">
        <f>+SUMIFS('Scritture 2013'!$F:$F,'Scritture 2013'!$G:$G,"38",'Scritture 2013'!$A:$A,'Sp 2013'!$M417)</f>
        <v>0</v>
      </c>
      <c r="Q417" s="29">
        <f>+SUMIFS('Scritture 2013'!$F:$F,'Scritture 2013'!$G:$G,"16",'Scritture 2013'!$A:$A,'Sp 2013'!$M417)</f>
        <v>0</v>
      </c>
      <c r="R417" s="29">
        <f>+SUMIFS('Scritture 2013'!$F:$F,'Scritture 2013'!$G:$G,"39CA",'Scritture 2013'!$A:$A,'Sp 2013'!$M417)</f>
        <v>0</v>
      </c>
      <c r="S417" s="29">
        <f>+SUMIFS('Scritture 2013'!$F:$F,'Scritture 2013'!$G:$G,"17",'Scritture 2013'!$A:$A,'Sp 2013'!$M417)</f>
        <v>0</v>
      </c>
      <c r="T417" s="29">
        <f>+SUMIFS('Scritture 2013'!$F:$F,'Scritture 2013'!$G:$G,"39AF",'Scritture 2013'!$A:$A,'Sp 2013'!$M417)</f>
        <v>0</v>
      </c>
      <c r="U417" s="29">
        <f>+SUMIFS('Scritture 2013'!$F:$F,'Scritture 2013'!$G:$G,"39SD",'Scritture 2013'!$A:$A,'Sp 2013'!$M417)</f>
        <v>0</v>
      </c>
      <c r="V417" s="29">
        <f>+SUMIFS('Scritture 2013'!$F:$F,'Scritture 2013'!$G:$G,"37",'Scritture 2013'!$A:$A,'Sp 2013'!$M417)</f>
        <v>0</v>
      </c>
      <c r="W417" s="29">
        <f>+SUMIFS('Scritture 2013'!$F:$F,'Scritture 2013'!$G:$G,"19",'Scritture 2013'!$A:$A,'Sp 2013'!$M417)</f>
        <v>0</v>
      </c>
      <c r="X417" s="29">
        <f t="shared" si="30"/>
        <v>0</v>
      </c>
      <c r="Y417" s="29">
        <f t="shared" si="29"/>
        <v>56350.21</v>
      </c>
      <c r="Z417" s="13"/>
    </row>
    <row r="418" spans="1:26" hidden="1" x14ac:dyDescent="0.3">
      <c r="A418" s="12" t="s">
        <v>426</v>
      </c>
      <c r="B418" s="12" t="s">
        <v>467</v>
      </c>
      <c r="C418" s="13" t="s">
        <v>468</v>
      </c>
      <c r="D418" s="13" t="s">
        <v>506</v>
      </c>
      <c r="E418" s="14" t="s">
        <v>507</v>
      </c>
      <c r="F418" s="13"/>
      <c r="G418" s="13"/>
      <c r="H418" s="10" t="s">
        <v>426</v>
      </c>
      <c r="I418" s="10" t="s">
        <v>467</v>
      </c>
      <c r="J418" t="s">
        <v>508</v>
      </c>
      <c r="K418" t="s">
        <v>508</v>
      </c>
      <c r="M418" s="15">
        <v>44004000034</v>
      </c>
      <c r="N418" s="15" t="s">
        <v>534</v>
      </c>
      <c r="O418" s="12">
        <f>+VLOOKUP(M418,[1]Foglio1!$A:$C,3,0)</f>
        <v>1481.29</v>
      </c>
      <c r="P418" s="29">
        <f>+SUMIFS('Scritture 2013'!$F:$F,'Scritture 2013'!$G:$G,"38",'Scritture 2013'!$A:$A,'Sp 2013'!$M418)</f>
        <v>0</v>
      </c>
      <c r="Q418" s="29">
        <f>+SUMIFS('Scritture 2013'!$F:$F,'Scritture 2013'!$G:$G,"16",'Scritture 2013'!$A:$A,'Sp 2013'!$M418)</f>
        <v>0</v>
      </c>
      <c r="R418" s="29">
        <f>+SUMIFS('Scritture 2013'!$F:$F,'Scritture 2013'!$G:$G,"39CA",'Scritture 2013'!$A:$A,'Sp 2013'!$M418)</f>
        <v>0</v>
      </c>
      <c r="S418" s="29">
        <f>+SUMIFS('Scritture 2013'!$F:$F,'Scritture 2013'!$G:$G,"17",'Scritture 2013'!$A:$A,'Sp 2013'!$M418)</f>
        <v>0</v>
      </c>
      <c r="T418" s="29">
        <f>+SUMIFS('Scritture 2013'!$F:$F,'Scritture 2013'!$G:$G,"39AF",'Scritture 2013'!$A:$A,'Sp 2013'!$M418)</f>
        <v>0</v>
      </c>
      <c r="U418" s="29">
        <f>+SUMIFS('Scritture 2013'!$F:$F,'Scritture 2013'!$G:$G,"39SD",'Scritture 2013'!$A:$A,'Sp 2013'!$M418)</f>
        <v>0</v>
      </c>
      <c r="V418" s="29">
        <f>+SUMIFS('Scritture 2013'!$F:$F,'Scritture 2013'!$G:$G,"37",'Scritture 2013'!$A:$A,'Sp 2013'!$M418)</f>
        <v>0</v>
      </c>
      <c r="W418" s="29">
        <f>+SUMIFS('Scritture 2013'!$F:$F,'Scritture 2013'!$G:$G,"19",'Scritture 2013'!$A:$A,'Sp 2013'!$M418)</f>
        <v>0</v>
      </c>
      <c r="X418" s="29">
        <f t="shared" si="30"/>
        <v>0</v>
      </c>
      <c r="Y418" s="29">
        <f t="shared" si="29"/>
        <v>1481.29</v>
      </c>
      <c r="Z418" s="13"/>
    </row>
    <row r="419" spans="1:26" hidden="1" x14ac:dyDescent="0.3">
      <c r="A419" s="12" t="s">
        <v>426</v>
      </c>
      <c r="B419" s="12" t="s">
        <v>467</v>
      </c>
      <c r="C419" s="13" t="s">
        <v>468</v>
      </c>
      <c r="D419" s="13" t="s">
        <v>506</v>
      </c>
      <c r="E419" s="14" t="s">
        <v>507</v>
      </c>
      <c r="F419" s="13"/>
      <c r="G419" s="13"/>
      <c r="H419" s="10" t="s">
        <v>426</v>
      </c>
      <c r="I419" s="10" t="s">
        <v>467</v>
      </c>
      <c r="J419" t="s">
        <v>508</v>
      </c>
      <c r="K419" t="s">
        <v>508</v>
      </c>
      <c r="M419" s="15">
        <v>44004000036</v>
      </c>
      <c r="N419" s="15" t="s">
        <v>535</v>
      </c>
      <c r="O419" s="12">
        <f>+VLOOKUP(M419,[1]Foglio1!$A:$C,3,0)</f>
        <v>7596.14</v>
      </c>
      <c r="P419" s="29">
        <f>+SUMIFS('Scritture 2013'!$F:$F,'Scritture 2013'!$G:$G,"38",'Scritture 2013'!$A:$A,'Sp 2013'!$M419)</f>
        <v>0</v>
      </c>
      <c r="Q419" s="29">
        <f>+SUMIFS('Scritture 2013'!$F:$F,'Scritture 2013'!$G:$G,"16",'Scritture 2013'!$A:$A,'Sp 2013'!$M419)</f>
        <v>0</v>
      </c>
      <c r="R419" s="29">
        <f>+SUMIFS('Scritture 2013'!$F:$F,'Scritture 2013'!$G:$G,"39CA",'Scritture 2013'!$A:$A,'Sp 2013'!$M419)</f>
        <v>0</v>
      </c>
      <c r="S419" s="29">
        <f>+SUMIFS('Scritture 2013'!$F:$F,'Scritture 2013'!$G:$G,"17",'Scritture 2013'!$A:$A,'Sp 2013'!$M419)</f>
        <v>0</v>
      </c>
      <c r="T419" s="29">
        <f>+SUMIFS('Scritture 2013'!$F:$F,'Scritture 2013'!$G:$G,"39AF",'Scritture 2013'!$A:$A,'Sp 2013'!$M419)</f>
        <v>0</v>
      </c>
      <c r="U419" s="29">
        <f>+SUMIFS('Scritture 2013'!$F:$F,'Scritture 2013'!$G:$G,"39SD",'Scritture 2013'!$A:$A,'Sp 2013'!$M419)</f>
        <v>0</v>
      </c>
      <c r="V419" s="29">
        <f>+SUMIFS('Scritture 2013'!$F:$F,'Scritture 2013'!$G:$G,"37",'Scritture 2013'!$A:$A,'Sp 2013'!$M419)</f>
        <v>0</v>
      </c>
      <c r="W419" s="29">
        <f>+SUMIFS('Scritture 2013'!$F:$F,'Scritture 2013'!$G:$G,"19",'Scritture 2013'!$A:$A,'Sp 2013'!$M419)</f>
        <v>0</v>
      </c>
      <c r="X419" s="29">
        <f t="shared" si="30"/>
        <v>0</v>
      </c>
      <c r="Y419" s="29">
        <f t="shared" si="29"/>
        <v>7596.14</v>
      </c>
      <c r="Z419" s="13"/>
    </row>
    <row r="420" spans="1:26" hidden="1" x14ac:dyDescent="0.3">
      <c r="A420" s="12" t="s">
        <v>426</v>
      </c>
      <c r="B420" s="12" t="s">
        <v>467</v>
      </c>
      <c r="C420" s="13" t="s">
        <v>468</v>
      </c>
      <c r="D420" s="13" t="s">
        <v>506</v>
      </c>
      <c r="E420" s="14" t="s">
        <v>507</v>
      </c>
      <c r="F420" s="13"/>
      <c r="G420" s="13"/>
      <c r="H420" s="10" t="s">
        <v>426</v>
      </c>
      <c r="I420" s="10" t="s">
        <v>467</v>
      </c>
      <c r="J420" t="s">
        <v>508</v>
      </c>
      <c r="K420" t="s">
        <v>508</v>
      </c>
      <c r="M420" s="15">
        <v>44004000038</v>
      </c>
      <c r="N420" s="15" t="s">
        <v>536</v>
      </c>
      <c r="O420" s="12"/>
      <c r="P420" s="29">
        <f>+SUMIFS('Scritture 2013'!$F:$F,'Scritture 2013'!$G:$G,"38",'Scritture 2013'!$A:$A,'Sp 2013'!$M420)</f>
        <v>0</v>
      </c>
      <c r="Q420" s="29">
        <f>+SUMIFS('Scritture 2013'!$F:$F,'Scritture 2013'!$G:$G,"16",'Scritture 2013'!$A:$A,'Sp 2013'!$M420)</f>
        <v>0</v>
      </c>
      <c r="R420" s="29">
        <f>+SUMIFS('Scritture 2013'!$F:$F,'Scritture 2013'!$G:$G,"39CA",'Scritture 2013'!$A:$A,'Sp 2013'!$M420)</f>
        <v>0</v>
      </c>
      <c r="S420" s="29">
        <f>+SUMIFS('Scritture 2013'!$F:$F,'Scritture 2013'!$G:$G,"17",'Scritture 2013'!$A:$A,'Sp 2013'!$M420)</f>
        <v>0</v>
      </c>
      <c r="T420" s="29">
        <f>+SUMIFS('Scritture 2013'!$F:$F,'Scritture 2013'!$G:$G,"39AF",'Scritture 2013'!$A:$A,'Sp 2013'!$M420)</f>
        <v>0</v>
      </c>
      <c r="U420" s="29">
        <f>+SUMIFS('Scritture 2013'!$F:$F,'Scritture 2013'!$G:$G,"39SD",'Scritture 2013'!$A:$A,'Sp 2013'!$M420)</f>
        <v>0</v>
      </c>
      <c r="V420" s="29">
        <f>+SUMIFS('Scritture 2013'!$F:$F,'Scritture 2013'!$G:$G,"37",'Scritture 2013'!$A:$A,'Sp 2013'!$M420)</f>
        <v>0</v>
      </c>
      <c r="W420" s="29">
        <f>+SUMIFS('Scritture 2013'!$F:$F,'Scritture 2013'!$G:$G,"19",'Scritture 2013'!$A:$A,'Sp 2013'!$M420)</f>
        <v>0</v>
      </c>
      <c r="X420" s="29">
        <f t="shared" si="30"/>
        <v>0</v>
      </c>
      <c r="Y420" s="29">
        <f t="shared" si="29"/>
        <v>0</v>
      </c>
      <c r="Z420" s="13"/>
    </row>
    <row r="421" spans="1:26" hidden="1" x14ac:dyDescent="0.3">
      <c r="A421" s="12" t="s">
        <v>426</v>
      </c>
      <c r="B421" s="12" t="s">
        <v>467</v>
      </c>
      <c r="C421" s="13" t="s">
        <v>468</v>
      </c>
      <c r="D421" s="13" t="s">
        <v>506</v>
      </c>
      <c r="E421" s="14" t="s">
        <v>507</v>
      </c>
      <c r="F421" s="13"/>
      <c r="G421" s="13"/>
      <c r="H421" s="10" t="s">
        <v>426</v>
      </c>
      <c r="I421" s="10" t="s">
        <v>467</v>
      </c>
      <c r="J421" t="s">
        <v>508</v>
      </c>
      <c r="K421" t="s">
        <v>508</v>
      </c>
      <c r="M421" s="15">
        <v>44004000039</v>
      </c>
      <c r="N421" s="15" t="s">
        <v>537</v>
      </c>
      <c r="O421" s="12"/>
      <c r="P421" s="29">
        <f>+SUMIFS('Scritture 2013'!$F:$F,'Scritture 2013'!$G:$G,"38",'Scritture 2013'!$A:$A,'Sp 2013'!$M421)</f>
        <v>0</v>
      </c>
      <c r="Q421" s="29">
        <f>+SUMIFS('Scritture 2013'!$F:$F,'Scritture 2013'!$G:$G,"16",'Scritture 2013'!$A:$A,'Sp 2013'!$M421)</f>
        <v>0</v>
      </c>
      <c r="R421" s="29">
        <f>+SUMIFS('Scritture 2013'!$F:$F,'Scritture 2013'!$G:$G,"39CA",'Scritture 2013'!$A:$A,'Sp 2013'!$M421)</f>
        <v>0</v>
      </c>
      <c r="S421" s="29">
        <f>+SUMIFS('Scritture 2013'!$F:$F,'Scritture 2013'!$G:$G,"17",'Scritture 2013'!$A:$A,'Sp 2013'!$M421)</f>
        <v>0</v>
      </c>
      <c r="T421" s="29">
        <f>+SUMIFS('Scritture 2013'!$F:$F,'Scritture 2013'!$G:$G,"39AF",'Scritture 2013'!$A:$A,'Sp 2013'!$M421)</f>
        <v>0</v>
      </c>
      <c r="U421" s="29">
        <f>+SUMIFS('Scritture 2013'!$F:$F,'Scritture 2013'!$G:$G,"39SD",'Scritture 2013'!$A:$A,'Sp 2013'!$M421)</f>
        <v>0</v>
      </c>
      <c r="V421" s="29">
        <f>+SUMIFS('Scritture 2013'!$F:$F,'Scritture 2013'!$G:$G,"37",'Scritture 2013'!$A:$A,'Sp 2013'!$M421)</f>
        <v>0</v>
      </c>
      <c r="W421" s="29">
        <f>+SUMIFS('Scritture 2013'!$F:$F,'Scritture 2013'!$G:$G,"19",'Scritture 2013'!$A:$A,'Sp 2013'!$M421)</f>
        <v>0</v>
      </c>
      <c r="X421" s="29">
        <f t="shared" si="30"/>
        <v>0</v>
      </c>
      <c r="Y421" s="29">
        <f t="shared" si="29"/>
        <v>0</v>
      </c>
      <c r="Z421" s="13"/>
    </row>
    <row r="422" spans="1:26" hidden="1" x14ac:dyDescent="0.3">
      <c r="A422" s="12" t="s">
        <v>426</v>
      </c>
      <c r="B422" s="12" t="s">
        <v>467</v>
      </c>
      <c r="C422" s="13" t="s">
        <v>468</v>
      </c>
      <c r="D422" s="13" t="s">
        <v>506</v>
      </c>
      <c r="E422" s="14" t="s">
        <v>507</v>
      </c>
      <c r="F422" s="13"/>
      <c r="G422" s="13"/>
      <c r="H422" s="10" t="s">
        <v>426</v>
      </c>
      <c r="I422" s="10" t="s">
        <v>467</v>
      </c>
      <c r="J422" t="s">
        <v>508</v>
      </c>
      <c r="K422" t="s">
        <v>508</v>
      </c>
      <c r="M422" s="15">
        <v>44004000041</v>
      </c>
      <c r="N422" s="15" t="s">
        <v>538</v>
      </c>
      <c r="O422" s="12"/>
      <c r="P422" s="29">
        <f>+SUMIFS('Scritture 2013'!$F:$F,'Scritture 2013'!$G:$G,"38",'Scritture 2013'!$A:$A,'Sp 2013'!$M422)</f>
        <v>0</v>
      </c>
      <c r="Q422" s="29">
        <f>+SUMIFS('Scritture 2013'!$F:$F,'Scritture 2013'!$G:$G,"16",'Scritture 2013'!$A:$A,'Sp 2013'!$M422)</f>
        <v>0</v>
      </c>
      <c r="R422" s="29">
        <f>+SUMIFS('Scritture 2013'!$F:$F,'Scritture 2013'!$G:$G,"39CA",'Scritture 2013'!$A:$A,'Sp 2013'!$M422)</f>
        <v>0</v>
      </c>
      <c r="S422" s="29">
        <f>+SUMIFS('Scritture 2013'!$F:$F,'Scritture 2013'!$G:$G,"17",'Scritture 2013'!$A:$A,'Sp 2013'!$M422)</f>
        <v>0</v>
      </c>
      <c r="T422" s="29">
        <f>+SUMIFS('Scritture 2013'!$F:$F,'Scritture 2013'!$G:$G,"39AF",'Scritture 2013'!$A:$A,'Sp 2013'!$M422)</f>
        <v>0</v>
      </c>
      <c r="U422" s="29">
        <f>+SUMIFS('Scritture 2013'!$F:$F,'Scritture 2013'!$G:$G,"39SD",'Scritture 2013'!$A:$A,'Sp 2013'!$M422)</f>
        <v>0</v>
      </c>
      <c r="V422" s="29">
        <f>+SUMIFS('Scritture 2013'!$F:$F,'Scritture 2013'!$G:$G,"37",'Scritture 2013'!$A:$A,'Sp 2013'!$M422)</f>
        <v>0</v>
      </c>
      <c r="W422" s="29">
        <f>+SUMIFS('Scritture 2013'!$F:$F,'Scritture 2013'!$G:$G,"19",'Scritture 2013'!$A:$A,'Sp 2013'!$M422)</f>
        <v>0</v>
      </c>
      <c r="X422" s="29">
        <f t="shared" si="30"/>
        <v>0</v>
      </c>
      <c r="Y422" s="29">
        <f t="shared" si="29"/>
        <v>0</v>
      </c>
      <c r="Z422" s="13"/>
    </row>
    <row r="423" spans="1:26" hidden="1" x14ac:dyDescent="0.3">
      <c r="A423" s="12" t="s">
        <v>426</v>
      </c>
      <c r="B423" s="12" t="s">
        <v>467</v>
      </c>
      <c r="C423" s="13" t="s">
        <v>468</v>
      </c>
      <c r="D423" s="13" t="s">
        <v>506</v>
      </c>
      <c r="E423" s="14" t="s">
        <v>507</v>
      </c>
      <c r="F423" s="13"/>
      <c r="G423" s="13"/>
      <c r="H423" s="10" t="s">
        <v>426</v>
      </c>
      <c r="I423" s="10" t="s">
        <v>467</v>
      </c>
      <c r="J423" t="s">
        <v>508</v>
      </c>
      <c r="K423" t="s">
        <v>508</v>
      </c>
      <c r="M423" s="15">
        <v>44004000059</v>
      </c>
      <c r="N423" s="15" t="s">
        <v>539</v>
      </c>
      <c r="O423" s="12"/>
      <c r="P423" s="29">
        <f>+SUMIFS('Scritture 2013'!$F:$F,'Scritture 2013'!$G:$G,"38",'Scritture 2013'!$A:$A,'Sp 2013'!$M423)</f>
        <v>0</v>
      </c>
      <c r="Q423" s="29">
        <f>+SUMIFS('Scritture 2013'!$F:$F,'Scritture 2013'!$G:$G,"16",'Scritture 2013'!$A:$A,'Sp 2013'!$M423)</f>
        <v>0</v>
      </c>
      <c r="R423" s="29">
        <f>+SUMIFS('Scritture 2013'!$F:$F,'Scritture 2013'!$G:$G,"39CA",'Scritture 2013'!$A:$A,'Sp 2013'!$M423)</f>
        <v>0</v>
      </c>
      <c r="S423" s="29">
        <f>+SUMIFS('Scritture 2013'!$F:$F,'Scritture 2013'!$G:$G,"17",'Scritture 2013'!$A:$A,'Sp 2013'!$M423)</f>
        <v>0</v>
      </c>
      <c r="T423" s="29">
        <f>+SUMIFS('Scritture 2013'!$F:$F,'Scritture 2013'!$G:$G,"39AF",'Scritture 2013'!$A:$A,'Sp 2013'!$M423)</f>
        <v>0</v>
      </c>
      <c r="U423" s="29">
        <f>+SUMIFS('Scritture 2013'!$F:$F,'Scritture 2013'!$G:$G,"39SD",'Scritture 2013'!$A:$A,'Sp 2013'!$M423)</f>
        <v>0</v>
      </c>
      <c r="V423" s="29">
        <f>+SUMIFS('Scritture 2013'!$F:$F,'Scritture 2013'!$G:$G,"37",'Scritture 2013'!$A:$A,'Sp 2013'!$M423)</f>
        <v>0</v>
      </c>
      <c r="W423" s="29">
        <f>+SUMIFS('Scritture 2013'!$F:$F,'Scritture 2013'!$G:$G,"19",'Scritture 2013'!$A:$A,'Sp 2013'!$M423)</f>
        <v>0</v>
      </c>
      <c r="X423" s="29">
        <f t="shared" si="30"/>
        <v>0</v>
      </c>
      <c r="Y423" s="29">
        <f t="shared" si="29"/>
        <v>0</v>
      </c>
      <c r="Z423" s="13"/>
    </row>
    <row r="424" spans="1:26" hidden="1" x14ac:dyDescent="0.3">
      <c r="A424" s="12" t="s">
        <v>426</v>
      </c>
      <c r="B424" s="12" t="s">
        <v>467</v>
      </c>
      <c r="C424" s="13" t="s">
        <v>468</v>
      </c>
      <c r="D424" s="13" t="s">
        <v>506</v>
      </c>
      <c r="E424" s="14" t="s">
        <v>507</v>
      </c>
      <c r="F424" s="13"/>
      <c r="G424" s="13"/>
      <c r="H424" s="10" t="s">
        <v>426</v>
      </c>
      <c r="I424" s="10" t="s">
        <v>467</v>
      </c>
      <c r="J424" t="s">
        <v>508</v>
      </c>
      <c r="K424" t="s">
        <v>508</v>
      </c>
      <c r="M424" s="15">
        <v>44005000001</v>
      </c>
      <c r="N424" s="15" t="s">
        <v>540</v>
      </c>
      <c r="O424" s="12">
        <f>+VLOOKUP(M424,[1]Foglio1!$A:$C,3,0)</f>
        <v>896197.29</v>
      </c>
      <c r="P424" s="29">
        <f>+SUMIFS('Scritture 2013'!$F:$F,'Scritture 2013'!$G:$G,"38",'Scritture 2013'!$A:$A,'Sp 2013'!$M424)</f>
        <v>0</v>
      </c>
      <c r="Q424" s="29">
        <f>+SUMIFS('Scritture 2013'!$F:$F,'Scritture 2013'!$G:$G,"16",'Scritture 2013'!$A:$A,'Sp 2013'!$M424)</f>
        <v>0</v>
      </c>
      <c r="R424" s="29">
        <f>+SUMIFS('Scritture 2013'!$F:$F,'Scritture 2013'!$G:$G,"39CA",'Scritture 2013'!$A:$A,'Sp 2013'!$M424)</f>
        <v>0</v>
      </c>
      <c r="S424" s="29">
        <f>+SUMIFS('Scritture 2013'!$F:$F,'Scritture 2013'!$G:$G,"17",'Scritture 2013'!$A:$A,'Sp 2013'!$M424)</f>
        <v>0</v>
      </c>
      <c r="T424" s="29">
        <f>+SUMIFS('Scritture 2013'!$F:$F,'Scritture 2013'!$G:$G,"39AF",'Scritture 2013'!$A:$A,'Sp 2013'!$M424)</f>
        <v>0</v>
      </c>
      <c r="U424" s="29">
        <f>+SUMIFS('Scritture 2013'!$F:$F,'Scritture 2013'!$G:$G,"39SD",'Scritture 2013'!$A:$A,'Sp 2013'!$M424)</f>
        <v>0</v>
      </c>
      <c r="V424" s="29">
        <f>+SUMIFS('Scritture 2013'!$F:$F,'Scritture 2013'!$G:$G,"37",'Scritture 2013'!$A:$A,'Sp 2013'!$M424)</f>
        <v>0</v>
      </c>
      <c r="W424" s="29">
        <f>+SUMIFS('Scritture 2013'!$F:$F,'Scritture 2013'!$G:$G,"19",'Scritture 2013'!$A:$A,'Sp 2013'!$M424)</f>
        <v>0</v>
      </c>
      <c r="X424" s="29">
        <f t="shared" si="30"/>
        <v>0</v>
      </c>
      <c r="Y424" s="29">
        <f t="shared" si="29"/>
        <v>896197.29</v>
      </c>
      <c r="Z424" s="13"/>
    </row>
    <row r="425" spans="1:26" hidden="1" x14ac:dyDescent="0.3">
      <c r="A425" s="12" t="s">
        <v>426</v>
      </c>
      <c r="B425" s="12" t="s">
        <v>467</v>
      </c>
      <c r="C425" s="13" t="s">
        <v>468</v>
      </c>
      <c r="D425" s="13" t="s">
        <v>506</v>
      </c>
      <c r="E425" s="14" t="s">
        <v>507</v>
      </c>
      <c r="F425" s="13"/>
      <c r="G425" s="13"/>
      <c r="H425" s="10" t="s">
        <v>426</v>
      </c>
      <c r="I425" s="10" t="s">
        <v>467</v>
      </c>
      <c r="J425" t="s">
        <v>508</v>
      </c>
      <c r="K425" t="s">
        <v>508</v>
      </c>
      <c r="M425" s="15">
        <v>44005000002</v>
      </c>
      <c r="N425" s="15" t="s">
        <v>541</v>
      </c>
      <c r="O425" s="12">
        <f>+VLOOKUP(M425,[1]Foglio1!$A:$C,3,0)</f>
        <v>4973.87</v>
      </c>
      <c r="P425" s="29">
        <f>+SUMIFS('Scritture 2013'!$F:$F,'Scritture 2013'!$G:$G,"38",'Scritture 2013'!$A:$A,'Sp 2013'!$M425)</f>
        <v>0</v>
      </c>
      <c r="Q425" s="29">
        <f>+SUMIFS('Scritture 2013'!$F:$F,'Scritture 2013'!$G:$G,"16",'Scritture 2013'!$A:$A,'Sp 2013'!$M425)</f>
        <v>0</v>
      </c>
      <c r="R425" s="29">
        <f>+SUMIFS('Scritture 2013'!$F:$F,'Scritture 2013'!$G:$G,"39CA",'Scritture 2013'!$A:$A,'Sp 2013'!$M425)</f>
        <v>0</v>
      </c>
      <c r="S425" s="29">
        <f>+SUMIFS('Scritture 2013'!$F:$F,'Scritture 2013'!$G:$G,"17",'Scritture 2013'!$A:$A,'Sp 2013'!$M425)</f>
        <v>0</v>
      </c>
      <c r="T425" s="29">
        <f>+SUMIFS('Scritture 2013'!$F:$F,'Scritture 2013'!$G:$G,"39AF",'Scritture 2013'!$A:$A,'Sp 2013'!$M425)</f>
        <v>0</v>
      </c>
      <c r="U425" s="29">
        <f>+SUMIFS('Scritture 2013'!$F:$F,'Scritture 2013'!$G:$G,"39SD",'Scritture 2013'!$A:$A,'Sp 2013'!$M425)</f>
        <v>0</v>
      </c>
      <c r="V425" s="29">
        <f>+SUMIFS('Scritture 2013'!$F:$F,'Scritture 2013'!$G:$G,"37",'Scritture 2013'!$A:$A,'Sp 2013'!$M425)</f>
        <v>0</v>
      </c>
      <c r="W425" s="29">
        <f>+SUMIFS('Scritture 2013'!$F:$F,'Scritture 2013'!$G:$G,"19",'Scritture 2013'!$A:$A,'Sp 2013'!$M425)</f>
        <v>0</v>
      </c>
      <c r="X425" s="29">
        <f t="shared" si="30"/>
        <v>0</v>
      </c>
      <c r="Y425" s="29">
        <f t="shared" si="29"/>
        <v>4973.87</v>
      </c>
      <c r="Z425" s="13"/>
    </row>
    <row r="426" spans="1:26" hidden="1" x14ac:dyDescent="0.3">
      <c r="A426" s="12" t="s">
        <v>426</v>
      </c>
      <c r="B426" s="12" t="s">
        <v>467</v>
      </c>
      <c r="C426" s="13" t="s">
        <v>468</v>
      </c>
      <c r="D426" s="13" t="s">
        <v>506</v>
      </c>
      <c r="E426" s="14" t="s">
        <v>507</v>
      </c>
      <c r="F426" s="13"/>
      <c r="G426" s="13"/>
      <c r="H426" s="10" t="s">
        <v>426</v>
      </c>
      <c r="I426" s="10" t="s">
        <v>467</v>
      </c>
      <c r="J426" t="s">
        <v>508</v>
      </c>
      <c r="K426" t="s">
        <v>508</v>
      </c>
      <c r="M426" s="15">
        <v>44005000003</v>
      </c>
      <c r="N426" s="15" t="s">
        <v>542</v>
      </c>
      <c r="O426" s="12">
        <f>+VLOOKUP(M426,[1]Foglio1!$A:$C,3,0)</f>
        <v>1220544.19</v>
      </c>
      <c r="P426" s="29">
        <f>+SUMIFS('Scritture 2013'!$F:$F,'Scritture 2013'!$G:$G,"38",'Scritture 2013'!$A:$A,'Sp 2013'!$M426)</f>
        <v>0</v>
      </c>
      <c r="Q426" s="29">
        <f>+SUMIFS('Scritture 2013'!$F:$F,'Scritture 2013'!$G:$G,"16",'Scritture 2013'!$A:$A,'Sp 2013'!$M426)</f>
        <v>0</v>
      </c>
      <c r="R426" s="29">
        <f>+SUMIFS('Scritture 2013'!$F:$F,'Scritture 2013'!$G:$G,"39CA",'Scritture 2013'!$A:$A,'Sp 2013'!$M426)</f>
        <v>0</v>
      </c>
      <c r="S426" s="29">
        <f>+SUMIFS('Scritture 2013'!$F:$F,'Scritture 2013'!$G:$G,"17",'Scritture 2013'!$A:$A,'Sp 2013'!$M426)</f>
        <v>0</v>
      </c>
      <c r="T426" s="29">
        <f>+SUMIFS('Scritture 2013'!$F:$F,'Scritture 2013'!$G:$G,"39AF",'Scritture 2013'!$A:$A,'Sp 2013'!$M426)</f>
        <v>0</v>
      </c>
      <c r="U426" s="29">
        <f>+SUMIFS('Scritture 2013'!$F:$F,'Scritture 2013'!$G:$G,"39SD",'Scritture 2013'!$A:$A,'Sp 2013'!$M426)</f>
        <v>0</v>
      </c>
      <c r="V426" s="29">
        <f>+SUMIFS('Scritture 2013'!$F:$F,'Scritture 2013'!$G:$G,"37",'Scritture 2013'!$A:$A,'Sp 2013'!$M426)</f>
        <v>0</v>
      </c>
      <c r="W426" s="29">
        <f>+SUMIFS('Scritture 2013'!$F:$F,'Scritture 2013'!$G:$G,"19",'Scritture 2013'!$A:$A,'Sp 2013'!$M426)</f>
        <v>0</v>
      </c>
      <c r="X426" s="29">
        <f t="shared" si="30"/>
        <v>0</v>
      </c>
      <c r="Y426" s="29">
        <f t="shared" si="29"/>
        <v>1220544.19</v>
      </c>
      <c r="Z426" s="13"/>
    </row>
    <row r="427" spans="1:26" hidden="1" x14ac:dyDescent="0.3">
      <c r="A427" s="12" t="s">
        <v>426</v>
      </c>
      <c r="B427" s="12" t="s">
        <v>467</v>
      </c>
      <c r="C427" s="13" t="s">
        <v>468</v>
      </c>
      <c r="D427" s="13" t="s">
        <v>506</v>
      </c>
      <c r="E427" s="14" t="s">
        <v>507</v>
      </c>
      <c r="F427" s="13"/>
      <c r="G427" s="13"/>
      <c r="H427" s="10" t="s">
        <v>426</v>
      </c>
      <c r="I427" s="10" t="s">
        <v>467</v>
      </c>
      <c r="J427" t="s">
        <v>508</v>
      </c>
      <c r="K427" t="s">
        <v>508</v>
      </c>
      <c r="M427" s="15">
        <v>44005000004</v>
      </c>
      <c r="N427" s="15" t="s">
        <v>543</v>
      </c>
      <c r="O427" s="12">
        <f>+VLOOKUP(M427,[1]Foglio1!$A:$C,3,0)</f>
        <v>60054.14</v>
      </c>
      <c r="P427" s="29">
        <f>+SUMIFS('Scritture 2013'!$F:$F,'Scritture 2013'!$G:$G,"38",'Scritture 2013'!$A:$A,'Sp 2013'!$M427)</f>
        <v>0</v>
      </c>
      <c r="Q427" s="29">
        <f>+SUMIFS('Scritture 2013'!$F:$F,'Scritture 2013'!$G:$G,"16",'Scritture 2013'!$A:$A,'Sp 2013'!$M427)</f>
        <v>0</v>
      </c>
      <c r="R427" s="29">
        <f>+SUMIFS('Scritture 2013'!$F:$F,'Scritture 2013'!$G:$G,"39CA",'Scritture 2013'!$A:$A,'Sp 2013'!$M427)</f>
        <v>0</v>
      </c>
      <c r="S427" s="29">
        <f>+SUMIFS('Scritture 2013'!$F:$F,'Scritture 2013'!$G:$G,"17",'Scritture 2013'!$A:$A,'Sp 2013'!$M427)</f>
        <v>0</v>
      </c>
      <c r="T427" s="29">
        <f>+SUMIFS('Scritture 2013'!$F:$F,'Scritture 2013'!$G:$G,"39AF",'Scritture 2013'!$A:$A,'Sp 2013'!$M427)</f>
        <v>0</v>
      </c>
      <c r="U427" s="29">
        <f>+SUMIFS('Scritture 2013'!$F:$F,'Scritture 2013'!$G:$G,"39SD",'Scritture 2013'!$A:$A,'Sp 2013'!$M427)</f>
        <v>0</v>
      </c>
      <c r="V427" s="29">
        <f>+SUMIFS('Scritture 2013'!$F:$F,'Scritture 2013'!$G:$G,"37",'Scritture 2013'!$A:$A,'Sp 2013'!$M427)</f>
        <v>0</v>
      </c>
      <c r="W427" s="29">
        <f>+SUMIFS('Scritture 2013'!$F:$F,'Scritture 2013'!$G:$G,"19",'Scritture 2013'!$A:$A,'Sp 2013'!$M427)</f>
        <v>0</v>
      </c>
      <c r="X427" s="29">
        <f t="shared" si="30"/>
        <v>0</v>
      </c>
      <c r="Y427" s="29">
        <f t="shared" si="29"/>
        <v>60054.14</v>
      </c>
      <c r="Z427" s="13"/>
    </row>
    <row r="428" spans="1:26" hidden="1" x14ac:dyDescent="0.3">
      <c r="A428" s="12" t="s">
        <v>426</v>
      </c>
      <c r="B428" s="12" t="s">
        <v>467</v>
      </c>
      <c r="C428" s="13" t="s">
        <v>468</v>
      </c>
      <c r="D428" s="13" t="s">
        <v>506</v>
      </c>
      <c r="E428" s="14" t="s">
        <v>507</v>
      </c>
      <c r="F428" s="13"/>
      <c r="G428" s="13"/>
      <c r="H428" s="10" t="s">
        <v>426</v>
      </c>
      <c r="I428" s="10" t="s">
        <v>467</v>
      </c>
      <c r="J428" t="s">
        <v>508</v>
      </c>
      <c r="K428" t="s">
        <v>508</v>
      </c>
      <c r="M428" s="15">
        <v>44005000005</v>
      </c>
      <c r="N428" s="15" t="s">
        <v>544</v>
      </c>
      <c r="O428" s="12">
        <f>+VLOOKUP(M428,[1]Foglio1!$A:$C,3,0)</f>
        <v>22292.400000000001</v>
      </c>
      <c r="P428" s="29">
        <f>+SUMIFS('Scritture 2013'!$F:$F,'Scritture 2013'!$G:$G,"38",'Scritture 2013'!$A:$A,'Sp 2013'!$M428)</f>
        <v>0</v>
      </c>
      <c r="Q428" s="29">
        <f>+SUMIFS('Scritture 2013'!$F:$F,'Scritture 2013'!$G:$G,"16",'Scritture 2013'!$A:$A,'Sp 2013'!$M428)</f>
        <v>0</v>
      </c>
      <c r="R428" s="29">
        <f>+SUMIFS('Scritture 2013'!$F:$F,'Scritture 2013'!$G:$G,"39CA",'Scritture 2013'!$A:$A,'Sp 2013'!$M428)</f>
        <v>0</v>
      </c>
      <c r="S428" s="29">
        <f>+SUMIFS('Scritture 2013'!$F:$F,'Scritture 2013'!$G:$G,"17",'Scritture 2013'!$A:$A,'Sp 2013'!$M428)</f>
        <v>0</v>
      </c>
      <c r="T428" s="29">
        <f>+SUMIFS('Scritture 2013'!$F:$F,'Scritture 2013'!$G:$G,"39AF",'Scritture 2013'!$A:$A,'Sp 2013'!$M428)</f>
        <v>0</v>
      </c>
      <c r="U428" s="29">
        <f>+SUMIFS('Scritture 2013'!$F:$F,'Scritture 2013'!$G:$G,"39SD",'Scritture 2013'!$A:$A,'Sp 2013'!$M428)</f>
        <v>0</v>
      </c>
      <c r="V428" s="29">
        <f>+SUMIFS('Scritture 2013'!$F:$F,'Scritture 2013'!$G:$G,"37",'Scritture 2013'!$A:$A,'Sp 2013'!$M428)</f>
        <v>0</v>
      </c>
      <c r="W428" s="29">
        <f>+SUMIFS('Scritture 2013'!$F:$F,'Scritture 2013'!$G:$G,"19",'Scritture 2013'!$A:$A,'Sp 2013'!$M428)</f>
        <v>0</v>
      </c>
      <c r="X428" s="29">
        <f t="shared" si="30"/>
        <v>0</v>
      </c>
      <c r="Y428" s="29">
        <f t="shared" si="29"/>
        <v>22292.400000000001</v>
      </c>
      <c r="Z428" s="13"/>
    </row>
    <row r="429" spans="1:26" hidden="1" x14ac:dyDescent="0.3">
      <c r="A429" s="12" t="s">
        <v>426</v>
      </c>
      <c r="B429" s="12" t="s">
        <v>467</v>
      </c>
      <c r="C429" s="13" t="s">
        <v>468</v>
      </c>
      <c r="D429" s="13" t="s">
        <v>506</v>
      </c>
      <c r="E429" s="14" t="s">
        <v>507</v>
      </c>
      <c r="F429" s="13"/>
      <c r="G429" s="13"/>
      <c r="H429" s="10" t="s">
        <v>426</v>
      </c>
      <c r="I429" s="10" t="s">
        <v>467</v>
      </c>
      <c r="J429" t="s">
        <v>508</v>
      </c>
      <c r="K429" t="s">
        <v>508</v>
      </c>
      <c r="M429" s="15">
        <v>44005000006</v>
      </c>
      <c r="N429" s="15" t="s">
        <v>545</v>
      </c>
      <c r="O429" s="12">
        <f>+VLOOKUP(M429,[1]Foglio1!$A:$C,3,0)</f>
        <v>34561.29</v>
      </c>
      <c r="P429" s="29">
        <f>+SUMIFS('Scritture 2013'!$F:$F,'Scritture 2013'!$G:$G,"38",'Scritture 2013'!$A:$A,'Sp 2013'!$M429)</f>
        <v>0</v>
      </c>
      <c r="Q429" s="29">
        <f>+SUMIFS('Scritture 2013'!$F:$F,'Scritture 2013'!$G:$G,"16",'Scritture 2013'!$A:$A,'Sp 2013'!$M429)</f>
        <v>0</v>
      </c>
      <c r="R429" s="29">
        <f>+SUMIFS('Scritture 2013'!$F:$F,'Scritture 2013'!$G:$G,"39CA",'Scritture 2013'!$A:$A,'Sp 2013'!$M429)</f>
        <v>0</v>
      </c>
      <c r="S429" s="29">
        <f>+SUMIFS('Scritture 2013'!$F:$F,'Scritture 2013'!$G:$G,"17",'Scritture 2013'!$A:$A,'Sp 2013'!$M429)</f>
        <v>0</v>
      </c>
      <c r="T429" s="29">
        <f>+SUMIFS('Scritture 2013'!$F:$F,'Scritture 2013'!$G:$G,"39AF",'Scritture 2013'!$A:$A,'Sp 2013'!$M429)</f>
        <v>0</v>
      </c>
      <c r="U429" s="29">
        <f>+SUMIFS('Scritture 2013'!$F:$F,'Scritture 2013'!$G:$G,"39SD",'Scritture 2013'!$A:$A,'Sp 2013'!$M429)</f>
        <v>0</v>
      </c>
      <c r="V429" s="29">
        <f>+SUMIFS('Scritture 2013'!$F:$F,'Scritture 2013'!$G:$G,"37",'Scritture 2013'!$A:$A,'Sp 2013'!$M429)</f>
        <v>0</v>
      </c>
      <c r="W429" s="29">
        <f>+SUMIFS('Scritture 2013'!$F:$F,'Scritture 2013'!$G:$G,"19",'Scritture 2013'!$A:$A,'Sp 2013'!$M429)</f>
        <v>0</v>
      </c>
      <c r="X429" s="29">
        <f t="shared" si="30"/>
        <v>0</v>
      </c>
      <c r="Y429" s="29">
        <f t="shared" si="29"/>
        <v>34561.29</v>
      </c>
      <c r="Z429" s="13"/>
    </row>
    <row r="430" spans="1:26" hidden="1" x14ac:dyDescent="0.3">
      <c r="A430" s="12" t="s">
        <v>426</v>
      </c>
      <c r="B430" s="12" t="s">
        <v>467</v>
      </c>
      <c r="C430" s="13" t="s">
        <v>468</v>
      </c>
      <c r="D430" s="13" t="s">
        <v>506</v>
      </c>
      <c r="E430" s="14" t="s">
        <v>507</v>
      </c>
      <c r="F430" s="13"/>
      <c r="G430" s="13"/>
      <c r="H430" s="10" t="s">
        <v>426</v>
      </c>
      <c r="I430" s="10" t="s">
        <v>467</v>
      </c>
      <c r="J430" t="s">
        <v>508</v>
      </c>
      <c r="K430" t="s">
        <v>508</v>
      </c>
      <c r="M430" s="15">
        <v>44005000007</v>
      </c>
      <c r="N430" s="15" t="s">
        <v>546</v>
      </c>
      <c r="O430" s="12">
        <f>+VLOOKUP(M430,[1]Foglio1!$A:$C,3,0)</f>
        <v>5614.15</v>
      </c>
      <c r="P430" s="29">
        <f>+SUMIFS('Scritture 2013'!$F:$F,'Scritture 2013'!$G:$G,"38",'Scritture 2013'!$A:$A,'Sp 2013'!$M430)</f>
        <v>0</v>
      </c>
      <c r="Q430" s="29">
        <f>+SUMIFS('Scritture 2013'!$F:$F,'Scritture 2013'!$G:$G,"16",'Scritture 2013'!$A:$A,'Sp 2013'!$M430)</f>
        <v>0</v>
      </c>
      <c r="R430" s="29">
        <f>+SUMIFS('Scritture 2013'!$F:$F,'Scritture 2013'!$G:$G,"39CA",'Scritture 2013'!$A:$A,'Sp 2013'!$M430)</f>
        <v>0</v>
      </c>
      <c r="S430" s="29">
        <f>+SUMIFS('Scritture 2013'!$F:$F,'Scritture 2013'!$G:$G,"17",'Scritture 2013'!$A:$A,'Sp 2013'!$M430)</f>
        <v>0</v>
      </c>
      <c r="T430" s="29">
        <f>+SUMIFS('Scritture 2013'!$F:$F,'Scritture 2013'!$G:$G,"39AF",'Scritture 2013'!$A:$A,'Sp 2013'!$M430)</f>
        <v>0</v>
      </c>
      <c r="U430" s="29">
        <f>+SUMIFS('Scritture 2013'!$F:$F,'Scritture 2013'!$G:$G,"39SD",'Scritture 2013'!$A:$A,'Sp 2013'!$M430)</f>
        <v>0</v>
      </c>
      <c r="V430" s="29">
        <f>+SUMIFS('Scritture 2013'!$F:$F,'Scritture 2013'!$G:$G,"37",'Scritture 2013'!$A:$A,'Sp 2013'!$M430)</f>
        <v>0</v>
      </c>
      <c r="W430" s="29">
        <f>+SUMIFS('Scritture 2013'!$F:$F,'Scritture 2013'!$G:$G,"19",'Scritture 2013'!$A:$A,'Sp 2013'!$M430)</f>
        <v>0</v>
      </c>
      <c r="X430" s="29">
        <f t="shared" si="30"/>
        <v>0</v>
      </c>
      <c r="Y430" s="29">
        <f t="shared" si="29"/>
        <v>5614.15</v>
      </c>
      <c r="Z430" s="13"/>
    </row>
    <row r="431" spans="1:26" hidden="1" x14ac:dyDescent="0.3">
      <c r="A431" s="12" t="s">
        <v>426</v>
      </c>
      <c r="B431" s="12" t="s">
        <v>467</v>
      </c>
      <c r="C431" s="13" t="s">
        <v>468</v>
      </c>
      <c r="D431" s="13" t="s">
        <v>506</v>
      </c>
      <c r="E431" s="14" t="s">
        <v>507</v>
      </c>
      <c r="F431" s="13"/>
      <c r="G431" s="13"/>
      <c r="H431" s="10" t="s">
        <v>426</v>
      </c>
      <c r="I431" s="10" t="s">
        <v>467</v>
      </c>
      <c r="J431" t="s">
        <v>508</v>
      </c>
      <c r="K431" t="s">
        <v>508</v>
      </c>
      <c r="M431" s="15">
        <v>44005000008</v>
      </c>
      <c r="N431" s="15" t="s">
        <v>547</v>
      </c>
      <c r="O431" s="12">
        <f>+VLOOKUP(M431,[1]Foglio1!$A:$C,3,0)</f>
        <v>545.34</v>
      </c>
      <c r="P431" s="29">
        <f>+SUMIFS('Scritture 2013'!$F:$F,'Scritture 2013'!$G:$G,"38",'Scritture 2013'!$A:$A,'Sp 2013'!$M431)</f>
        <v>0</v>
      </c>
      <c r="Q431" s="29">
        <f>+SUMIFS('Scritture 2013'!$F:$F,'Scritture 2013'!$G:$G,"16",'Scritture 2013'!$A:$A,'Sp 2013'!$M431)</f>
        <v>0</v>
      </c>
      <c r="R431" s="29">
        <f>+SUMIFS('Scritture 2013'!$F:$F,'Scritture 2013'!$G:$G,"39CA",'Scritture 2013'!$A:$A,'Sp 2013'!$M431)</f>
        <v>0</v>
      </c>
      <c r="S431" s="29">
        <f>+SUMIFS('Scritture 2013'!$F:$F,'Scritture 2013'!$G:$G,"17",'Scritture 2013'!$A:$A,'Sp 2013'!$M431)</f>
        <v>0</v>
      </c>
      <c r="T431" s="29">
        <f>+SUMIFS('Scritture 2013'!$F:$F,'Scritture 2013'!$G:$G,"39AF",'Scritture 2013'!$A:$A,'Sp 2013'!$M431)</f>
        <v>0</v>
      </c>
      <c r="U431" s="29">
        <f>+SUMIFS('Scritture 2013'!$F:$F,'Scritture 2013'!$G:$G,"39SD",'Scritture 2013'!$A:$A,'Sp 2013'!$M431)</f>
        <v>0</v>
      </c>
      <c r="V431" s="29">
        <f>+SUMIFS('Scritture 2013'!$F:$F,'Scritture 2013'!$G:$G,"37",'Scritture 2013'!$A:$A,'Sp 2013'!$M431)</f>
        <v>0</v>
      </c>
      <c r="W431" s="29">
        <f>+SUMIFS('Scritture 2013'!$F:$F,'Scritture 2013'!$G:$G,"19",'Scritture 2013'!$A:$A,'Sp 2013'!$M431)</f>
        <v>0</v>
      </c>
      <c r="X431" s="29">
        <f t="shared" si="30"/>
        <v>0</v>
      </c>
      <c r="Y431" s="29">
        <f t="shared" si="29"/>
        <v>545.34</v>
      </c>
      <c r="Z431" s="13"/>
    </row>
    <row r="432" spans="1:26" hidden="1" x14ac:dyDescent="0.3">
      <c r="A432" s="12" t="s">
        <v>426</v>
      </c>
      <c r="B432" s="12" t="s">
        <v>467</v>
      </c>
      <c r="C432" s="13" t="s">
        <v>468</v>
      </c>
      <c r="D432" s="13" t="s">
        <v>506</v>
      </c>
      <c r="E432" s="14" t="s">
        <v>507</v>
      </c>
      <c r="F432" s="13"/>
      <c r="G432" s="13"/>
      <c r="H432" s="10" t="s">
        <v>426</v>
      </c>
      <c r="I432" s="10" t="s">
        <v>467</v>
      </c>
      <c r="J432" t="s">
        <v>508</v>
      </c>
      <c r="K432" t="s">
        <v>508</v>
      </c>
      <c r="M432" s="15">
        <v>44005000009</v>
      </c>
      <c r="N432" s="15" t="s">
        <v>548</v>
      </c>
      <c r="O432" s="12">
        <f>+VLOOKUP(M432,[1]Foglio1!$A:$C,3,0)</f>
        <v>6257.21</v>
      </c>
      <c r="P432" s="29">
        <f>+SUMIFS('Scritture 2013'!$F:$F,'Scritture 2013'!$G:$G,"38",'Scritture 2013'!$A:$A,'Sp 2013'!$M432)</f>
        <v>0</v>
      </c>
      <c r="Q432" s="29">
        <f>+SUMIFS('Scritture 2013'!$F:$F,'Scritture 2013'!$G:$G,"16",'Scritture 2013'!$A:$A,'Sp 2013'!$M432)</f>
        <v>0</v>
      </c>
      <c r="R432" s="29">
        <f>+SUMIFS('Scritture 2013'!$F:$F,'Scritture 2013'!$G:$G,"39CA",'Scritture 2013'!$A:$A,'Sp 2013'!$M432)</f>
        <v>0</v>
      </c>
      <c r="S432" s="29">
        <f>+SUMIFS('Scritture 2013'!$F:$F,'Scritture 2013'!$G:$G,"17",'Scritture 2013'!$A:$A,'Sp 2013'!$M432)</f>
        <v>0</v>
      </c>
      <c r="T432" s="29">
        <f>+SUMIFS('Scritture 2013'!$F:$F,'Scritture 2013'!$G:$G,"39AF",'Scritture 2013'!$A:$A,'Sp 2013'!$M432)</f>
        <v>0</v>
      </c>
      <c r="U432" s="29">
        <f>+SUMIFS('Scritture 2013'!$F:$F,'Scritture 2013'!$G:$G,"39SD",'Scritture 2013'!$A:$A,'Sp 2013'!$M432)</f>
        <v>0</v>
      </c>
      <c r="V432" s="29">
        <f>+SUMIFS('Scritture 2013'!$F:$F,'Scritture 2013'!$G:$G,"37",'Scritture 2013'!$A:$A,'Sp 2013'!$M432)</f>
        <v>0</v>
      </c>
      <c r="W432" s="29">
        <f>+SUMIFS('Scritture 2013'!$F:$F,'Scritture 2013'!$G:$G,"19",'Scritture 2013'!$A:$A,'Sp 2013'!$M432)</f>
        <v>0</v>
      </c>
      <c r="X432" s="29">
        <f t="shared" si="30"/>
        <v>0</v>
      </c>
      <c r="Y432" s="29">
        <f t="shared" si="29"/>
        <v>6257.21</v>
      </c>
      <c r="Z432" s="13"/>
    </row>
    <row r="433" spans="1:26" hidden="1" x14ac:dyDescent="0.3">
      <c r="A433" s="12" t="s">
        <v>426</v>
      </c>
      <c r="B433" s="12" t="s">
        <v>467</v>
      </c>
      <c r="C433" s="13" t="s">
        <v>468</v>
      </c>
      <c r="D433" s="13" t="s">
        <v>506</v>
      </c>
      <c r="E433" s="14" t="s">
        <v>507</v>
      </c>
      <c r="F433" s="13"/>
      <c r="G433" s="13"/>
      <c r="H433" s="10" t="s">
        <v>426</v>
      </c>
      <c r="I433" s="10" t="s">
        <v>467</v>
      </c>
      <c r="J433" t="s">
        <v>508</v>
      </c>
      <c r="K433" t="s">
        <v>508</v>
      </c>
      <c r="M433" s="15">
        <v>44005000011</v>
      </c>
      <c r="N433" s="15" t="s">
        <v>549</v>
      </c>
      <c r="O433" s="12">
        <f>+VLOOKUP(M433,[1]Foglio1!$A:$C,3,0)</f>
        <v>56555.68</v>
      </c>
      <c r="P433" s="29">
        <f>+SUMIFS('Scritture 2013'!$F:$F,'Scritture 2013'!$G:$G,"38",'Scritture 2013'!$A:$A,'Sp 2013'!$M433)</f>
        <v>0</v>
      </c>
      <c r="Q433" s="29">
        <f>+SUMIFS('Scritture 2013'!$F:$F,'Scritture 2013'!$G:$G,"16",'Scritture 2013'!$A:$A,'Sp 2013'!$M433)</f>
        <v>0</v>
      </c>
      <c r="R433" s="29">
        <f>+SUMIFS('Scritture 2013'!$F:$F,'Scritture 2013'!$G:$G,"39CA",'Scritture 2013'!$A:$A,'Sp 2013'!$M433)</f>
        <v>0</v>
      </c>
      <c r="S433" s="29">
        <f>+SUMIFS('Scritture 2013'!$F:$F,'Scritture 2013'!$G:$G,"17",'Scritture 2013'!$A:$A,'Sp 2013'!$M433)</f>
        <v>0</v>
      </c>
      <c r="T433" s="29">
        <f>+SUMIFS('Scritture 2013'!$F:$F,'Scritture 2013'!$G:$G,"39AF",'Scritture 2013'!$A:$A,'Sp 2013'!$M433)</f>
        <v>0</v>
      </c>
      <c r="U433" s="29">
        <f>+SUMIFS('Scritture 2013'!$F:$F,'Scritture 2013'!$G:$G,"39SD",'Scritture 2013'!$A:$A,'Sp 2013'!$M433)</f>
        <v>0</v>
      </c>
      <c r="V433" s="29">
        <f>+SUMIFS('Scritture 2013'!$F:$F,'Scritture 2013'!$G:$G,"37",'Scritture 2013'!$A:$A,'Sp 2013'!$M433)</f>
        <v>0</v>
      </c>
      <c r="W433" s="29">
        <f>+SUMIFS('Scritture 2013'!$F:$F,'Scritture 2013'!$G:$G,"19",'Scritture 2013'!$A:$A,'Sp 2013'!$M433)</f>
        <v>0</v>
      </c>
      <c r="X433" s="29">
        <f t="shared" si="30"/>
        <v>0</v>
      </c>
      <c r="Y433" s="29">
        <f t="shared" si="29"/>
        <v>56555.68</v>
      </c>
      <c r="Z433" s="13"/>
    </row>
    <row r="434" spans="1:26" hidden="1" x14ac:dyDescent="0.3">
      <c r="A434" s="12" t="s">
        <v>426</v>
      </c>
      <c r="B434" s="12" t="s">
        <v>467</v>
      </c>
      <c r="C434" s="13" t="s">
        <v>468</v>
      </c>
      <c r="D434" s="13" t="s">
        <v>506</v>
      </c>
      <c r="E434" s="14" t="s">
        <v>507</v>
      </c>
      <c r="F434" s="13"/>
      <c r="G434" s="13"/>
      <c r="H434" s="10" t="s">
        <v>426</v>
      </c>
      <c r="I434" s="10" t="s">
        <v>467</v>
      </c>
      <c r="J434" t="s">
        <v>508</v>
      </c>
      <c r="K434" t="s">
        <v>508</v>
      </c>
      <c r="M434" s="15">
        <v>44005000012</v>
      </c>
      <c r="N434" s="15" t="s">
        <v>550</v>
      </c>
      <c r="O434" s="12">
        <f>+VLOOKUP(M434,[1]Foglio1!$A:$C,3,0)</f>
        <v>81923.210000000006</v>
      </c>
      <c r="P434" s="29">
        <f>+SUMIFS('Scritture 2013'!$F:$F,'Scritture 2013'!$G:$G,"38",'Scritture 2013'!$A:$A,'Sp 2013'!$M434)</f>
        <v>0</v>
      </c>
      <c r="Q434" s="29">
        <f>+SUMIFS('Scritture 2013'!$F:$F,'Scritture 2013'!$G:$G,"16",'Scritture 2013'!$A:$A,'Sp 2013'!$M434)</f>
        <v>0</v>
      </c>
      <c r="R434" s="29">
        <f>+SUMIFS('Scritture 2013'!$F:$F,'Scritture 2013'!$G:$G,"39CA",'Scritture 2013'!$A:$A,'Sp 2013'!$M434)</f>
        <v>0</v>
      </c>
      <c r="S434" s="29">
        <f>+SUMIFS('Scritture 2013'!$F:$F,'Scritture 2013'!$G:$G,"17",'Scritture 2013'!$A:$A,'Sp 2013'!$M434)</f>
        <v>0</v>
      </c>
      <c r="T434" s="29">
        <f>+SUMIFS('Scritture 2013'!$F:$F,'Scritture 2013'!$G:$G,"39AF",'Scritture 2013'!$A:$A,'Sp 2013'!$M434)</f>
        <v>0</v>
      </c>
      <c r="U434" s="29">
        <f>+SUMIFS('Scritture 2013'!$F:$F,'Scritture 2013'!$G:$G,"39SD",'Scritture 2013'!$A:$A,'Sp 2013'!$M434)</f>
        <v>0</v>
      </c>
      <c r="V434" s="29">
        <f>+SUMIFS('Scritture 2013'!$F:$F,'Scritture 2013'!$G:$G,"37",'Scritture 2013'!$A:$A,'Sp 2013'!$M434)</f>
        <v>0</v>
      </c>
      <c r="W434" s="29">
        <f>+SUMIFS('Scritture 2013'!$F:$F,'Scritture 2013'!$G:$G,"19",'Scritture 2013'!$A:$A,'Sp 2013'!$M434)</f>
        <v>0</v>
      </c>
      <c r="X434" s="29">
        <f t="shared" si="30"/>
        <v>0</v>
      </c>
      <c r="Y434" s="29">
        <f t="shared" si="29"/>
        <v>81923.210000000006</v>
      </c>
      <c r="Z434" s="13"/>
    </row>
    <row r="435" spans="1:26" hidden="1" x14ac:dyDescent="0.3">
      <c r="A435" s="12" t="s">
        <v>426</v>
      </c>
      <c r="B435" s="12" t="s">
        <v>467</v>
      </c>
      <c r="C435" s="13" t="s">
        <v>468</v>
      </c>
      <c r="D435" s="13" t="s">
        <v>506</v>
      </c>
      <c r="E435" s="14" t="s">
        <v>507</v>
      </c>
      <c r="F435" s="13"/>
      <c r="G435" s="13"/>
      <c r="H435" s="10" t="s">
        <v>426</v>
      </c>
      <c r="I435" s="10" t="s">
        <v>467</v>
      </c>
      <c r="J435" t="s">
        <v>508</v>
      </c>
      <c r="K435" t="s">
        <v>508</v>
      </c>
      <c r="M435" s="15">
        <v>44005000013</v>
      </c>
      <c r="N435" s="15" t="s">
        <v>551</v>
      </c>
      <c r="O435" s="12">
        <f>+VLOOKUP(M435,[1]Foglio1!$A:$C,3,0)</f>
        <v>58838.17</v>
      </c>
      <c r="P435" s="29">
        <f>+SUMIFS('Scritture 2013'!$F:$F,'Scritture 2013'!$G:$G,"38",'Scritture 2013'!$A:$A,'Sp 2013'!$M435)</f>
        <v>0</v>
      </c>
      <c r="Q435" s="29">
        <f>+SUMIFS('Scritture 2013'!$F:$F,'Scritture 2013'!$G:$G,"16",'Scritture 2013'!$A:$A,'Sp 2013'!$M435)</f>
        <v>0</v>
      </c>
      <c r="R435" s="29">
        <f>+SUMIFS('Scritture 2013'!$F:$F,'Scritture 2013'!$G:$G,"39CA",'Scritture 2013'!$A:$A,'Sp 2013'!$M435)</f>
        <v>0</v>
      </c>
      <c r="S435" s="29">
        <f>+SUMIFS('Scritture 2013'!$F:$F,'Scritture 2013'!$G:$G,"17",'Scritture 2013'!$A:$A,'Sp 2013'!$M435)</f>
        <v>0</v>
      </c>
      <c r="T435" s="29">
        <f>+SUMIFS('Scritture 2013'!$F:$F,'Scritture 2013'!$G:$G,"39AF",'Scritture 2013'!$A:$A,'Sp 2013'!$M435)</f>
        <v>0</v>
      </c>
      <c r="U435" s="29">
        <f>+SUMIFS('Scritture 2013'!$F:$F,'Scritture 2013'!$G:$G,"39SD",'Scritture 2013'!$A:$A,'Sp 2013'!$M435)</f>
        <v>0</v>
      </c>
      <c r="V435" s="29">
        <f>+SUMIFS('Scritture 2013'!$F:$F,'Scritture 2013'!$G:$G,"37",'Scritture 2013'!$A:$A,'Sp 2013'!$M435)</f>
        <v>0</v>
      </c>
      <c r="W435" s="29">
        <f>+SUMIFS('Scritture 2013'!$F:$F,'Scritture 2013'!$G:$G,"19",'Scritture 2013'!$A:$A,'Sp 2013'!$M435)</f>
        <v>0</v>
      </c>
      <c r="X435" s="29">
        <f t="shared" si="30"/>
        <v>0</v>
      </c>
      <c r="Y435" s="29">
        <f t="shared" si="29"/>
        <v>58838.17</v>
      </c>
      <c r="Z435" s="13"/>
    </row>
    <row r="436" spans="1:26" hidden="1" x14ac:dyDescent="0.3">
      <c r="A436" s="12" t="s">
        <v>426</v>
      </c>
      <c r="B436" s="12" t="s">
        <v>467</v>
      </c>
      <c r="C436" s="13" t="s">
        <v>468</v>
      </c>
      <c r="D436" s="13" t="s">
        <v>506</v>
      </c>
      <c r="E436" s="14" t="s">
        <v>507</v>
      </c>
      <c r="F436" s="13"/>
      <c r="G436" s="13"/>
      <c r="H436" s="10" t="s">
        <v>426</v>
      </c>
      <c r="I436" s="10" t="s">
        <v>467</v>
      </c>
      <c r="J436" t="s">
        <v>508</v>
      </c>
      <c r="K436" t="s">
        <v>508</v>
      </c>
      <c r="M436" s="15">
        <v>44005000014</v>
      </c>
      <c r="N436" s="15" t="s">
        <v>552</v>
      </c>
      <c r="O436" s="12">
        <f>+VLOOKUP(M436,[1]Foglio1!$A:$C,3,0)</f>
        <v>20568.8</v>
      </c>
      <c r="P436" s="29">
        <f>+SUMIFS('Scritture 2013'!$F:$F,'Scritture 2013'!$G:$G,"38",'Scritture 2013'!$A:$A,'Sp 2013'!$M436)</f>
        <v>0</v>
      </c>
      <c r="Q436" s="29">
        <f>+SUMIFS('Scritture 2013'!$F:$F,'Scritture 2013'!$G:$G,"16",'Scritture 2013'!$A:$A,'Sp 2013'!$M436)</f>
        <v>0</v>
      </c>
      <c r="R436" s="29">
        <f>+SUMIFS('Scritture 2013'!$F:$F,'Scritture 2013'!$G:$G,"39CA",'Scritture 2013'!$A:$A,'Sp 2013'!$M436)</f>
        <v>0</v>
      </c>
      <c r="S436" s="29">
        <f>+SUMIFS('Scritture 2013'!$F:$F,'Scritture 2013'!$G:$G,"17",'Scritture 2013'!$A:$A,'Sp 2013'!$M436)</f>
        <v>0</v>
      </c>
      <c r="T436" s="29">
        <f>+SUMIFS('Scritture 2013'!$F:$F,'Scritture 2013'!$G:$G,"39AF",'Scritture 2013'!$A:$A,'Sp 2013'!$M436)</f>
        <v>0</v>
      </c>
      <c r="U436" s="29">
        <f>+SUMIFS('Scritture 2013'!$F:$F,'Scritture 2013'!$G:$G,"39SD",'Scritture 2013'!$A:$A,'Sp 2013'!$M436)</f>
        <v>0</v>
      </c>
      <c r="V436" s="29">
        <f>+SUMIFS('Scritture 2013'!$F:$F,'Scritture 2013'!$G:$G,"37",'Scritture 2013'!$A:$A,'Sp 2013'!$M436)</f>
        <v>0</v>
      </c>
      <c r="W436" s="29">
        <f>+SUMIFS('Scritture 2013'!$F:$F,'Scritture 2013'!$G:$G,"19",'Scritture 2013'!$A:$A,'Sp 2013'!$M436)</f>
        <v>0</v>
      </c>
      <c r="X436" s="29">
        <f t="shared" si="30"/>
        <v>0</v>
      </c>
      <c r="Y436" s="29">
        <f t="shared" si="29"/>
        <v>20568.8</v>
      </c>
      <c r="Z436" s="13"/>
    </row>
    <row r="437" spans="1:26" hidden="1" x14ac:dyDescent="0.3">
      <c r="A437" s="12" t="s">
        <v>426</v>
      </c>
      <c r="B437" s="12" t="s">
        <v>467</v>
      </c>
      <c r="C437" s="13" t="s">
        <v>468</v>
      </c>
      <c r="D437" s="13" t="s">
        <v>506</v>
      </c>
      <c r="E437" s="14" t="s">
        <v>507</v>
      </c>
      <c r="F437" s="13"/>
      <c r="G437" s="13"/>
      <c r="H437" s="10" t="s">
        <v>426</v>
      </c>
      <c r="I437" s="10" t="s">
        <v>467</v>
      </c>
      <c r="J437" t="s">
        <v>508</v>
      </c>
      <c r="K437" t="s">
        <v>508</v>
      </c>
      <c r="M437" s="15">
        <v>44005000015</v>
      </c>
      <c r="N437" s="15" t="s">
        <v>553</v>
      </c>
      <c r="O437" s="12">
        <f>+VLOOKUP(M437,[1]Foglio1!$A:$C,3,0)</f>
        <v>1080</v>
      </c>
      <c r="P437" s="29">
        <f>+SUMIFS('Scritture 2013'!$F:$F,'Scritture 2013'!$G:$G,"38",'Scritture 2013'!$A:$A,'Sp 2013'!$M437)</f>
        <v>0</v>
      </c>
      <c r="Q437" s="29">
        <f>+SUMIFS('Scritture 2013'!$F:$F,'Scritture 2013'!$G:$G,"16",'Scritture 2013'!$A:$A,'Sp 2013'!$M437)</f>
        <v>0</v>
      </c>
      <c r="R437" s="29">
        <f>+SUMIFS('Scritture 2013'!$F:$F,'Scritture 2013'!$G:$G,"39CA",'Scritture 2013'!$A:$A,'Sp 2013'!$M437)</f>
        <v>0</v>
      </c>
      <c r="S437" s="29">
        <f>+SUMIFS('Scritture 2013'!$F:$F,'Scritture 2013'!$G:$G,"17",'Scritture 2013'!$A:$A,'Sp 2013'!$M437)</f>
        <v>0</v>
      </c>
      <c r="T437" s="29">
        <f>+SUMIFS('Scritture 2013'!$F:$F,'Scritture 2013'!$G:$G,"39AF",'Scritture 2013'!$A:$A,'Sp 2013'!$M437)</f>
        <v>0</v>
      </c>
      <c r="U437" s="29">
        <f>+SUMIFS('Scritture 2013'!$F:$F,'Scritture 2013'!$G:$G,"39SD",'Scritture 2013'!$A:$A,'Sp 2013'!$M437)</f>
        <v>0</v>
      </c>
      <c r="V437" s="29">
        <f>+SUMIFS('Scritture 2013'!$F:$F,'Scritture 2013'!$G:$G,"37",'Scritture 2013'!$A:$A,'Sp 2013'!$M437)</f>
        <v>0</v>
      </c>
      <c r="W437" s="29">
        <f>+SUMIFS('Scritture 2013'!$F:$F,'Scritture 2013'!$G:$G,"19",'Scritture 2013'!$A:$A,'Sp 2013'!$M437)</f>
        <v>0</v>
      </c>
      <c r="X437" s="29">
        <f t="shared" si="30"/>
        <v>0</v>
      </c>
      <c r="Y437" s="29">
        <f t="shared" si="29"/>
        <v>1080</v>
      </c>
      <c r="Z437" s="13"/>
    </row>
    <row r="438" spans="1:26" hidden="1" x14ac:dyDescent="0.3">
      <c r="A438" s="12" t="s">
        <v>426</v>
      </c>
      <c r="B438" s="12" t="s">
        <v>467</v>
      </c>
      <c r="C438" s="13" t="s">
        <v>468</v>
      </c>
      <c r="D438" s="13" t="s">
        <v>506</v>
      </c>
      <c r="E438" s="14" t="s">
        <v>507</v>
      </c>
      <c r="F438" s="13"/>
      <c r="G438" s="13"/>
      <c r="H438" s="10" t="s">
        <v>426</v>
      </c>
      <c r="I438" s="10" t="s">
        <v>467</v>
      </c>
      <c r="J438" t="s">
        <v>508</v>
      </c>
      <c r="K438" t="s">
        <v>508</v>
      </c>
      <c r="M438" s="15">
        <v>44005000016</v>
      </c>
      <c r="N438" s="15" t="s">
        <v>554</v>
      </c>
      <c r="O438" s="12">
        <f>+VLOOKUP(M438,[1]Foglio1!$A:$C,3,0)</f>
        <v>2876.02</v>
      </c>
      <c r="P438" s="29">
        <f>+SUMIFS('Scritture 2013'!$F:$F,'Scritture 2013'!$G:$G,"38",'Scritture 2013'!$A:$A,'Sp 2013'!$M438)</f>
        <v>0</v>
      </c>
      <c r="Q438" s="29">
        <f>+SUMIFS('Scritture 2013'!$F:$F,'Scritture 2013'!$G:$G,"16",'Scritture 2013'!$A:$A,'Sp 2013'!$M438)</f>
        <v>0</v>
      </c>
      <c r="R438" s="29">
        <f>+SUMIFS('Scritture 2013'!$F:$F,'Scritture 2013'!$G:$G,"39CA",'Scritture 2013'!$A:$A,'Sp 2013'!$M438)</f>
        <v>0</v>
      </c>
      <c r="S438" s="29">
        <f>+SUMIFS('Scritture 2013'!$F:$F,'Scritture 2013'!$G:$G,"17",'Scritture 2013'!$A:$A,'Sp 2013'!$M438)</f>
        <v>0</v>
      </c>
      <c r="T438" s="29">
        <f>+SUMIFS('Scritture 2013'!$F:$F,'Scritture 2013'!$G:$G,"39AF",'Scritture 2013'!$A:$A,'Sp 2013'!$M438)</f>
        <v>0</v>
      </c>
      <c r="U438" s="29">
        <f>+SUMIFS('Scritture 2013'!$F:$F,'Scritture 2013'!$G:$G,"39SD",'Scritture 2013'!$A:$A,'Sp 2013'!$M438)</f>
        <v>0</v>
      </c>
      <c r="V438" s="29">
        <f>+SUMIFS('Scritture 2013'!$F:$F,'Scritture 2013'!$G:$G,"37",'Scritture 2013'!$A:$A,'Sp 2013'!$M438)</f>
        <v>0</v>
      </c>
      <c r="W438" s="29">
        <f>+SUMIFS('Scritture 2013'!$F:$F,'Scritture 2013'!$G:$G,"19",'Scritture 2013'!$A:$A,'Sp 2013'!$M438)</f>
        <v>0</v>
      </c>
      <c r="X438" s="29">
        <f t="shared" si="30"/>
        <v>0</v>
      </c>
      <c r="Y438" s="29">
        <f t="shared" si="29"/>
        <v>2876.02</v>
      </c>
      <c r="Z438" s="13"/>
    </row>
    <row r="439" spans="1:26" hidden="1" x14ac:dyDescent="0.3">
      <c r="A439" s="12" t="s">
        <v>426</v>
      </c>
      <c r="B439" s="12" t="s">
        <v>467</v>
      </c>
      <c r="C439" s="13" t="s">
        <v>468</v>
      </c>
      <c r="D439" s="13" t="s">
        <v>506</v>
      </c>
      <c r="E439" s="14" t="s">
        <v>507</v>
      </c>
      <c r="F439" s="13"/>
      <c r="G439" s="13"/>
      <c r="H439" s="10" t="s">
        <v>426</v>
      </c>
      <c r="I439" s="10" t="s">
        <v>467</v>
      </c>
      <c r="J439" t="s">
        <v>508</v>
      </c>
      <c r="K439" t="s">
        <v>508</v>
      </c>
      <c r="M439" s="15">
        <v>44005000017</v>
      </c>
      <c r="N439" s="15" t="s">
        <v>555</v>
      </c>
      <c r="O439" s="12">
        <f>+VLOOKUP(M439,[1]Foglio1!$A:$C,3,0)</f>
        <v>4957.3</v>
      </c>
      <c r="P439" s="29">
        <f>+SUMIFS('Scritture 2013'!$F:$F,'Scritture 2013'!$G:$G,"38",'Scritture 2013'!$A:$A,'Sp 2013'!$M439)</f>
        <v>0</v>
      </c>
      <c r="Q439" s="29">
        <f>+SUMIFS('Scritture 2013'!$F:$F,'Scritture 2013'!$G:$G,"16",'Scritture 2013'!$A:$A,'Sp 2013'!$M439)</f>
        <v>0</v>
      </c>
      <c r="R439" s="29">
        <f>+SUMIFS('Scritture 2013'!$F:$F,'Scritture 2013'!$G:$G,"39CA",'Scritture 2013'!$A:$A,'Sp 2013'!$M439)</f>
        <v>0</v>
      </c>
      <c r="S439" s="29">
        <f>+SUMIFS('Scritture 2013'!$F:$F,'Scritture 2013'!$G:$G,"17",'Scritture 2013'!$A:$A,'Sp 2013'!$M439)</f>
        <v>0</v>
      </c>
      <c r="T439" s="29">
        <f>+SUMIFS('Scritture 2013'!$F:$F,'Scritture 2013'!$G:$G,"39AF",'Scritture 2013'!$A:$A,'Sp 2013'!$M439)</f>
        <v>0</v>
      </c>
      <c r="U439" s="29">
        <f>+SUMIFS('Scritture 2013'!$F:$F,'Scritture 2013'!$G:$G,"39SD",'Scritture 2013'!$A:$A,'Sp 2013'!$M439)</f>
        <v>0</v>
      </c>
      <c r="V439" s="29">
        <f>+SUMIFS('Scritture 2013'!$F:$F,'Scritture 2013'!$G:$G,"37",'Scritture 2013'!$A:$A,'Sp 2013'!$M439)</f>
        <v>0</v>
      </c>
      <c r="W439" s="29">
        <f>+SUMIFS('Scritture 2013'!$F:$F,'Scritture 2013'!$G:$G,"19",'Scritture 2013'!$A:$A,'Sp 2013'!$M439)</f>
        <v>0</v>
      </c>
      <c r="X439" s="29">
        <f t="shared" si="30"/>
        <v>0</v>
      </c>
      <c r="Y439" s="29">
        <f t="shared" si="29"/>
        <v>4957.3</v>
      </c>
      <c r="Z439" s="13"/>
    </row>
    <row r="440" spans="1:26" hidden="1" x14ac:dyDescent="0.3">
      <c r="A440" s="12" t="s">
        <v>426</v>
      </c>
      <c r="B440" s="12" t="s">
        <v>467</v>
      </c>
      <c r="C440" s="13" t="s">
        <v>468</v>
      </c>
      <c r="D440" s="13" t="s">
        <v>506</v>
      </c>
      <c r="E440" s="14" t="s">
        <v>507</v>
      </c>
      <c r="F440" s="13"/>
      <c r="G440" s="13"/>
      <c r="H440" s="10" t="s">
        <v>426</v>
      </c>
      <c r="I440" s="10" t="s">
        <v>467</v>
      </c>
      <c r="J440" t="s">
        <v>508</v>
      </c>
      <c r="K440" t="s">
        <v>508</v>
      </c>
      <c r="M440" s="15">
        <v>44005000021</v>
      </c>
      <c r="N440" s="15" t="s">
        <v>556</v>
      </c>
      <c r="O440" s="12"/>
      <c r="P440" s="29">
        <f>+SUMIFS('Scritture 2013'!$F:$F,'Scritture 2013'!$G:$G,"38",'Scritture 2013'!$A:$A,'Sp 2013'!$M440)</f>
        <v>0</v>
      </c>
      <c r="Q440" s="29">
        <f>+SUMIFS('Scritture 2013'!$F:$F,'Scritture 2013'!$G:$G,"16",'Scritture 2013'!$A:$A,'Sp 2013'!$M440)</f>
        <v>0</v>
      </c>
      <c r="R440" s="29">
        <f>+SUMIFS('Scritture 2013'!$F:$F,'Scritture 2013'!$G:$G,"39CA",'Scritture 2013'!$A:$A,'Sp 2013'!$M440)</f>
        <v>0</v>
      </c>
      <c r="S440" s="29">
        <f>+SUMIFS('Scritture 2013'!$F:$F,'Scritture 2013'!$G:$G,"17",'Scritture 2013'!$A:$A,'Sp 2013'!$M440)</f>
        <v>0</v>
      </c>
      <c r="T440" s="29">
        <f>+SUMIFS('Scritture 2013'!$F:$F,'Scritture 2013'!$G:$G,"39AF",'Scritture 2013'!$A:$A,'Sp 2013'!$M440)</f>
        <v>0</v>
      </c>
      <c r="U440" s="29">
        <f>+SUMIFS('Scritture 2013'!$F:$F,'Scritture 2013'!$G:$G,"39SD",'Scritture 2013'!$A:$A,'Sp 2013'!$M440)</f>
        <v>0</v>
      </c>
      <c r="V440" s="29">
        <f>+SUMIFS('Scritture 2013'!$F:$F,'Scritture 2013'!$G:$G,"37",'Scritture 2013'!$A:$A,'Sp 2013'!$M440)</f>
        <v>0</v>
      </c>
      <c r="W440" s="29">
        <f>+SUMIFS('Scritture 2013'!$F:$F,'Scritture 2013'!$G:$G,"19",'Scritture 2013'!$A:$A,'Sp 2013'!$M440)</f>
        <v>0</v>
      </c>
      <c r="X440" s="29">
        <f t="shared" si="30"/>
        <v>0</v>
      </c>
      <c r="Y440" s="29">
        <f t="shared" si="29"/>
        <v>0</v>
      </c>
      <c r="Z440" s="13"/>
    </row>
    <row r="441" spans="1:26" hidden="1" x14ac:dyDescent="0.3">
      <c r="A441" s="12" t="s">
        <v>426</v>
      </c>
      <c r="B441" s="12" t="s">
        <v>467</v>
      </c>
      <c r="C441" s="13" t="s">
        <v>468</v>
      </c>
      <c r="D441" s="13" t="s">
        <v>506</v>
      </c>
      <c r="E441" s="14" t="s">
        <v>507</v>
      </c>
      <c r="F441" s="13"/>
      <c r="G441" s="13"/>
      <c r="H441" s="10" t="s">
        <v>426</v>
      </c>
      <c r="I441" s="10" t="s">
        <v>467</v>
      </c>
      <c r="J441" t="s">
        <v>508</v>
      </c>
      <c r="K441" t="s">
        <v>508</v>
      </c>
      <c r="M441" s="15">
        <v>44006000005</v>
      </c>
      <c r="N441" s="15" t="s">
        <v>557</v>
      </c>
      <c r="O441" s="12"/>
      <c r="P441" s="29">
        <f>+SUMIFS('Scritture 2013'!$F:$F,'Scritture 2013'!$G:$G,"38",'Scritture 2013'!$A:$A,'Sp 2013'!$M441)</f>
        <v>0</v>
      </c>
      <c r="Q441" s="29">
        <f>+SUMIFS('Scritture 2013'!$F:$F,'Scritture 2013'!$G:$G,"16",'Scritture 2013'!$A:$A,'Sp 2013'!$M441)</f>
        <v>0</v>
      </c>
      <c r="R441" s="29">
        <f>+SUMIFS('Scritture 2013'!$F:$F,'Scritture 2013'!$G:$G,"39CA",'Scritture 2013'!$A:$A,'Sp 2013'!$M441)</f>
        <v>0</v>
      </c>
      <c r="S441" s="29">
        <f>+SUMIFS('Scritture 2013'!$F:$F,'Scritture 2013'!$G:$G,"17",'Scritture 2013'!$A:$A,'Sp 2013'!$M441)</f>
        <v>0</v>
      </c>
      <c r="T441" s="29">
        <f>+SUMIFS('Scritture 2013'!$F:$F,'Scritture 2013'!$G:$G,"39AF",'Scritture 2013'!$A:$A,'Sp 2013'!$M441)</f>
        <v>0</v>
      </c>
      <c r="U441" s="29">
        <f>+SUMIFS('Scritture 2013'!$F:$F,'Scritture 2013'!$G:$G,"39SD",'Scritture 2013'!$A:$A,'Sp 2013'!$M441)</f>
        <v>0</v>
      </c>
      <c r="V441" s="29">
        <f>+SUMIFS('Scritture 2013'!$F:$F,'Scritture 2013'!$G:$G,"37",'Scritture 2013'!$A:$A,'Sp 2013'!$M441)</f>
        <v>0</v>
      </c>
      <c r="W441" s="29">
        <f>+SUMIFS('Scritture 2013'!$F:$F,'Scritture 2013'!$G:$G,"19",'Scritture 2013'!$A:$A,'Sp 2013'!$M441)</f>
        <v>0</v>
      </c>
      <c r="X441" s="29">
        <f t="shared" si="30"/>
        <v>0</v>
      </c>
      <c r="Y441" s="29">
        <f t="shared" si="29"/>
        <v>0</v>
      </c>
      <c r="Z441" s="13"/>
    </row>
    <row r="442" spans="1:26" hidden="1" x14ac:dyDescent="0.3">
      <c r="A442" s="12" t="s">
        <v>426</v>
      </c>
      <c r="B442" s="12" t="s">
        <v>467</v>
      </c>
      <c r="C442" s="13" t="s">
        <v>468</v>
      </c>
      <c r="D442" s="13" t="s">
        <v>506</v>
      </c>
      <c r="E442" s="14" t="s">
        <v>507</v>
      </c>
      <c r="F442" s="13"/>
      <c r="G442" s="13"/>
      <c r="H442" s="10" t="s">
        <v>426</v>
      </c>
      <c r="I442" s="10" t="s">
        <v>467</v>
      </c>
      <c r="J442" t="s">
        <v>508</v>
      </c>
      <c r="K442" t="s">
        <v>508</v>
      </c>
      <c r="M442" s="15">
        <v>44006000006</v>
      </c>
      <c r="N442" s="15" t="s">
        <v>558</v>
      </c>
      <c r="O442" s="12">
        <f>+VLOOKUP(M442,[1]Foglio1!$A:$C,3,0)</f>
        <v>7300</v>
      </c>
      <c r="P442" s="29">
        <f>+SUMIFS('Scritture 2013'!$F:$F,'Scritture 2013'!$G:$G,"38",'Scritture 2013'!$A:$A,'Sp 2013'!$M442)</f>
        <v>0</v>
      </c>
      <c r="Q442" s="29">
        <f>+SUMIFS('Scritture 2013'!$F:$F,'Scritture 2013'!$G:$G,"16",'Scritture 2013'!$A:$A,'Sp 2013'!$M442)</f>
        <v>0</v>
      </c>
      <c r="R442" s="29">
        <f>+SUMIFS('Scritture 2013'!$F:$F,'Scritture 2013'!$G:$G,"39CA",'Scritture 2013'!$A:$A,'Sp 2013'!$M442)</f>
        <v>0</v>
      </c>
      <c r="S442" s="29">
        <f>+SUMIFS('Scritture 2013'!$F:$F,'Scritture 2013'!$G:$G,"17",'Scritture 2013'!$A:$A,'Sp 2013'!$M442)</f>
        <v>0</v>
      </c>
      <c r="T442" s="29">
        <f>+SUMIFS('Scritture 2013'!$F:$F,'Scritture 2013'!$G:$G,"39AF",'Scritture 2013'!$A:$A,'Sp 2013'!$M442)</f>
        <v>0</v>
      </c>
      <c r="U442" s="29">
        <f>+SUMIFS('Scritture 2013'!$F:$F,'Scritture 2013'!$G:$G,"39SD",'Scritture 2013'!$A:$A,'Sp 2013'!$M442)</f>
        <v>0</v>
      </c>
      <c r="V442" s="29">
        <f>+SUMIFS('Scritture 2013'!$F:$F,'Scritture 2013'!$G:$G,"37",'Scritture 2013'!$A:$A,'Sp 2013'!$M442)</f>
        <v>0</v>
      </c>
      <c r="W442" s="29">
        <f>+SUMIFS('Scritture 2013'!$F:$F,'Scritture 2013'!$G:$G,"19",'Scritture 2013'!$A:$A,'Sp 2013'!$M442)</f>
        <v>0</v>
      </c>
      <c r="X442" s="29">
        <f t="shared" si="30"/>
        <v>0</v>
      </c>
      <c r="Y442" s="29">
        <f t="shared" si="29"/>
        <v>7300</v>
      </c>
      <c r="Z442" s="13"/>
    </row>
    <row r="443" spans="1:26" hidden="1" x14ac:dyDescent="0.3">
      <c r="A443" s="12" t="s">
        <v>426</v>
      </c>
      <c r="B443" s="12" t="s">
        <v>467</v>
      </c>
      <c r="C443" s="13" t="s">
        <v>468</v>
      </c>
      <c r="D443" s="13" t="s">
        <v>506</v>
      </c>
      <c r="E443" s="14" t="s">
        <v>507</v>
      </c>
      <c r="F443" s="13"/>
      <c r="G443" s="13"/>
      <c r="H443" s="10" t="s">
        <v>426</v>
      </c>
      <c r="I443" s="10" t="s">
        <v>467</v>
      </c>
      <c r="J443" t="s">
        <v>508</v>
      </c>
      <c r="K443" t="s">
        <v>508</v>
      </c>
      <c r="M443" s="15">
        <v>44006000008</v>
      </c>
      <c r="N443" s="15" t="s">
        <v>559</v>
      </c>
      <c r="O443" s="12"/>
      <c r="P443" s="29">
        <f>+SUMIFS('Scritture 2013'!$F:$F,'Scritture 2013'!$G:$G,"38",'Scritture 2013'!$A:$A,'Sp 2013'!$M443)</f>
        <v>0</v>
      </c>
      <c r="Q443" s="29">
        <f>+SUMIFS('Scritture 2013'!$F:$F,'Scritture 2013'!$G:$G,"16",'Scritture 2013'!$A:$A,'Sp 2013'!$M443)</f>
        <v>0</v>
      </c>
      <c r="R443" s="29">
        <f>+SUMIFS('Scritture 2013'!$F:$F,'Scritture 2013'!$G:$G,"39CA",'Scritture 2013'!$A:$A,'Sp 2013'!$M443)</f>
        <v>0</v>
      </c>
      <c r="S443" s="29">
        <f>+SUMIFS('Scritture 2013'!$F:$F,'Scritture 2013'!$G:$G,"17",'Scritture 2013'!$A:$A,'Sp 2013'!$M443)</f>
        <v>0</v>
      </c>
      <c r="T443" s="29">
        <f>+SUMIFS('Scritture 2013'!$F:$F,'Scritture 2013'!$G:$G,"39AF",'Scritture 2013'!$A:$A,'Sp 2013'!$M443)</f>
        <v>0</v>
      </c>
      <c r="U443" s="29">
        <f>+SUMIFS('Scritture 2013'!$F:$F,'Scritture 2013'!$G:$G,"39SD",'Scritture 2013'!$A:$A,'Sp 2013'!$M443)</f>
        <v>0</v>
      </c>
      <c r="V443" s="29">
        <f>+SUMIFS('Scritture 2013'!$F:$F,'Scritture 2013'!$G:$G,"37",'Scritture 2013'!$A:$A,'Sp 2013'!$M443)</f>
        <v>0</v>
      </c>
      <c r="W443" s="29">
        <f>+SUMIFS('Scritture 2013'!$F:$F,'Scritture 2013'!$G:$G,"19",'Scritture 2013'!$A:$A,'Sp 2013'!$M443)</f>
        <v>0</v>
      </c>
      <c r="X443" s="29">
        <f t="shared" si="30"/>
        <v>0</v>
      </c>
      <c r="Y443" s="29">
        <f t="shared" si="29"/>
        <v>0</v>
      </c>
      <c r="Z443" s="13"/>
    </row>
    <row r="444" spans="1:26" hidden="1" x14ac:dyDescent="0.3">
      <c r="A444" s="12" t="s">
        <v>426</v>
      </c>
      <c r="B444" s="12" t="s">
        <v>467</v>
      </c>
      <c r="C444" s="13" t="s">
        <v>468</v>
      </c>
      <c r="D444" s="13" t="s">
        <v>506</v>
      </c>
      <c r="E444" s="14" t="s">
        <v>507</v>
      </c>
      <c r="F444" s="13"/>
      <c r="G444" s="13"/>
      <c r="H444" s="10" t="s">
        <v>426</v>
      </c>
      <c r="I444" s="10" t="s">
        <v>467</v>
      </c>
      <c r="J444" t="s">
        <v>508</v>
      </c>
      <c r="K444" t="s">
        <v>508</v>
      </c>
      <c r="M444" s="15">
        <v>44006000009</v>
      </c>
      <c r="N444" s="15" t="s">
        <v>560</v>
      </c>
      <c r="O444" s="12"/>
      <c r="P444" s="29">
        <f>+SUMIFS('Scritture 2013'!$F:$F,'Scritture 2013'!$G:$G,"38",'Scritture 2013'!$A:$A,'Sp 2013'!$M444)</f>
        <v>0</v>
      </c>
      <c r="Q444" s="29">
        <f>+SUMIFS('Scritture 2013'!$F:$F,'Scritture 2013'!$G:$G,"16",'Scritture 2013'!$A:$A,'Sp 2013'!$M444)</f>
        <v>0</v>
      </c>
      <c r="R444" s="29">
        <f>+SUMIFS('Scritture 2013'!$F:$F,'Scritture 2013'!$G:$G,"39CA",'Scritture 2013'!$A:$A,'Sp 2013'!$M444)</f>
        <v>0</v>
      </c>
      <c r="S444" s="29">
        <f>+SUMIFS('Scritture 2013'!$F:$F,'Scritture 2013'!$G:$G,"17",'Scritture 2013'!$A:$A,'Sp 2013'!$M444)</f>
        <v>0</v>
      </c>
      <c r="T444" s="29">
        <f>+SUMIFS('Scritture 2013'!$F:$F,'Scritture 2013'!$G:$G,"39AF",'Scritture 2013'!$A:$A,'Sp 2013'!$M444)</f>
        <v>0</v>
      </c>
      <c r="U444" s="29">
        <f>+SUMIFS('Scritture 2013'!$F:$F,'Scritture 2013'!$G:$G,"39SD",'Scritture 2013'!$A:$A,'Sp 2013'!$M444)</f>
        <v>0</v>
      </c>
      <c r="V444" s="29">
        <f>+SUMIFS('Scritture 2013'!$F:$F,'Scritture 2013'!$G:$G,"37",'Scritture 2013'!$A:$A,'Sp 2013'!$M444)</f>
        <v>0</v>
      </c>
      <c r="W444" s="29">
        <f>+SUMIFS('Scritture 2013'!$F:$F,'Scritture 2013'!$G:$G,"19",'Scritture 2013'!$A:$A,'Sp 2013'!$M444)</f>
        <v>0</v>
      </c>
      <c r="X444" s="29">
        <f t="shared" si="30"/>
        <v>0</v>
      </c>
      <c r="Y444" s="29">
        <f t="shared" si="29"/>
        <v>0</v>
      </c>
      <c r="Z444" s="13"/>
    </row>
    <row r="445" spans="1:26" hidden="1" x14ac:dyDescent="0.3">
      <c r="A445" s="12" t="s">
        <v>426</v>
      </c>
      <c r="B445" s="12" t="s">
        <v>467</v>
      </c>
      <c r="C445" s="13" t="s">
        <v>468</v>
      </c>
      <c r="D445" s="13" t="s">
        <v>506</v>
      </c>
      <c r="E445" s="14" t="s">
        <v>507</v>
      </c>
      <c r="F445" s="13"/>
      <c r="G445" s="13"/>
      <c r="H445" s="10" t="s">
        <v>426</v>
      </c>
      <c r="I445" s="10" t="s">
        <v>467</v>
      </c>
      <c r="J445" t="s">
        <v>508</v>
      </c>
      <c r="K445" t="s">
        <v>508</v>
      </c>
      <c r="M445" s="15">
        <v>44006000011</v>
      </c>
      <c r="N445" s="15" t="s">
        <v>561</v>
      </c>
      <c r="O445" s="12">
        <f>+VLOOKUP(M445,[1]Foglio1!$A:$C,3,0)</f>
        <v>49231.48</v>
      </c>
      <c r="P445" s="29">
        <f>+SUMIFS('Scritture 2013'!$F:$F,'Scritture 2013'!$G:$G,"38",'Scritture 2013'!$A:$A,'Sp 2013'!$M445)</f>
        <v>0</v>
      </c>
      <c r="Q445" s="29">
        <f>+SUMIFS('Scritture 2013'!$F:$F,'Scritture 2013'!$G:$G,"16",'Scritture 2013'!$A:$A,'Sp 2013'!$M445)</f>
        <v>0</v>
      </c>
      <c r="R445" s="29">
        <f>+SUMIFS('Scritture 2013'!$F:$F,'Scritture 2013'!$G:$G,"39CA",'Scritture 2013'!$A:$A,'Sp 2013'!$M445)</f>
        <v>0</v>
      </c>
      <c r="S445" s="29">
        <f>+SUMIFS('Scritture 2013'!$F:$F,'Scritture 2013'!$G:$G,"17",'Scritture 2013'!$A:$A,'Sp 2013'!$M445)</f>
        <v>0</v>
      </c>
      <c r="T445" s="29">
        <f>+SUMIFS('Scritture 2013'!$F:$F,'Scritture 2013'!$G:$G,"39AF",'Scritture 2013'!$A:$A,'Sp 2013'!$M445)</f>
        <v>0</v>
      </c>
      <c r="U445" s="29">
        <f>+SUMIFS('Scritture 2013'!$F:$F,'Scritture 2013'!$G:$G,"39SD",'Scritture 2013'!$A:$A,'Sp 2013'!$M445)</f>
        <v>0</v>
      </c>
      <c r="V445" s="29">
        <f>+SUMIFS('Scritture 2013'!$F:$F,'Scritture 2013'!$G:$G,"37",'Scritture 2013'!$A:$A,'Sp 2013'!$M445)</f>
        <v>0</v>
      </c>
      <c r="W445" s="29">
        <f>+SUMIFS('Scritture 2013'!$F:$F,'Scritture 2013'!$G:$G,"19",'Scritture 2013'!$A:$A,'Sp 2013'!$M445)</f>
        <v>0</v>
      </c>
      <c r="X445" s="29">
        <f t="shared" si="30"/>
        <v>0</v>
      </c>
      <c r="Y445" s="29">
        <f t="shared" si="29"/>
        <v>49231.48</v>
      </c>
      <c r="Z445" s="13"/>
    </row>
    <row r="446" spans="1:26" hidden="1" x14ac:dyDescent="0.3">
      <c r="A446" s="12" t="s">
        <v>426</v>
      </c>
      <c r="B446" s="12" t="s">
        <v>467</v>
      </c>
      <c r="C446" s="13" t="s">
        <v>468</v>
      </c>
      <c r="D446" s="13" t="s">
        <v>506</v>
      </c>
      <c r="E446" s="14" t="s">
        <v>507</v>
      </c>
      <c r="F446" s="13"/>
      <c r="G446" s="13"/>
      <c r="H446" s="10" t="s">
        <v>426</v>
      </c>
      <c r="I446" s="10" t="s">
        <v>467</v>
      </c>
      <c r="J446" t="s">
        <v>508</v>
      </c>
      <c r="K446" t="s">
        <v>508</v>
      </c>
      <c r="M446" s="15">
        <v>44006000012</v>
      </c>
      <c r="N446" s="15" t="s">
        <v>562</v>
      </c>
      <c r="O446" s="12">
        <f>+VLOOKUP(M446,[1]Foglio1!$A:$C,3,0)</f>
        <v>255608.27</v>
      </c>
      <c r="P446" s="29">
        <f>+SUMIFS('Scritture 2013'!$F:$F,'Scritture 2013'!$G:$G,"38",'Scritture 2013'!$A:$A,'Sp 2013'!$M446)</f>
        <v>0</v>
      </c>
      <c r="Q446" s="29">
        <f>+SUMIFS('Scritture 2013'!$F:$F,'Scritture 2013'!$G:$G,"16",'Scritture 2013'!$A:$A,'Sp 2013'!$M446)</f>
        <v>0</v>
      </c>
      <c r="R446" s="29">
        <f>+SUMIFS('Scritture 2013'!$F:$F,'Scritture 2013'!$G:$G,"39CA",'Scritture 2013'!$A:$A,'Sp 2013'!$M446)</f>
        <v>0</v>
      </c>
      <c r="S446" s="29">
        <f>+SUMIFS('Scritture 2013'!$F:$F,'Scritture 2013'!$G:$G,"17",'Scritture 2013'!$A:$A,'Sp 2013'!$M446)</f>
        <v>0</v>
      </c>
      <c r="T446" s="29">
        <f>+SUMIFS('Scritture 2013'!$F:$F,'Scritture 2013'!$G:$G,"39AF",'Scritture 2013'!$A:$A,'Sp 2013'!$M446)</f>
        <v>0</v>
      </c>
      <c r="U446" s="29">
        <f>+SUMIFS('Scritture 2013'!$F:$F,'Scritture 2013'!$G:$G,"39SD",'Scritture 2013'!$A:$A,'Sp 2013'!$M446)</f>
        <v>0</v>
      </c>
      <c r="V446" s="29">
        <f>+SUMIFS('Scritture 2013'!$F:$F,'Scritture 2013'!$G:$G,"37",'Scritture 2013'!$A:$A,'Sp 2013'!$M446)</f>
        <v>0</v>
      </c>
      <c r="W446" s="29">
        <f>+SUMIFS('Scritture 2013'!$F:$F,'Scritture 2013'!$G:$G,"19",'Scritture 2013'!$A:$A,'Sp 2013'!$M446)</f>
        <v>0</v>
      </c>
      <c r="X446" s="29">
        <f t="shared" si="30"/>
        <v>0</v>
      </c>
      <c r="Y446" s="29">
        <f t="shared" si="29"/>
        <v>255608.27</v>
      </c>
      <c r="Z446" s="13"/>
    </row>
    <row r="447" spans="1:26" hidden="1" x14ac:dyDescent="0.3">
      <c r="A447" s="12" t="s">
        <v>426</v>
      </c>
      <c r="B447" s="12" t="s">
        <v>467</v>
      </c>
      <c r="C447" s="13" t="s">
        <v>468</v>
      </c>
      <c r="D447" s="13" t="s">
        <v>506</v>
      </c>
      <c r="E447" s="14" t="s">
        <v>507</v>
      </c>
      <c r="F447" s="13"/>
      <c r="G447" s="13"/>
      <c r="H447" s="10" t="s">
        <v>426</v>
      </c>
      <c r="I447" s="10" t="s">
        <v>467</v>
      </c>
      <c r="J447" t="s">
        <v>508</v>
      </c>
      <c r="K447" t="s">
        <v>508</v>
      </c>
      <c r="M447" s="15">
        <v>44006000013</v>
      </c>
      <c r="N447" s="15" t="s">
        <v>563</v>
      </c>
      <c r="O447" s="12">
        <f>+VLOOKUP(M447,[1]Foglio1!$A:$C,3,0)</f>
        <v>103401.8</v>
      </c>
      <c r="P447" s="29">
        <f>+SUMIFS('Scritture 2013'!$F:$F,'Scritture 2013'!$G:$G,"38",'Scritture 2013'!$A:$A,'Sp 2013'!$M447)</f>
        <v>0</v>
      </c>
      <c r="Q447" s="29">
        <f>+SUMIFS('Scritture 2013'!$F:$F,'Scritture 2013'!$G:$G,"16",'Scritture 2013'!$A:$A,'Sp 2013'!$M447)</f>
        <v>0</v>
      </c>
      <c r="R447" s="29">
        <f>+SUMIFS('Scritture 2013'!$F:$F,'Scritture 2013'!$G:$G,"39CA",'Scritture 2013'!$A:$A,'Sp 2013'!$M447)</f>
        <v>0</v>
      </c>
      <c r="S447" s="29">
        <f>+SUMIFS('Scritture 2013'!$F:$F,'Scritture 2013'!$G:$G,"17",'Scritture 2013'!$A:$A,'Sp 2013'!$M447)</f>
        <v>0</v>
      </c>
      <c r="T447" s="29">
        <f>+SUMIFS('Scritture 2013'!$F:$F,'Scritture 2013'!$G:$G,"39AF",'Scritture 2013'!$A:$A,'Sp 2013'!$M447)</f>
        <v>0</v>
      </c>
      <c r="U447" s="29">
        <f>+SUMIFS('Scritture 2013'!$F:$F,'Scritture 2013'!$G:$G,"39SD",'Scritture 2013'!$A:$A,'Sp 2013'!$M447)</f>
        <v>0</v>
      </c>
      <c r="V447" s="29">
        <f>+SUMIFS('Scritture 2013'!$F:$F,'Scritture 2013'!$G:$G,"37",'Scritture 2013'!$A:$A,'Sp 2013'!$M447)</f>
        <v>0</v>
      </c>
      <c r="W447" s="29">
        <f>+SUMIFS('Scritture 2013'!$F:$F,'Scritture 2013'!$G:$G,"19",'Scritture 2013'!$A:$A,'Sp 2013'!$M447)</f>
        <v>0</v>
      </c>
      <c r="X447" s="29">
        <f t="shared" si="30"/>
        <v>0</v>
      </c>
      <c r="Y447" s="29">
        <f t="shared" si="29"/>
        <v>103401.8</v>
      </c>
      <c r="Z447" s="13"/>
    </row>
    <row r="448" spans="1:26" hidden="1" x14ac:dyDescent="0.3">
      <c r="A448" s="12" t="s">
        <v>426</v>
      </c>
      <c r="B448" s="12" t="s">
        <v>467</v>
      </c>
      <c r="C448" s="13" t="s">
        <v>468</v>
      </c>
      <c r="D448" s="13" t="s">
        <v>506</v>
      </c>
      <c r="E448" s="14" t="s">
        <v>507</v>
      </c>
      <c r="F448" s="13"/>
      <c r="G448" s="13"/>
      <c r="H448" s="10" t="s">
        <v>426</v>
      </c>
      <c r="I448" s="10" t="s">
        <v>467</v>
      </c>
      <c r="J448" t="s">
        <v>508</v>
      </c>
      <c r="K448" t="s">
        <v>508</v>
      </c>
      <c r="M448" s="15">
        <v>44006000014</v>
      </c>
      <c r="N448" s="15" t="s">
        <v>564</v>
      </c>
      <c r="O448" s="12">
        <f>+VLOOKUP(M448,[1]Foglio1!$A:$C,3,0)</f>
        <v>4314.3</v>
      </c>
      <c r="P448" s="29">
        <f>+SUMIFS('Scritture 2013'!$F:$F,'Scritture 2013'!$G:$G,"38",'Scritture 2013'!$A:$A,'Sp 2013'!$M448)</f>
        <v>0</v>
      </c>
      <c r="Q448" s="29">
        <f>+SUMIFS('Scritture 2013'!$F:$F,'Scritture 2013'!$G:$G,"16",'Scritture 2013'!$A:$A,'Sp 2013'!$M448)</f>
        <v>0</v>
      </c>
      <c r="R448" s="29">
        <f>+SUMIFS('Scritture 2013'!$F:$F,'Scritture 2013'!$G:$G,"39CA",'Scritture 2013'!$A:$A,'Sp 2013'!$M448)</f>
        <v>0</v>
      </c>
      <c r="S448" s="29">
        <f>+SUMIFS('Scritture 2013'!$F:$F,'Scritture 2013'!$G:$G,"17",'Scritture 2013'!$A:$A,'Sp 2013'!$M448)</f>
        <v>0</v>
      </c>
      <c r="T448" s="29">
        <f>+SUMIFS('Scritture 2013'!$F:$F,'Scritture 2013'!$G:$G,"39AF",'Scritture 2013'!$A:$A,'Sp 2013'!$M448)</f>
        <v>0</v>
      </c>
      <c r="U448" s="29">
        <f>+SUMIFS('Scritture 2013'!$F:$F,'Scritture 2013'!$G:$G,"39SD",'Scritture 2013'!$A:$A,'Sp 2013'!$M448)</f>
        <v>0</v>
      </c>
      <c r="V448" s="29">
        <f>+SUMIFS('Scritture 2013'!$F:$F,'Scritture 2013'!$G:$G,"37",'Scritture 2013'!$A:$A,'Sp 2013'!$M448)</f>
        <v>0</v>
      </c>
      <c r="W448" s="29">
        <f>+SUMIFS('Scritture 2013'!$F:$F,'Scritture 2013'!$G:$G,"19",'Scritture 2013'!$A:$A,'Sp 2013'!$M448)</f>
        <v>0</v>
      </c>
      <c r="X448" s="29">
        <f t="shared" si="30"/>
        <v>0</v>
      </c>
      <c r="Y448" s="29">
        <f t="shared" si="29"/>
        <v>4314.3</v>
      </c>
      <c r="Z448" s="13"/>
    </row>
    <row r="449" spans="1:26" hidden="1" x14ac:dyDescent="0.3">
      <c r="A449" s="12" t="s">
        <v>426</v>
      </c>
      <c r="B449" s="12" t="s">
        <v>467</v>
      </c>
      <c r="C449" s="13" t="s">
        <v>468</v>
      </c>
      <c r="D449" s="13" t="s">
        <v>506</v>
      </c>
      <c r="E449" s="14" t="s">
        <v>507</v>
      </c>
      <c r="F449" s="13"/>
      <c r="G449" s="13"/>
      <c r="H449" s="10" t="s">
        <v>426</v>
      </c>
      <c r="I449" s="10" t="s">
        <v>467</v>
      </c>
      <c r="J449" t="s">
        <v>508</v>
      </c>
      <c r="K449" t="s">
        <v>508</v>
      </c>
      <c r="M449" s="15">
        <v>44006000015</v>
      </c>
      <c r="N449" s="15" t="s">
        <v>565</v>
      </c>
      <c r="O449" s="12">
        <f>+VLOOKUP(M449,[1]Foglio1!$A:$C,3,0)</f>
        <v>19388.54</v>
      </c>
      <c r="P449" s="29">
        <f>+SUMIFS('Scritture 2013'!$F:$F,'Scritture 2013'!$G:$G,"38",'Scritture 2013'!$A:$A,'Sp 2013'!$M449)</f>
        <v>0</v>
      </c>
      <c r="Q449" s="29">
        <f>+SUMIFS('Scritture 2013'!$F:$F,'Scritture 2013'!$G:$G,"16",'Scritture 2013'!$A:$A,'Sp 2013'!$M449)</f>
        <v>0</v>
      </c>
      <c r="R449" s="29">
        <f>+SUMIFS('Scritture 2013'!$F:$F,'Scritture 2013'!$G:$G,"39CA",'Scritture 2013'!$A:$A,'Sp 2013'!$M449)</f>
        <v>0</v>
      </c>
      <c r="S449" s="29">
        <f>+SUMIFS('Scritture 2013'!$F:$F,'Scritture 2013'!$G:$G,"17",'Scritture 2013'!$A:$A,'Sp 2013'!$M449)</f>
        <v>0</v>
      </c>
      <c r="T449" s="29">
        <f>+SUMIFS('Scritture 2013'!$F:$F,'Scritture 2013'!$G:$G,"39AF",'Scritture 2013'!$A:$A,'Sp 2013'!$M449)</f>
        <v>0</v>
      </c>
      <c r="U449" s="29">
        <f>+SUMIFS('Scritture 2013'!$F:$F,'Scritture 2013'!$G:$G,"39SD",'Scritture 2013'!$A:$A,'Sp 2013'!$M449)</f>
        <v>0</v>
      </c>
      <c r="V449" s="29">
        <f>+SUMIFS('Scritture 2013'!$F:$F,'Scritture 2013'!$G:$G,"37",'Scritture 2013'!$A:$A,'Sp 2013'!$M449)</f>
        <v>0</v>
      </c>
      <c r="W449" s="29">
        <f>+SUMIFS('Scritture 2013'!$F:$F,'Scritture 2013'!$G:$G,"19",'Scritture 2013'!$A:$A,'Sp 2013'!$M449)</f>
        <v>0</v>
      </c>
      <c r="X449" s="29">
        <f t="shared" si="30"/>
        <v>0</v>
      </c>
      <c r="Y449" s="29">
        <f t="shared" si="29"/>
        <v>19388.54</v>
      </c>
      <c r="Z449" s="13"/>
    </row>
    <row r="450" spans="1:26" hidden="1" x14ac:dyDescent="0.3">
      <c r="A450" s="12" t="s">
        <v>426</v>
      </c>
      <c r="B450" s="12" t="s">
        <v>467</v>
      </c>
      <c r="C450" s="13" t="s">
        <v>468</v>
      </c>
      <c r="D450" s="13" t="s">
        <v>506</v>
      </c>
      <c r="E450" s="14" t="s">
        <v>507</v>
      </c>
      <c r="F450" s="13"/>
      <c r="G450" s="13"/>
      <c r="H450" s="10" t="s">
        <v>426</v>
      </c>
      <c r="I450" s="10" t="s">
        <v>467</v>
      </c>
      <c r="J450" t="s">
        <v>508</v>
      </c>
      <c r="K450" t="s">
        <v>508</v>
      </c>
      <c r="M450" s="15">
        <v>44006000017</v>
      </c>
      <c r="N450" s="15" t="s">
        <v>566</v>
      </c>
      <c r="O450" s="12">
        <f>+VLOOKUP(M450,[1]Foglio1!$A:$C,3,0)</f>
        <v>100450.3</v>
      </c>
      <c r="P450" s="29">
        <f>+SUMIFS('Scritture 2013'!$F:$F,'Scritture 2013'!$G:$G,"38",'Scritture 2013'!$A:$A,'Sp 2013'!$M450)</f>
        <v>0</v>
      </c>
      <c r="Q450" s="29">
        <f>+SUMIFS('Scritture 2013'!$F:$F,'Scritture 2013'!$G:$G,"16",'Scritture 2013'!$A:$A,'Sp 2013'!$M450)</f>
        <v>0</v>
      </c>
      <c r="R450" s="29">
        <f>+SUMIFS('Scritture 2013'!$F:$F,'Scritture 2013'!$G:$G,"39CA",'Scritture 2013'!$A:$A,'Sp 2013'!$M450)</f>
        <v>0</v>
      </c>
      <c r="S450" s="29">
        <f>+SUMIFS('Scritture 2013'!$F:$F,'Scritture 2013'!$G:$G,"17",'Scritture 2013'!$A:$A,'Sp 2013'!$M450)</f>
        <v>0</v>
      </c>
      <c r="T450" s="29">
        <f>+SUMIFS('Scritture 2013'!$F:$F,'Scritture 2013'!$G:$G,"39AF",'Scritture 2013'!$A:$A,'Sp 2013'!$M450)</f>
        <v>0</v>
      </c>
      <c r="U450" s="29">
        <f>+SUMIFS('Scritture 2013'!$F:$F,'Scritture 2013'!$G:$G,"39SD",'Scritture 2013'!$A:$A,'Sp 2013'!$M450)</f>
        <v>0</v>
      </c>
      <c r="V450" s="29">
        <f>+SUMIFS('Scritture 2013'!$F:$F,'Scritture 2013'!$G:$G,"37",'Scritture 2013'!$A:$A,'Sp 2013'!$M450)</f>
        <v>0</v>
      </c>
      <c r="W450" s="29">
        <f>+SUMIFS('Scritture 2013'!$F:$F,'Scritture 2013'!$G:$G,"19",'Scritture 2013'!$A:$A,'Sp 2013'!$M450)</f>
        <v>0</v>
      </c>
      <c r="X450" s="29">
        <f t="shared" si="30"/>
        <v>0</v>
      </c>
      <c r="Y450" s="29">
        <f t="shared" si="29"/>
        <v>100450.3</v>
      </c>
      <c r="Z450" s="13"/>
    </row>
    <row r="451" spans="1:26" hidden="1" x14ac:dyDescent="0.3">
      <c r="A451" s="12" t="s">
        <v>426</v>
      </c>
      <c r="B451" s="12" t="s">
        <v>467</v>
      </c>
      <c r="C451" s="13" t="s">
        <v>468</v>
      </c>
      <c r="D451" s="13" t="s">
        <v>506</v>
      </c>
      <c r="E451" s="14" t="s">
        <v>507</v>
      </c>
      <c r="F451" s="13"/>
      <c r="G451" s="13"/>
      <c r="H451" s="10" t="s">
        <v>426</v>
      </c>
      <c r="I451" s="10" t="s">
        <v>467</v>
      </c>
      <c r="J451" t="s">
        <v>508</v>
      </c>
      <c r="K451" t="s">
        <v>508</v>
      </c>
      <c r="M451" s="15">
        <v>44006000026</v>
      </c>
      <c r="N451" s="15" t="s">
        <v>567</v>
      </c>
      <c r="O451" s="12">
        <f>+VLOOKUP(M451,[1]Foglio1!$A:$C,3,0)</f>
        <v>170087.8</v>
      </c>
      <c r="P451" s="29">
        <f>+SUMIFS('Scritture 2013'!$F:$F,'Scritture 2013'!$G:$G,"38",'Scritture 2013'!$A:$A,'Sp 2013'!$M451)</f>
        <v>0</v>
      </c>
      <c r="Q451" s="29">
        <f>+SUMIFS('Scritture 2013'!$F:$F,'Scritture 2013'!$G:$G,"16",'Scritture 2013'!$A:$A,'Sp 2013'!$M451)</f>
        <v>0</v>
      </c>
      <c r="R451" s="29">
        <f>+SUMIFS('Scritture 2013'!$F:$F,'Scritture 2013'!$G:$G,"39CA",'Scritture 2013'!$A:$A,'Sp 2013'!$M451)</f>
        <v>0</v>
      </c>
      <c r="S451" s="29">
        <f>+SUMIFS('Scritture 2013'!$F:$F,'Scritture 2013'!$G:$G,"17",'Scritture 2013'!$A:$A,'Sp 2013'!$M451)</f>
        <v>0</v>
      </c>
      <c r="T451" s="29">
        <f>+SUMIFS('Scritture 2013'!$F:$F,'Scritture 2013'!$G:$G,"39AF",'Scritture 2013'!$A:$A,'Sp 2013'!$M451)</f>
        <v>0</v>
      </c>
      <c r="U451" s="29">
        <f>+SUMIFS('Scritture 2013'!$F:$F,'Scritture 2013'!$G:$G,"39SD",'Scritture 2013'!$A:$A,'Sp 2013'!$M451)</f>
        <v>0</v>
      </c>
      <c r="V451" s="29">
        <f>+SUMIFS('Scritture 2013'!$F:$F,'Scritture 2013'!$G:$G,"37",'Scritture 2013'!$A:$A,'Sp 2013'!$M451)</f>
        <v>0</v>
      </c>
      <c r="W451" s="29">
        <f>+SUMIFS('Scritture 2013'!$F:$F,'Scritture 2013'!$G:$G,"19",'Scritture 2013'!$A:$A,'Sp 2013'!$M451)</f>
        <v>0</v>
      </c>
      <c r="X451" s="29">
        <f t="shared" si="30"/>
        <v>0</v>
      </c>
      <c r="Y451" s="29">
        <f t="shared" si="29"/>
        <v>170087.8</v>
      </c>
      <c r="Z451" s="13"/>
    </row>
    <row r="452" spans="1:26" hidden="1" x14ac:dyDescent="0.3">
      <c r="A452" s="12" t="s">
        <v>426</v>
      </c>
      <c r="B452" s="12" t="s">
        <v>467</v>
      </c>
      <c r="C452" s="13" t="s">
        <v>468</v>
      </c>
      <c r="D452" s="13" t="s">
        <v>506</v>
      </c>
      <c r="E452" s="14" t="s">
        <v>507</v>
      </c>
      <c r="F452" s="13"/>
      <c r="G452" s="13"/>
      <c r="H452" s="10" t="s">
        <v>426</v>
      </c>
      <c r="I452" s="10" t="s">
        <v>467</v>
      </c>
      <c r="J452" t="s">
        <v>508</v>
      </c>
      <c r="K452" t="s">
        <v>508</v>
      </c>
      <c r="M452" s="15">
        <v>44006000027</v>
      </c>
      <c r="N452" s="15" t="s">
        <v>568</v>
      </c>
      <c r="O452" s="12">
        <f>+VLOOKUP(M452,[1]Foglio1!$A:$C,3,0)</f>
        <v>3590.63</v>
      </c>
      <c r="P452" s="29">
        <f>+SUMIFS('Scritture 2013'!$F:$F,'Scritture 2013'!$G:$G,"38",'Scritture 2013'!$A:$A,'Sp 2013'!$M452)</f>
        <v>0</v>
      </c>
      <c r="Q452" s="29">
        <f>+SUMIFS('Scritture 2013'!$F:$F,'Scritture 2013'!$G:$G,"16",'Scritture 2013'!$A:$A,'Sp 2013'!$M452)</f>
        <v>0</v>
      </c>
      <c r="R452" s="29">
        <f>+SUMIFS('Scritture 2013'!$F:$F,'Scritture 2013'!$G:$G,"39CA",'Scritture 2013'!$A:$A,'Sp 2013'!$M452)</f>
        <v>0</v>
      </c>
      <c r="S452" s="29">
        <f>+SUMIFS('Scritture 2013'!$F:$F,'Scritture 2013'!$G:$G,"17",'Scritture 2013'!$A:$A,'Sp 2013'!$M452)</f>
        <v>0</v>
      </c>
      <c r="T452" s="29">
        <f>+SUMIFS('Scritture 2013'!$F:$F,'Scritture 2013'!$G:$G,"39AF",'Scritture 2013'!$A:$A,'Sp 2013'!$M452)</f>
        <v>0</v>
      </c>
      <c r="U452" s="29">
        <f>+SUMIFS('Scritture 2013'!$F:$F,'Scritture 2013'!$G:$G,"39SD",'Scritture 2013'!$A:$A,'Sp 2013'!$M452)</f>
        <v>0</v>
      </c>
      <c r="V452" s="29">
        <f>+SUMIFS('Scritture 2013'!$F:$F,'Scritture 2013'!$G:$G,"37",'Scritture 2013'!$A:$A,'Sp 2013'!$M452)</f>
        <v>0</v>
      </c>
      <c r="W452" s="29">
        <f>+SUMIFS('Scritture 2013'!$F:$F,'Scritture 2013'!$G:$G,"19",'Scritture 2013'!$A:$A,'Sp 2013'!$M452)</f>
        <v>0</v>
      </c>
      <c r="X452" s="29">
        <f t="shared" si="30"/>
        <v>0</v>
      </c>
      <c r="Y452" s="29">
        <f t="shared" si="29"/>
        <v>3590.63</v>
      </c>
      <c r="Z452" s="13"/>
    </row>
    <row r="453" spans="1:26" hidden="1" x14ac:dyDescent="0.3">
      <c r="A453" s="12" t="s">
        <v>426</v>
      </c>
      <c r="B453" s="12" t="s">
        <v>467</v>
      </c>
      <c r="C453" s="13" t="s">
        <v>468</v>
      </c>
      <c r="D453" s="13" t="s">
        <v>506</v>
      </c>
      <c r="E453" s="14" t="s">
        <v>507</v>
      </c>
      <c r="F453" s="13"/>
      <c r="G453" s="13"/>
      <c r="H453" s="10" t="s">
        <v>426</v>
      </c>
      <c r="I453" s="10" t="s">
        <v>467</v>
      </c>
      <c r="J453" t="s">
        <v>508</v>
      </c>
      <c r="K453" t="s">
        <v>508</v>
      </c>
      <c r="M453" s="15">
        <v>44006000028</v>
      </c>
      <c r="N453" s="15" t="s">
        <v>569</v>
      </c>
      <c r="O453" s="12">
        <f>+VLOOKUP(M453,[1]Foglio1!$A:$C,3,0)</f>
        <v>17859.59</v>
      </c>
      <c r="P453" s="29">
        <f>+SUMIFS('Scritture 2013'!$F:$F,'Scritture 2013'!$G:$G,"38",'Scritture 2013'!$A:$A,'Sp 2013'!$M453)</f>
        <v>0</v>
      </c>
      <c r="Q453" s="29">
        <f>+SUMIFS('Scritture 2013'!$F:$F,'Scritture 2013'!$G:$G,"16",'Scritture 2013'!$A:$A,'Sp 2013'!$M453)</f>
        <v>0</v>
      </c>
      <c r="R453" s="29">
        <f>+SUMIFS('Scritture 2013'!$F:$F,'Scritture 2013'!$G:$G,"39CA",'Scritture 2013'!$A:$A,'Sp 2013'!$M453)</f>
        <v>0</v>
      </c>
      <c r="S453" s="29">
        <f>+SUMIFS('Scritture 2013'!$F:$F,'Scritture 2013'!$G:$G,"17",'Scritture 2013'!$A:$A,'Sp 2013'!$M453)</f>
        <v>0</v>
      </c>
      <c r="T453" s="29">
        <f>+SUMIFS('Scritture 2013'!$F:$F,'Scritture 2013'!$G:$G,"39AF",'Scritture 2013'!$A:$A,'Sp 2013'!$M453)</f>
        <v>0</v>
      </c>
      <c r="U453" s="29">
        <f>+SUMIFS('Scritture 2013'!$F:$F,'Scritture 2013'!$G:$G,"39SD",'Scritture 2013'!$A:$A,'Sp 2013'!$M453)</f>
        <v>0</v>
      </c>
      <c r="V453" s="29">
        <f>+SUMIFS('Scritture 2013'!$F:$F,'Scritture 2013'!$G:$G,"37",'Scritture 2013'!$A:$A,'Sp 2013'!$M453)</f>
        <v>0</v>
      </c>
      <c r="W453" s="29">
        <f>+SUMIFS('Scritture 2013'!$F:$F,'Scritture 2013'!$G:$G,"19",'Scritture 2013'!$A:$A,'Sp 2013'!$M453)</f>
        <v>0</v>
      </c>
      <c r="X453" s="29">
        <f t="shared" si="30"/>
        <v>0</v>
      </c>
      <c r="Y453" s="29">
        <f t="shared" si="29"/>
        <v>17859.59</v>
      </c>
      <c r="Z453" s="13"/>
    </row>
    <row r="454" spans="1:26" hidden="1" x14ac:dyDescent="0.3">
      <c r="A454" s="12" t="s">
        <v>426</v>
      </c>
      <c r="B454" s="12" t="s">
        <v>467</v>
      </c>
      <c r="C454" s="13" t="s">
        <v>468</v>
      </c>
      <c r="D454" s="13" t="s">
        <v>506</v>
      </c>
      <c r="E454" s="14" t="s">
        <v>507</v>
      </c>
      <c r="F454" s="13"/>
      <c r="G454" s="13"/>
      <c r="H454" s="10" t="s">
        <v>426</v>
      </c>
      <c r="I454" s="10" t="s">
        <v>467</v>
      </c>
      <c r="J454" t="s">
        <v>508</v>
      </c>
      <c r="K454" t="s">
        <v>508</v>
      </c>
      <c r="M454" s="15">
        <v>44006000029</v>
      </c>
      <c r="N454" s="15" t="s">
        <v>570</v>
      </c>
      <c r="O454" s="12"/>
      <c r="P454" s="29">
        <f>+SUMIFS('Scritture 2013'!$F:$F,'Scritture 2013'!$G:$G,"38",'Scritture 2013'!$A:$A,'Sp 2013'!$M454)</f>
        <v>0</v>
      </c>
      <c r="Q454" s="29">
        <f>+SUMIFS('Scritture 2013'!$F:$F,'Scritture 2013'!$G:$G,"16",'Scritture 2013'!$A:$A,'Sp 2013'!$M454)</f>
        <v>0</v>
      </c>
      <c r="R454" s="29">
        <f>+SUMIFS('Scritture 2013'!$F:$F,'Scritture 2013'!$G:$G,"39CA",'Scritture 2013'!$A:$A,'Sp 2013'!$M454)</f>
        <v>0</v>
      </c>
      <c r="S454" s="29">
        <f>+SUMIFS('Scritture 2013'!$F:$F,'Scritture 2013'!$G:$G,"17",'Scritture 2013'!$A:$A,'Sp 2013'!$M454)</f>
        <v>0</v>
      </c>
      <c r="T454" s="29">
        <f>+SUMIFS('Scritture 2013'!$F:$F,'Scritture 2013'!$G:$G,"39AF",'Scritture 2013'!$A:$A,'Sp 2013'!$M454)</f>
        <v>0</v>
      </c>
      <c r="U454" s="29">
        <f>+SUMIFS('Scritture 2013'!$F:$F,'Scritture 2013'!$G:$G,"39SD",'Scritture 2013'!$A:$A,'Sp 2013'!$M454)</f>
        <v>0</v>
      </c>
      <c r="V454" s="29">
        <f>+SUMIFS('Scritture 2013'!$F:$F,'Scritture 2013'!$G:$G,"37",'Scritture 2013'!$A:$A,'Sp 2013'!$M454)</f>
        <v>0</v>
      </c>
      <c r="W454" s="29">
        <f>+SUMIFS('Scritture 2013'!$F:$F,'Scritture 2013'!$G:$G,"19",'Scritture 2013'!$A:$A,'Sp 2013'!$M454)</f>
        <v>0</v>
      </c>
      <c r="X454" s="29">
        <f t="shared" si="30"/>
        <v>0</v>
      </c>
      <c r="Y454" s="29">
        <f t="shared" si="29"/>
        <v>0</v>
      </c>
      <c r="Z454" s="13"/>
    </row>
    <row r="455" spans="1:26" hidden="1" x14ac:dyDescent="0.3">
      <c r="A455" s="12" t="s">
        <v>426</v>
      </c>
      <c r="B455" s="12" t="s">
        <v>467</v>
      </c>
      <c r="C455" s="13" t="s">
        <v>468</v>
      </c>
      <c r="D455" s="13" t="s">
        <v>506</v>
      </c>
      <c r="E455" s="14" t="s">
        <v>507</v>
      </c>
      <c r="F455" s="13"/>
      <c r="G455" s="13"/>
      <c r="H455" s="10" t="s">
        <v>426</v>
      </c>
      <c r="I455" s="10" t="s">
        <v>467</v>
      </c>
      <c r="J455" t="s">
        <v>508</v>
      </c>
      <c r="K455" t="s">
        <v>508</v>
      </c>
      <c r="M455" s="15">
        <v>44006000030</v>
      </c>
      <c r="N455" s="15" t="s">
        <v>571</v>
      </c>
      <c r="O455" s="12">
        <f>+VLOOKUP(M455,[1]Foglio1!$A:$C,3,0)</f>
        <v>3537.55</v>
      </c>
      <c r="P455" s="29">
        <f>+SUMIFS('Scritture 2013'!$F:$F,'Scritture 2013'!$G:$G,"38",'Scritture 2013'!$A:$A,'Sp 2013'!$M455)</f>
        <v>0</v>
      </c>
      <c r="Q455" s="29">
        <f>+SUMIFS('Scritture 2013'!$F:$F,'Scritture 2013'!$G:$G,"16",'Scritture 2013'!$A:$A,'Sp 2013'!$M455)</f>
        <v>0</v>
      </c>
      <c r="R455" s="29">
        <f>+SUMIFS('Scritture 2013'!$F:$F,'Scritture 2013'!$G:$G,"39CA",'Scritture 2013'!$A:$A,'Sp 2013'!$M455)</f>
        <v>0</v>
      </c>
      <c r="S455" s="29">
        <f>+SUMIFS('Scritture 2013'!$F:$F,'Scritture 2013'!$G:$G,"17",'Scritture 2013'!$A:$A,'Sp 2013'!$M455)</f>
        <v>0</v>
      </c>
      <c r="T455" s="29">
        <f>+SUMIFS('Scritture 2013'!$F:$F,'Scritture 2013'!$G:$G,"39AF",'Scritture 2013'!$A:$A,'Sp 2013'!$M455)</f>
        <v>0</v>
      </c>
      <c r="U455" s="29">
        <f>+SUMIFS('Scritture 2013'!$F:$F,'Scritture 2013'!$G:$G,"39SD",'Scritture 2013'!$A:$A,'Sp 2013'!$M455)</f>
        <v>0</v>
      </c>
      <c r="V455" s="29">
        <f>+SUMIFS('Scritture 2013'!$F:$F,'Scritture 2013'!$G:$G,"37",'Scritture 2013'!$A:$A,'Sp 2013'!$M455)</f>
        <v>0</v>
      </c>
      <c r="W455" s="29">
        <f>+SUMIFS('Scritture 2013'!$F:$F,'Scritture 2013'!$G:$G,"19",'Scritture 2013'!$A:$A,'Sp 2013'!$M455)</f>
        <v>0</v>
      </c>
      <c r="X455" s="29">
        <f t="shared" si="30"/>
        <v>0</v>
      </c>
      <c r="Y455" s="29">
        <f t="shared" si="29"/>
        <v>3537.55</v>
      </c>
      <c r="Z455" s="13"/>
    </row>
    <row r="456" spans="1:26" hidden="1" x14ac:dyDescent="0.3">
      <c r="A456" s="12" t="s">
        <v>426</v>
      </c>
      <c r="B456" s="12" t="s">
        <v>467</v>
      </c>
      <c r="C456" s="13" t="s">
        <v>468</v>
      </c>
      <c r="D456" s="13" t="s">
        <v>506</v>
      </c>
      <c r="E456" s="14" t="s">
        <v>507</v>
      </c>
      <c r="F456" s="13"/>
      <c r="G456" s="13"/>
      <c r="H456" s="10" t="s">
        <v>426</v>
      </c>
      <c r="I456" s="10" t="s">
        <v>467</v>
      </c>
      <c r="J456" t="s">
        <v>508</v>
      </c>
      <c r="K456" t="s">
        <v>508</v>
      </c>
      <c r="M456" s="15">
        <v>44006000033</v>
      </c>
      <c r="N456" s="15" t="s">
        <v>572</v>
      </c>
      <c r="O456" s="12"/>
      <c r="P456" s="29">
        <f>+SUMIFS('Scritture 2013'!$F:$F,'Scritture 2013'!$G:$G,"38",'Scritture 2013'!$A:$A,'Sp 2013'!$M456)</f>
        <v>0</v>
      </c>
      <c r="Q456" s="29">
        <f>+SUMIFS('Scritture 2013'!$F:$F,'Scritture 2013'!$G:$G,"16",'Scritture 2013'!$A:$A,'Sp 2013'!$M456)</f>
        <v>0</v>
      </c>
      <c r="R456" s="29">
        <f>+SUMIFS('Scritture 2013'!$F:$F,'Scritture 2013'!$G:$G,"39CA",'Scritture 2013'!$A:$A,'Sp 2013'!$M456)</f>
        <v>0</v>
      </c>
      <c r="S456" s="29">
        <f>+SUMIFS('Scritture 2013'!$F:$F,'Scritture 2013'!$G:$G,"17",'Scritture 2013'!$A:$A,'Sp 2013'!$M456)</f>
        <v>0</v>
      </c>
      <c r="T456" s="29">
        <f>+SUMIFS('Scritture 2013'!$F:$F,'Scritture 2013'!$G:$G,"39AF",'Scritture 2013'!$A:$A,'Sp 2013'!$M456)</f>
        <v>0</v>
      </c>
      <c r="U456" s="29">
        <f>+SUMIFS('Scritture 2013'!$F:$F,'Scritture 2013'!$G:$G,"39SD",'Scritture 2013'!$A:$A,'Sp 2013'!$M456)</f>
        <v>0</v>
      </c>
      <c r="V456" s="29">
        <f>+SUMIFS('Scritture 2013'!$F:$F,'Scritture 2013'!$G:$G,"37",'Scritture 2013'!$A:$A,'Sp 2013'!$M456)</f>
        <v>0</v>
      </c>
      <c r="W456" s="29">
        <f>+SUMIFS('Scritture 2013'!$F:$F,'Scritture 2013'!$G:$G,"19",'Scritture 2013'!$A:$A,'Sp 2013'!$M456)</f>
        <v>0</v>
      </c>
      <c r="X456" s="29">
        <f t="shared" si="30"/>
        <v>0</v>
      </c>
      <c r="Y456" s="29">
        <f t="shared" si="29"/>
        <v>0</v>
      </c>
      <c r="Z456" s="13"/>
    </row>
    <row r="457" spans="1:26" hidden="1" x14ac:dyDescent="0.3">
      <c r="A457" s="12" t="s">
        <v>426</v>
      </c>
      <c r="B457" s="12" t="s">
        <v>467</v>
      </c>
      <c r="C457" s="13" t="s">
        <v>468</v>
      </c>
      <c r="D457" s="13" t="s">
        <v>506</v>
      </c>
      <c r="E457" s="14" t="s">
        <v>507</v>
      </c>
      <c r="F457" s="13"/>
      <c r="G457" s="13"/>
      <c r="H457" s="10" t="s">
        <v>426</v>
      </c>
      <c r="I457" s="10" t="s">
        <v>467</v>
      </c>
      <c r="J457" t="s">
        <v>508</v>
      </c>
      <c r="K457" t="s">
        <v>508</v>
      </c>
      <c r="M457" s="15">
        <v>44008000001</v>
      </c>
      <c r="N457" s="15" t="s">
        <v>573</v>
      </c>
      <c r="O457" s="12">
        <f>+VLOOKUP(M457,[1]Foglio1!$A:$C,3,0)</f>
        <v>11794.16</v>
      </c>
      <c r="P457" s="29">
        <f>+SUMIFS('Scritture 2013'!$F:$F,'Scritture 2013'!$G:$G,"38",'Scritture 2013'!$A:$A,'Sp 2013'!$M457)</f>
        <v>0</v>
      </c>
      <c r="Q457" s="29">
        <f>+SUMIFS('Scritture 2013'!$F:$F,'Scritture 2013'!$G:$G,"16",'Scritture 2013'!$A:$A,'Sp 2013'!$M457)</f>
        <v>0</v>
      </c>
      <c r="R457" s="29">
        <f>+SUMIFS('Scritture 2013'!$F:$F,'Scritture 2013'!$G:$G,"39CA",'Scritture 2013'!$A:$A,'Sp 2013'!$M457)</f>
        <v>0</v>
      </c>
      <c r="S457" s="29">
        <f>+SUMIFS('Scritture 2013'!$F:$F,'Scritture 2013'!$G:$G,"17",'Scritture 2013'!$A:$A,'Sp 2013'!$M457)</f>
        <v>0</v>
      </c>
      <c r="T457" s="29">
        <f>+SUMIFS('Scritture 2013'!$F:$F,'Scritture 2013'!$G:$G,"39AF",'Scritture 2013'!$A:$A,'Sp 2013'!$M457)</f>
        <v>0</v>
      </c>
      <c r="U457" s="29">
        <f>+SUMIFS('Scritture 2013'!$F:$F,'Scritture 2013'!$G:$G,"39SD",'Scritture 2013'!$A:$A,'Sp 2013'!$M457)</f>
        <v>0</v>
      </c>
      <c r="V457" s="29">
        <f>+SUMIFS('Scritture 2013'!$F:$F,'Scritture 2013'!$G:$G,"37",'Scritture 2013'!$A:$A,'Sp 2013'!$M457)</f>
        <v>0</v>
      </c>
      <c r="W457" s="29">
        <f>+SUMIFS('Scritture 2013'!$F:$F,'Scritture 2013'!$G:$G,"19",'Scritture 2013'!$A:$A,'Sp 2013'!$M457)</f>
        <v>0</v>
      </c>
      <c r="X457" s="29">
        <f t="shared" si="30"/>
        <v>0</v>
      </c>
      <c r="Y457" s="29">
        <f t="shared" si="29"/>
        <v>11794.16</v>
      </c>
      <c r="Z457" s="13"/>
    </row>
    <row r="458" spans="1:26" hidden="1" x14ac:dyDescent="0.3">
      <c r="A458" s="12" t="s">
        <v>426</v>
      </c>
      <c r="B458" s="12" t="s">
        <v>467</v>
      </c>
      <c r="C458" s="13" t="s">
        <v>468</v>
      </c>
      <c r="D458" s="13" t="s">
        <v>506</v>
      </c>
      <c r="E458" s="14" t="s">
        <v>507</v>
      </c>
      <c r="F458" s="13"/>
      <c r="G458" s="13"/>
      <c r="H458" s="10" t="s">
        <v>426</v>
      </c>
      <c r="I458" s="10" t="s">
        <v>467</v>
      </c>
      <c r="J458" t="s">
        <v>508</v>
      </c>
      <c r="K458" t="s">
        <v>508</v>
      </c>
      <c r="M458" s="15">
        <v>44008000004</v>
      </c>
      <c r="N458" s="15" t="s">
        <v>574</v>
      </c>
      <c r="O458" s="12">
        <f>+VLOOKUP(M458,[1]Foglio1!$A:$C,3,0)</f>
        <v>50827.34</v>
      </c>
      <c r="P458" s="29">
        <f>+SUMIFS('Scritture 2013'!$F:$F,'Scritture 2013'!$G:$G,"38",'Scritture 2013'!$A:$A,'Sp 2013'!$M458)</f>
        <v>0</v>
      </c>
      <c r="Q458" s="29">
        <f>+SUMIFS('Scritture 2013'!$F:$F,'Scritture 2013'!$G:$G,"16",'Scritture 2013'!$A:$A,'Sp 2013'!$M458)</f>
        <v>0</v>
      </c>
      <c r="R458" s="29">
        <f>+SUMIFS('Scritture 2013'!$F:$F,'Scritture 2013'!$G:$G,"39CA",'Scritture 2013'!$A:$A,'Sp 2013'!$M458)</f>
        <v>0</v>
      </c>
      <c r="S458" s="29">
        <f>+SUMIFS('Scritture 2013'!$F:$F,'Scritture 2013'!$G:$G,"17",'Scritture 2013'!$A:$A,'Sp 2013'!$M458)</f>
        <v>0</v>
      </c>
      <c r="T458" s="29">
        <f>+SUMIFS('Scritture 2013'!$F:$F,'Scritture 2013'!$G:$G,"39AF",'Scritture 2013'!$A:$A,'Sp 2013'!$M458)</f>
        <v>0</v>
      </c>
      <c r="U458" s="29">
        <f>+SUMIFS('Scritture 2013'!$F:$F,'Scritture 2013'!$G:$G,"39SD",'Scritture 2013'!$A:$A,'Sp 2013'!$M458)</f>
        <v>0</v>
      </c>
      <c r="V458" s="29">
        <f>+SUMIFS('Scritture 2013'!$F:$F,'Scritture 2013'!$G:$G,"37",'Scritture 2013'!$A:$A,'Sp 2013'!$M458)</f>
        <v>0</v>
      </c>
      <c r="W458" s="29">
        <f>+SUMIFS('Scritture 2013'!$F:$F,'Scritture 2013'!$G:$G,"19",'Scritture 2013'!$A:$A,'Sp 2013'!$M458)</f>
        <v>0</v>
      </c>
      <c r="X458" s="29">
        <f t="shared" si="30"/>
        <v>0</v>
      </c>
      <c r="Y458" s="29">
        <f t="shared" si="29"/>
        <v>50827.34</v>
      </c>
      <c r="Z458" s="13"/>
    </row>
    <row r="459" spans="1:26" hidden="1" x14ac:dyDescent="0.3">
      <c r="A459" s="12" t="s">
        <v>426</v>
      </c>
      <c r="B459" s="12" t="s">
        <v>467</v>
      </c>
      <c r="C459" s="13" t="s">
        <v>468</v>
      </c>
      <c r="D459" s="13" t="s">
        <v>506</v>
      </c>
      <c r="E459" s="14" t="s">
        <v>507</v>
      </c>
      <c r="F459" s="13"/>
      <c r="G459" s="13"/>
      <c r="H459" s="10" t="s">
        <v>426</v>
      </c>
      <c r="I459" s="10" t="s">
        <v>467</v>
      </c>
      <c r="J459" t="s">
        <v>508</v>
      </c>
      <c r="K459" t="s">
        <v>508</v>
      </c>
      <c r="M459" s="15">
        <v>44008000006</v>
      </c>
      <c r="N459" s="15" t="s">
        <v>575</v>
      </c>
      <c r="O459" s="12">
        <f>+VLOOKUP(M459,[1]Foglio1!$A:$C,3,0)</f>
        <v>71412.75</v>
      </c>
      <c r="P459" s="29">
        <f>+SUMIFS('Scritture 2013'!$F:$F,'Scritture 2013'!$G:$G,"38",'Scritture 2013'!$A:$A,'Sp 2013'!$M459)</f>
        <v>0</v>
      </c>
      <c r="Q459" s="29">
        <f>+SUMIFS('Scritture 2013'!$F:$F,'Scritture 2013'!$G:$G,"16",'Scritture 2013'!$A:$A,'Sp 2013'!$M459)</f>
        <v>0</v>
      </c>
      <c r="R459" s="29">
        <f>+SUMIFS('Scritture 2013'!$F:$F,'Scritture 2013'!$G:$G,"39CA",'Scritture 2013'!$A:$A,'Sp 2013'!$M459)</f>
        <v>0</v>
      </c>
      <c r="S459" s="29">
        <f>+SUMIFS('Scritture 2013'!$F:$F,'Scritture 2013'!$G:$G,"17",'Scritture 2013'!$A:$A,'Sp 2013'!$M459)</f>
        <v>0</v>
      </c>
      <c r="T459" s="29">
        <f>+SUMIFS('Scritture 2013'!$F:$F,'Scritture 2013'!$G:$G,"39AF",'Scritture 2013'!$A:$A,'Sp 2013'!$M459)</f>
        <v>0</v>
      </c>
      <c r="U459" s="29">
        <f>+SUMIFS('Scritture 2013'!$F:$F,'Scritture 2013'!$G:$G,"39SD",'Scritture 2013'!$A:$A,'Sp 2013'!$M459)</f>
        <v>0</v>
      </c>
      <c r="V459" s="29">
        <f>+SUMIFS('Scritture 2013'!$F:$F,'Scritture 2013'!$G:$G,"37",'Scritture 2013'!$A:$A,'Sp 2013'!$M459)</f>
        <v>0</v>
      </c>
      <c r="W459" s="29">
        <f>+SUMIFS('Scritture 2013'!$F:$F,'Scritture 2013'!$G:$G,"19",'Scritture 2013'!$A:$A,'Sp 2013'!$M459)</f>
        <v>0</v>
      </c>
      <c r="X459" s="29">
        <f t="shared" si="30"/>
        <v>0</v>
      </c>
      <c r="Y459" s="29">
        <f t="shared" si="29"/>
        <v>71412.75</v>
      </c>
      <c r="Z459" s="13"/>
    </row>
    <row r="460" spans="1:26" hidden="1" x14ac:dyDescent="0.3">
      <c r="A460" s="12" t="s">
        <v>426</v>
      </c>
      <c r="B460" s="12" t="s">
        <v>467</v>
      </c>
      <c r="C460" s="13" t="s">
        <v>468</v>
      </c>
      <c r="D460" s="13" t="s">
        <v>506</v>
      </c>
      <c r="E460" s="14" t="s">
        <v>507</v>
      </c>
      <c r="F460" s="13"/>
      <c r="G460" s="13"/>
      <c r="H460" s="10" t="s">
        <v>426</v>
      </c>
      <c r="I460" s="10" t="s">
        <v>467</v>
      </c>
      <c r="J460" t="s">
        <v>508</v>
      </c>
      <c r="K460" t="s">
        <v>508</v>
      </c>
      <c r="M460" s="15">
        <v>44008000008</v>
      </c>
      <c r="N460" s="15" t="s">
        <v>576</v>
      </c>
      <c r="O460" s="12">
        <f>+VLOOKUP(M460,[1]Foglio1!$A:$C,3,0)</f>
        <v>159901.1</v>
      </c>
      <c r="P460" s="29">
        <f>+SUMIFS('Scritture 2013'!$F:$F,'Scritture 2013'!$G:$G,"38",'Scritture 2013'!$A:$A,'Sp 2013'!$M460)</f>
        <v>0</v>
      </c>
      <c r="Q460" s="29">
        <f>+SUMIFS('Scritture 2013'!$F:$F,'Scritture 2013'!$G:$G,"16",'Scritture 2013'!$A:$A,'Sp 2013'!$M460)</f>
        <v>0</v>
      </c>
      <c r="R460" s="29">
        <f>+SUMIFS('Scritture 2013'!$F:$F,'Scritture 2013'!$G:$G,"39CA",'Scritture 2013'!$A:$A,'Sp 2013'!$M460)</f>
        <v>0</v>
      </c>
      <c r="S460" s="29">
        <f>+SUMIFS('Scritture 2013'!$F:$F,'Scritture 2013'!$G:$G,"17",'Scritture 2013'!$A:$A,'Sp 2013'!$M460)</f>
        <v>0</v>
      </c>
      <c r="T460" s="29">
        <f>+SUMIFS('Scritture 2013'!$F:$F,'Scritture 2013'!$G:$G,"39AF",'Scritture 2013'!$A:$A,'Sp 2013'!$M460)</f>
        <v>0</v>
      </c>
      <c r="U460" s="29">
        <f>+SUMIFS('Scritture 2013'!$F:$F,'Scritture 2013'!$G:$G,"39SD",'Scritture 2013'!$A:$A,'Sp 2013'!$M460)</f>
        <v>0</v>
      </c>
      <c r="V460" s="29">
        <f>+SUMIFS('Scritture 2013'!$F:$F,'Scritture 2013'!$G:$G,"37",'Scritture 2013'!$A:$A,'Sp 2013'!$M460)</f>
        <v>0</v>
      </c>
      <c r="W460" s="29">
        <f>+SUMIFS('Scritture 2013'!$F:$F,'Scritture 2013'!$G:$G,"19",'Scritture 2013'!$A:$A,'Sp 2013'!$M460)</f>
        <v>0</v>
      </c>
      <c r="X460" s="29">
        <f t="shared" si="30"/>
        <v>0</v>
      </c>
      <c r="Y460" s="29">
        <f t="shared" si="29"/>
        <v>159901.1</v>
      </c>
      <c r="Z460" s="13"/>
    </row>
    <row r="461" spans="1:26" hidden="1" x14ac:dyDescent="0.3">
      <c r="A461" s="12" t="s">
        <v>426</v>
      </c>
      <c r="B461" s="12" t="s">
        <v>467</v>
      </c>
      <c r="C461" s="13" t="s">
        <v>468</v>
      </c>
      <c r="D461" s="13" t="s">
        <v>506</v>
      </c>
      <c r="E461" s="14" t="s">
        <v>507</v>
      </c>
      <c r="F461" s="13"/>
      <c r="G461" s="13"/>
      <c r="H461" s="10" t="s">
        <v>426</v>
      </c>
      <c r="I461" s="10" t="s">
        <v>467</v>
      </c>
      <c r="J461" t="s">
        <v>508</v>
      </c>
      <c r="K461" t="s">
        <v>508</v>
      </c>
      <c r="M461" s="15">
        <v>44008000009</v>
      </c>
      <c r="N461" s="15" t="s">
        <v>577</v>
      </c>
      <c r="O461" s="12">
        <f>+VLOOKUP(M461,[1]Foglio1!$A:$C,3,0)</f>
        <v>32934.51</v>
      </c>
      <c r="P461" s="29">
        <f>+SUMIFS('Scritture 2013'!$F:$F,'Scritture 2013'!$G:$G,"38",'Scritture 2013'!$A:$A,'Sp 2013'!$M461)</f>
        <v>0</v>
      </c>
      <c r="Q461" s="29">
        <f>+SUMIFS('Scritture 2013'!$F:$F,'Scritture 2013'!$G:$G,"16",'Scritture 2013'!$A:$A,'Sp 2013'!$M461)</f>
        <v>0</v>
      </c>
      <c r="R461" s="29">
        <f>+SUMIFS('Scritture 2013'!$F:$F,'Scritture 2013'!$G:$G,"39CA",'Scritture 2013'!$A:$A,'Sp 2013'!$M461)</f>
        <v>0</v>
      </c>
      <c r="S461" s="29">
        <f>+SUMIFS('Scritture 2013'!$F:$F,'Scritture 2013'!$G:$G,"17",'Scritture 2013'!$A:$A,'Sp 2013'!$M461)</f>
        <v>0</v>
      </c>
      <c r="T461" s="29">
        <f>+SUMIFS('Scritture 2013'!$F:$F,'Scritture 2013'!$G:$G,"39AF",'Scritture 2013'!$A:$A,'Sp 2013'!$M461)</f>
        <v>0</v>
      </c>
      <c r="U461" s="29">
        <f>+SUMIFS('Scritture 2013'!$F:$F,'Scritture 2013'!$G:$G,"39SD",'Scritture 2013'!$A:$A,'Sp 2013'!$M461)</f>
        <v>0</v>
      </c>
      <c r="V461" s="29">
        <f>+SUMIFS('Scritture 2013'!$F:$F,'Scritture 2013'!$G:$G,"37",'Scritture 2013'!$A:$A,'Sp 2013'!$M461)</f>
        <v>0</v>
      </c>
      <c r="W461" s="29">
        <f>+SUMIFS('Scritture 2013'!$F:$F,'Scritture 2013'!$G:$G,"19",'Scritture 2013'!$A:$A,'Sp 2013'!$M461)</f>
        <v>0</v>
      </c>
      <c r="X461" s="29">
        <f t="shared" si="30"/>
        <v>0</v>
      </c>
      <c r="Y461" s="29">
        <f t="shared" si="29"/>
        <v>32934.51</v>
      </c>
      <c r="Z461" s="13"/>
    </row>
    <row r="462" spans="1:26" hidden="1" x14ac:dyDescent="0.3">
      <c r="A462" s="12" t="s">
        <v>426</v>
      </c>
      <c r="B462" s="12" t="s">
        <v>467</v>
      </c>
      <c r="C462" s="13" t="s">
        <v>468</v>
      </c>
      <c r="D462" s="13" t="s">
        <v>506</v>
      </c>
      <c r="E462" s="14" t="s">
        <v>507</v>
      </c>
      <c r="F462" s="13"/>
      <c r="G462" s="13"/>
      <c r="H462" s="10" t="s">
        <v>426</v>
      </c>
      <c r="I462" s="10" t="s">
        <v>467</v>
      </c>
      <c r="J462" t="s">
        <v>508</v>
      </c>
      <c r="K462" t="s">
        <v>508</v>
      </c>
      <c r="M462" s="15">
        <v>44008000011</v>
      </c>
      <c r="N462" s="15" t="s">
        <v>578</v>
      </c>
      <c r="O462" s="12">
        <f>+VLOOKUP(M462,[1]Foglio1!$A:$C,3,0)</f>
        <v>14073.33</v>
      </c>
      <c r="P462" s="29">
        <f>+SUMIFS('Scritture 2013'!$F:$F,'Scritture 2013'!$G:$G,"38",'Scritture 2013'!$A:$A,'Sp 2013'!$M462)</f>
        <v>0</v>
      </c>
      <c r="Q462" s="29">
        <f>+SUMIFS('Scritture 2013'!$F:$F,'Scritture 2013'!$G:$G,"16",'Scritture 2013'!$A:$A,'Sp 2013'!$M462)</f>
        <v>0</v>
      </c>
      <c r="R462" s="29">
        <f>+SUMIFS('Scritture 2013'!$F:$F,'Scritture 2013'!$G:$G,"39CA",'Scritture 2013'!$A:$A,'Sp 2013'!$M462)</f>
        <v>0</v>
      </c>
      <c r="S462" s="29">
        <f>+SUMIFS('Scritture 2013'!$F:$F,'Scritture 2013'!$G:$G,"17",'Scritture 2013'!$A:$A,'Sp 2013'!$M462)</f>
        <v>0</v>
      </c>
      <c r="T462" s="29">
        <f>+SUMIFS('Scritture 2013'!$F:$F,'Scritture 2013'!$G:$G,"39AF",'Scritture 2013'!$A:$A,'Sp 2013'!$M462)</f>
        <v>0</v>
      </c>
      <c r="U462" s="29">
        <f>+SUMIFS('Scritture 2013'!$F:$F,'Scritture 2013'!$G:$G,"39SD",'Scritture 2013'!$A:$A,'Sp 2013'!$M462)</f>
        <v>0</v>
      </c>
      <c r="V462" s="29">
        <f>+SUMIFS('Scritture 2013'!$F:$F,'Scritture 2013'!$G:$G,"37",'Scritture 2013'!$A:$A,'Sp 2013'!$M462)</f>
        <v>0</v>
      </c>
      <c r="W462" s="29">
        <f>+SUMIFS('Scritture 2013'!$F:$F,'Scritture 2013'!$G:$G,"19",'Scritture 2013'!$A:$A,'Sp 2013'!$M462)</f>
        <v>0</v>
      </c>
      <c r="X462" s="29">
        <f t="shared" si="30"/>
        <v>0</v>
      </c>
      <c r="Y462" s="29">
        <f t="shared" si="29"/>
        <v>14073.33</v>
      </c>
      <c r="Z462" s="13"/>
    </row>
    <row r="463" spans="1:26" hidden="1" x14ac:dyDescent="0.3">
      <c r="A463" s="12" t="s">
        <v>426</v>
      </c>
      <c r="B463" s="12" t="s">
        <v>467</v>
      </c>
      <c r="C463" s="13" t="s">
        <v>468</v>
      </c>
      <c r="D463" s="13" t="s">
        <v>506</v>
      </c>
      <c r="E463" s="14" t="s">
        <v>507</v>
      </c>
      <c r="F463" s="13"/>
      <c r="G463" s="13"/>
      <c r="H463" s="10" t="s">
        <v>426</v>
      </c>
      <c r="I463" s="10" t="s">
        <v>467</v>
      </c>
      <c r="J463" t="s">
        <v>508</v>
      </c>
      <c r="K463" t="s">
        <v>508</v>
      </c>
      <c r="M463" s="15">
        <v>44008000021</v>
      </c>
      <c r="N463" s="15" t="s">
        <v>579</v>
      </c>
      <c r="O463" s="12">
        <f>+VLOOKUP(M463,[1]Foglio1!$A:$C,3,0)</f>
        <v>15483.05</v>
      </c>
      <c r="P463" s="29">
        <f>+SUMIFS('Scritture 2013'!$F:$F,'Scritture 2013'!$G:$G,"38",'Scritture 2013'!$A:$A,'Sp 2013'!$M463)</f>
        <v>0</v>
      </c>
      <c r="Q463" s="29">
        <f>+SUMIFS('Scritture 2013'!$F:$F,'Scritture 2013'!$G:$G,"16",'Scritture 2013'!$A:$A,'Sp 2013'!$M463)</f>
        <v>0</v>
      </c>
      <c r="R463" s="29">
        <f>+SUMIFS('Scritture 2013'!$F:$F,'Scritture 2013'!$G:$G,"39CA",'Scritture 2013'!$A:$A,'Sp 2013'!$M463)</f>
        <v>0</v>
      </c>
      <c r="S463" s="29">
        <f>+SUMIFS('Scritture 2013'!$F:$F,'Scritture 2013'!$G:$G,"17",'Scritture 2013'!$A:$A,'Sp 2013'!$M463)</f>
        <v>0</v>
      </c>
      <c r="T463" s="29">
        <f>+SUMIFS('Scritture 2013'!$F:$F,'Scritture 2013'!$G:$G,"39AF",'Scritture 2013'!$A:$A,'Sp 2013'!$M463)</f>
        <v>0</v>
      </c>
      <c r="U463" s="29">
        <f>+SUMIFS('Scritture 2013'!$F:$F,'Scritture 2013'!$G:$G,"39SD",'Scritture 2013'!$A:$A,'Sp 2013'!$M463)</f>
        <v>0</v>
      </c>
      <c r="V463" s="29">
        <f>+SUMIFS('Scritture 2013'!$F:$F,'Scritture 2013'!$G:$G,"37",'Scritture 2013'!$A:$A,'Sp 2013'!$M463)</f>
        <v>0</v>
      </c>
      <c r="W463" s="29">
        <f>+SUMIFS('Scritture 2013'!$F:$F,'Scritture 2013'!$G:$G,"19",'Scritture 2013'!$A:$A,'Sp 2013'!$M463)</f>
        <v>0</v>
      </c>
      <c r="X463" s="29">
        <f t="shared" si="30"/>
        <v>0</v>
      </c>
      <c r="Y463" s="29">
        <f t="shared" si="29"/>
        <v>15483.05</v>
      </c>
      <c r="Z463" s="13"/>
    </row>
    <row r="464" spans="1:26" hidden="1" x14ac:dyDescent="0.3">
      <c r="A464" s="12" t="s">
        <v>426</v>
      </c>
      <c r="B464" s="12" t="s">
        <v>467</v>
      </c>
      <c r="C464" s="13" t="s">
        <v>468</v>
      </c>
      <c r="D464" s="13" t="s">
        <v>506</v>
      </c>
      <c r="E464" s="14" t="s">
        <v>507</v>
      </c>
      <c r="F464" s="13"/>
      <c r="G464" s="13"/>
      <c r="H464" s="10" t="s">
        <v>426</v>
      </c>
      <c r="I464" s="10" t="s">
        <v>467</v>
      </c>
      <c r="J464" t="s">
        <v>508</v>
      </c>
      <c r="K464" t="s">
        <v>508</v>
      </c>
      <c r="M464" s="15">
        <v>44008000022</v>
      </c>
      <c r="N464" s="15" t="s">
        <v>580</v>
      </c>
      <c r="O464" s="12">
        <f>+VLOOKUP(M464,[1]Foglio1!$A:$C,3,0)</f>
        <v>665.17</v>
      </c>
      <c r="P464" s="29">
        <f>+SUMIFS('Scritture 2013'!$F:$F,'Scritture 2013'!$G:$G,"38",'Scritture 2013'!$A:$A,'Sp 2013'!$M464)</f>
        <v>0</v>
      </c>
      <c r="Q464" s="29">
        <f>+SUMIFS('Scritture 2013'!$F:$F,'Scritture 2013'!$G:$G,"16",'Scritture 2013'!$A:$A,'Sp 2013'!$M464)</f>
        <v>0</v>
      </c>
      <c r="R464" s="29">
        <f>+SUMIFS('Scritture 2013'!$F:$F,'Scritture 2013'!$G:$G,"39CA",'Scritture 2013'!$A:$A,'Sp 2013'!$M464)</f>
        <v>0</v>
      </c>
      <c r="S464" s="29">
        <f>+SUMIFS('Scritture 2013'!$F:$F,'Scritture 2013'!$G:$G,"17",'Scritture 2013'!$A:$A,'Sp 2013'!$M464)</f>
        <v>0</v>
      </c>
      <c r="T464" s="29">
        <f>+SUMIFS('Scritture 2013'!$F:$F,'Scritture 2013'!$G:$G,"39AF",'Scritture 2013'!$A:$A,'Sp 2013'!$M464)</f>
        <v>0</v>
      </c>
      <c r="U464" s="29">
        <f>+SUMIFS('Scritture 2013'!$F:$F,'Scritture 2013'!$G:$G,"39SD",'Scritture 2013'!$A:$A,'Sp 2013'!$M464)</f>
        <v>0</v>
      </c>
      <c r="V464" s="29">
        <f>+SUMIFS('Scritture 2013'!$F:$F,'Scritture 2013'!$G:$G,"37",'Scritture 2013'!$A:$A,'Sp 2013'!$M464)</f>
        <v>0</v>
      </c>
      <c r="W464" s="29">
        <f>+SUMIFS('Scritture 2013'!$F:$F,'Scritture 2013'!$G:$G,"19",'Scritture 2013'!$A:$A,'Sp 2013'!$M464)</f>
        <v>0</v>
      </c>
      <c r="X464" s="29">
        <f t="shared" si="30"/>
        <v>0</v>
      </c>
      <c r="Y464" s="29">
        <f t="shared" si="29"/>
        <v>665.17</v>
      </c>
      <c r="Z464" s="13"/>
    </row>
    <row r="465" spans="1:26" hidden="1" x14ac:dyDescent="0.3">
      <c r="A465" s="12" t="s">
        <v>426</v>
      </c>
      <c r="B465" s="12" t="s">
        <v>467</v>
      </c>
      <c r="C465" s="13" t="s">
        <v>468</v>
      </c>
      <c r="D465" s="13" t="s">
        <v>506</v>
      </c>
      <c r="E465" s="14" t="s">
        <v>507</v>
      </c>
      <c r="F465" s="13"/>
      <c r="G465" s="13"/>
      <c r="H465" s="10" t="s">
        <v>426</v>
      </c>
      <c r="I465" s="10" t="s">
        <v>467</v>
      </c>
      <c r="J465" t="s">
        <v>508</v>
      </c>
      <c r="K465" t="s">
        <v>508</v>
      </c>
      <c r="M465" s="15">
        <v>44008000023</v>
      </c>
      <c r="N465" s="15" t="s">
        <v>581</v>
      </c>
      <c r="O465" s="12">
        <f>+VLOOKUP(M465,[1]Foglio1!$A:$C,3,0)</f>
        <v>12646.68</v>
      </c>
      <c r="P465" s="29">
        <f>+SUMIFS('Scritture 2013'!$F:$F,'Scritture 2013'!$G:$G,"38",'Scritture 2013'!$A:$A,'Sp 2013'!$M465)</f>
        <v>0</v>
      </c>
      <c r="Q465" s="29">
        <f>+SUMIFS('Scritture 2013'!$F:$F,'Scritture 2013'!$G:$G,"16",'Scritture 2013'!$A:$A,'Sp 2013'!$M465)</f>
        <v>0</v>
      </c>
      <c r="R465" s="29">
        <f>+SUMIFS('Scritture 2013'!$F:$F,'Scritture 2013'!$G:$G,"39CA",'Scritture 2013'!$A:$A,'Sp 2013'!$M465)</f>
        <v>0</v>
      </c>
      <c r="S465" s="29">
        <f>+SUMIFS('Scritture 2013'!$F:$F,'Scritture 2013'!$G:$G,"17",'Scritture 2013'!$A:$A,'Sp 2013'!$M465)</f>
        <v>0</v>
      </c>
      <c r="T465" s="29">
        <f>+SUMIFS('Scritture 2013'!$F:$F,'Scritture 2013'!$G:$G,"39AF",'Scritture 2013'!$A:$A,'Sp 2013'!$M465)</f>
        <v>0</v>
      </c>
      <c r="U465" s="29">
        <f>+SUMIFS('Scritture 2013'!$F:$F,'Scritture 2013'!$G:$G,"39SD",'Scritture 2013'!$A:$A,'Sp 2013'!$M465)</f>
        <v>0</v>
      </c>
      <c r="V465" s="29">
        <f>+SUMIFS('Scritture 2013'!$F:$F,'Scritture 2013'!$G:$G,"37",'Scritture 2013'!$A:$A,'Sp 2013'!$M465)</f>
        <v>0</v>
      </c>
      <c r="W465" s="29">
        <f>+SUMIFS('Scritture 2013'!$F:$F,'Scritture 2013'!$G:$G,"19",'Scritture 2013'!$A:$A,'Sp 2013'!$M465)</f>
        <v>0</v>
      </c>
      <c r="X465" s="29">
        <f t="shared" si="30"/>
        <v>0</v>
      </c>
      <c r="Y465" s="29">
        <f t="shared" si="29"/>
        <v>12646.68</v>
      </c>
      <c r="Z465" s="13"/>
    </row>
    <row r="466" spans="1:26" hidden="1" x14ac:dyDescent="0.3">
      <c r="A466" s="12" t="s">
        <v>426</v>
      </c>
      <c r="B466" s="12" t="s">
        <v>467</v>
      </c>
      <c r="C466" s="13" t="s">
        <v>468</v>
      </c>
      <c r="D466" s="13" t="s">
        <v>506</v>
      </c>
      <c r="E466" s="14" t="s">
        <v>507</v>
      </c>
      <c r="F466" s="13"/>
      <c r="G466" s="13"/>
      <c r="H466" s="10" t="s">
        <v>426</v>
      </c>
      <c r="I466" s="10" t="s">
        <v>467</v>
      </c>
      <c r="J466" t="s">
        <v>508</v>
      </c>
      <c r="K466" t="s">
        <v>508</v>
      </c>
      <c r="M466" s="15">
        <v>44008000024</v>
      </c>
      <c r="N466" s="15" t="s">
        <v>582</v>
      </c>
      <c r="O466" s="12">
        <f>+VLOOKUP(M466,[1]Foglio1!$A:$C,3,0)</f>
        <v>5084.13</v>
      </c>
      <c r="P466" s="29">
        <f>+SUMIFS('Scritture 2013'!$F:$F,'Scritture 2013'!$G:$G,"38",'Scritture 2013'!$A:$A,'Sp 2013'!$M466)</f>
        <v>0</v>
      </c>
      <c r="Q466" s="29">
        <f>+SUMIFS('Scritture 2013'!$F:$F,'Scritture 2013'!$G:$G,"16",'Scritture 2013'!$A:$A,'Sp 2013'!$M466)</f>
        <v>0</v>
      </c>
      <c r="R466" s="29">
        <f>+SUMIFS('Scritture 2013'!$F:$F,'Scritture 2013'!$G:$G,"39CA",'Scritture 2013'!$A:$A,'Sp 2013'!$M466)</f>
        <v>0</v>
      </c>
      <c r="S466" s="29">
        <f>+SUMIFS('Scritture 2013'!$F:$F,'Scritture 2013'!$G:$G,"17",'Scritture 2013'!$A:$A,'Sp 2013'!$M466)</f>
        <v>0</v>
      </c>
      <c r="T466" s="29">
        <f>+SUMIFS('Scritture 2013'!$F:$F,'Scritture 2013'!$G:$G,"39AF",'Scritture 2013'!$A:$A,'Sp 2013'!$M466)</f>
        <v>0</v>
      </c>
      <c r="U466" s="29">
        <f>+SUMIFS('Scritture 2013'!$F:$F,'Scritture 2013'!$G:$G,"39SD",'Scritture 2013'!$A:$A,'Sp 2013'!$M466)</f>
        <v>0</v>
      </c>
      <c r="V466" s="29">
        <f>+SUMIFS('Scritture 2013'!$F:$F,'Scritture 2013'!$G:$G,"37",'Scritture 2013'!$A:$A,'Sp 2013'!$M466)</f>
        <v>0</v>
      </c>
      <c r="W466" s="29">
        <f>+SUMIFS('Scritture 2013'!$F:$F,'Scritture 2013'!$G:$G,"19",'Scritture 2013'!$A:$A,'Sp 2013'!$M466)</f>
        <v>0</v>
      </c>
      <c r="X466" s="29">
        <f t="shared" si="30"/>
        <v>0</v>
      </c>
      <c r="Y466" s="29">
        <f t="shared" si="29"/>
        <v>5084.13</v>
      </c>
      <c r="Z466" s="13"/>
    </row>
    <row r="467" spans="1:26" hidden="1" x14ac:dyDescent="0.3">
      <c r="A467" s="12" t="s">
        <v>426</v>
      </c>
      <c r="B467" s="12" t="s">
        <v>467</v>
      </c>
      <c r="C467" s="13" t="s">
        <v>468</v>
      </c>
      <c r="D467" s="13" t="s">
        <v>506</v>
      </c>
      <c r="E467" s="14" t="s">
        <v>507</v>
      </c>
      <c r="F467" s="13"/>
      <c r="G467" s="13"/>
      <c r="H467" s="10" t="s">
        <v>426</v>
      </c>
      <c r="I467" s="10" t="s">
        <v>467</v>
      </c>
      <c r="J467" t="s">
        <v>508</v>
      </c>
      <c r="K467" t="s">
        <v>508</v>
      </c>
      <c r="M467" s="15">
        <v>44008000025</v>
      </c>
      <c r="N467" s="15" t="s">
        <v>583</v>
      </c>
      <c r="O467" s="12">
        <f>+VLOOKUP(M467,[1]Foglio1!$A:$C,3,0)</f>
        <v>6351.43</v>
      </c>
      <c r="P467" s="29">
        <f>+SUMIFS('Scritture 2013'!$F:$F,'Scritture 2013'!$G:$G,"38",'Scritture 2013'!$A:$A,'Sp 2013'!$M467)</f>
        <v>0</v>
      </c>
      <c r="Q467" s="29">
        <f>+SUMIFS('Scritture 2013'!$F:$F,'Scritture 2013'!$G:$G,"16",'Scritture 2013'!$A:$A,'Sp 2013'!$M467)</f>
        <v>0</v>
      </c>
      <c r="R467" s="29">
        <f>+SUMIFS('Scritture 2013'!$F:$F,'Scritture 2013'!$G:$G,"39CA",'Scritture 2013'!$A:$A,'Sp 2013'!$M467)</f>
        <v>0</v>
      </c>
      <c r="S467" s="29">
        <f>+SUMIFS('Scritture 2013'!$F:$F,'Scritture 2013'!$G:$G,"17",'Scritture 2013'!$A:$A,'Sp 2013'!$M467)</f>
        <v>0</v>
      </c>
      <c r="T467" s="29">
        <f>+SUMIFS('Scritture 2013'!$F:$F,'Scritture 2013'!$G:$G,"39AF",'Scritture 2013'!$A:$A,'Sp 2013'!$M467)</f>
        <v>0</v>
      </c>
      <c r="U467" s="29">
        <f>+SUMIFS('Scritture 2013'!$F:$F,'Scritture 2013'!$G:$G,"39SD",'Scritture 2013'!$A:$A,'Sp 2013'!$M467)</f>
        <v>0</v>
      </c>
      <c r="V467" s="29">
        <f>+SUMIFS('Scritture 2013'!$F:$F,'Scritture 2013'!$G:$G,"37",'Scritture 2013'!$A:$A,'Sp 2013'!$M467)</f>
        <v>0</v>
      </c>
      <c r="W467" s="29">
        <f>+SUMIFS('Scritture 2013'!$F:$F,'Scritture 2013'!$G:$G,"19",'Scritture 2013'!$A:$A,'Sp 2013'!$M467)</f>
        <v>0</v>
      </c>
      <c r="X467" s="29">
        <f t="shared" si="30"/>
        <v>0</v>
      </c>
      <c r="Y467" s="29">
        <f t="shared" si="29"/>
        <v>6351.43</v>
      </c>
      <c r="Z467" s="13"/>
    </row>
    <row r="468" spans="1:26" hidden="1" x14ac:dyDescent="0.3">
      <c r="A468" s="12" t="s">
        <v>426</v>
      </c>
      <c r="B468" s="12" t="s">
        <v>467</v>
      </c>
      <c r="C468" s="13" t="s">
        <v>468</v>
      </c>
      <c r="D468" s="13" t="s">
        <v>531</v>
      </c>
      <c r="E468" s="14" t="s">
        <v>584</v>
      </c>
      <c r="F468" s="13"/>
      <c r="G468" s="13"/>
      <c r="H468" s="10" t="s">
        <v>426</v>
      </c>
      <c r="I468" s="10" t="s">
        <v>467</v>
      </c>
      <c r="J468" t="s">
        <v>508</v>
      </c>
      <c r="K468" t="s">
        <v>508</v>
      </c>
      <c r="M468" s="15">
        <v>44008000026</v>
      </c>
      <c r="N468" s="15" t="s">
        <v>585</v>
      </c>
      <c r="O468" s="12">
        <f>+VLOOKUP(M468,[1]Foglio1!$A:$C,3,0)</f>
        <v>125494.19</v>
      </c>
      <c r="P468" s="29">
        <f>+SUMIFS('Scritture 2013'!$F:$F,'Scritture 2013'!$G:$G,"38",'Scritture 2013'!$A:$A,'Sp 2013'!$M468)</f>
        <v>0</v>
      </c>
      <c r="Q468" s="29">
        <f>+SUMIFS('Scritture 2013'!$F:$F,'Scritture 2013'!$G:$G,"16",'Scritture 2013'!$A:$A,'Sp 2013'!$M468)</f>
        <v>0</v>
      </c>
      <c r="R468" s="29">
        <f>+SUMIFS('Scritture 2013'!$F:$F,'Scritture 2013'!$G:$G,"39CA",'Scritture 2013'!$A:$A,'Sp 2013'!$M468)</f>
        <v>0</v>
      </c>
      <c r="S468" s="29">
        <f>+SUMIFS('Scritture 2013'!$F:$F,'Scritture 2013'!$G:$G,"17",'Scritture 2013'!$A:$A,'Sp 2013'!$M468)</f>
        <v>0</v>
      </c>
      <c r="T468" s="29">
        <f>+SUMIFS('Scritture 2013'!$F:$F,'Scritture 2013'!$G:$G,"39AF",'Scritture 2013'!$A:$A,'Sp 2013'!$M468)</f>
        <v>0</v>
      </c>
      <c r="U468" s="29">
        <f>+SUMIFS('Scritture 2013'!$F:$F,'Scritture 2013'!$G:$G,"39SD",'Scritture 2013'!$A:$A,'Sp 2013'!$M468)</f>
        <v>0</v>
      </c>
      <c r="V468" s="29">
        <f>+SUMIFS('Scritture 2013'!$F:$F,'Scritture 2013'!$G:$G,"37",'Scritture 2013'!$A:$A,'Sp 2013'!$M468)</f>
        <v>0</v>
      </c>
      <c r="W468" s="29">
        <f>+SUMIFS('Scritture 2013'!$F:$F,'Scritture 2013'!$G:$G,"19",'Scritture 2013'!$A:$A,'Sp 2013'!$M468)</f>
        <v>0</v>
      </c>
      <c r="X468" s="29">
        <f t="shared" si="30"/>
        <v>0</v>
      </c>
      <c r="Y468" s="29">
        <f t="shared" si="29"/>
        <v>125494.19</v>
      </c>
      <c r="Z468" s="13"/>
    </row>
    <row r="469" spans="1:26" hidden="1" x14ac:dyDescent="0.3">
      <c r="A469" s="12" t="s">
        <v>426</v>
      </c>
      <c r="B469" s="12" t="s">
        <v>467</v>
      </c>
      <c r="C469" s="13" t="s">
        <v>468</v>
      </c>
      <c r="D469" s="13" t="s">
        <v>506</v>
      </c>
      <c r="E469" s="14" t="s">
        <v>507</v>
      </c>
      <c r="F469" s="13"/>
      <c r="G469" s="13"/>
      <c r="H469" s="10" t="s">
        <v>426</v>
      </c>
      <c r="I469" s="10" t="s">
        <v>467</v>
      </c>
      <c r="J469" t="s">
        <v>508</v>
      </c>
      <c r="K469" t="s">
        <v>508</v>
      </c>
      <c r="M469" s="15">
        <v>44008000030</v>
      </c>
      <c r="N469" s="15" t="s">
        <v>586</v>
      </c>
      <c r="O469" s="12">
        <f>+VLOOKUP(M469,[1]Foglio1!$A:$C,3,0)</f>
        <v>19260.36</v>
      </c>
      <c r="P469" s="29">
        <f>+SUMIFS('Scritture 2013'!$F:$F,'Scritture 2013'!$G:$G,"38",'Scritture 2013'!$A:$A,'Sp 2013'!$M469)</f>
        <v>0</v>
      </c>
      <c r="Q469" s="29">
        <f>+SUMIFS('Scritture 2013'!$F:$F,'Scritture 2013'!$G:$G,"16",'Scritture 2013'!$A:$A,'Sp 2013'!$M469)</f>
        <v>0</v>
      </c>
      <c r="R469" s="29">
        <f>+SUMIFS('Scritture 2013'!$F:$F,'Scritture 2013'!$G:$G,"39CA",'Scritture 2013'!$A:$A,'Sp 2013'!$M469)</f>
        <v>0</v>
      </c>
      <c r="S469" s="29">
        <f>+SUMIFS('Scritture 2013'!$F:$F,'Scritture 2013'!$G:$G,"17",'Scritture 2013'!$A:$A,'Sp 2013'!$M469)</f>
        <v>0</v>
      </c>
      <c r="T469" s="29">
        <f>+SUMIFS('Scritture 2013'!$F:$F,'Scritture 2013'!$G:$G,"39AF",'Scritture 2013'!$A:$A,'Sp 2013'!$M469)</f>
        <v>0</v>
      </c>
      <c r="U469" s="29">
        <f>+SUMIFS('Scritture 2013'!$F:$F,'Scritture 2013'!$G:$G,"39SD",'Scritture 2013'!$A:$A,'Sp 2013'!$M469)</f>
        <v>0</v>
      </c>
      <c r="V469" s="29">
        <f>+SUMIFS('Scritture 2013'!$F:$F,'Scritture 2013'!$G:$G,"37",'Scritture 2013'!$A:$A,'Sp 2013'!$M469)</f>
        <v>0</v>
      </c>
      <c r="W469" s="29">
        <f>+SUMIFS('Scritture 2013'!$F:$F,'Scritture 2013'!$G:$G,"19",'Scritture 2013'!$A:$A,'Sp 2013'!$M469)</f>
        <v>0</v>
      </c>
      <c r="X469" s="29">
        <f t="shared" si="30"/>
        <v>0</v>
      </c>
      <c r="Y469" s="29">
        <f t="shared" si="29"/>
        <v>19260.36</v>
      </c>
      <c r="Z469" s="13"/>
    </row>
    <row r="470" spans="1:26" hidden="1" x14ac:dyDescent="0.3">
      <c r="A470" s="12" t="s">
        <v>426</v>
      </c>
      <c r="B470" s="12" t="s">
        <v>467</v>
      </c>
      <c r="C470" s="13" t="s">
        <v>468</v>
      </c>
      <c r="D470" s="13" t="s">
        <v>506</v>
      </c>
      <c r="E470" s="14" t="s">
        <v>507</v>
      </c>
      <c r="F470" s="13"/>
      <c r="G470" s="13"/>
      <c r="H470" s="10" t="s">
        <v>426</v>
      </c>
      <c r="I470" s="10" t="s">
        <v>467</v>
      </c>
      <c r="J470" t="s">
        <v>508</v>
      </c>
      <c r="K470" t="s">
        <v>508</v>
      </c>
      <c r="M470" s="15">
        <v>44008000031</v>
      </c>
      <c r="N470" s="15" t="s">
        <v>587</v>
      </c>
      <c r="O470" s="12">
        <f>+VLOOKUP(M470,[1]Foglio1!$A:$C,3,0)</f>
        <v>38856.36</v>
      </c>
      <c r="P470" s="29">
        <f>+SUMIFS('Scritture 2013'!$F:$F,'Scritture 2013'!$G:$G,"38",'Scritture 2013'!$A:$A,'Sp 2013'!$M470)</f>
        <v>0</v>
      </c>
      <c r="Q470" s="29">
        <f>+SUMIFS('Scritture 2013'!$F:$F,'Scritture 2013'!$G:$G,"16",'Scritture 2013'!$A:$A,'Sp 2013'!$M470)</f>
        <v>0</v>
      </c>
      <c r="R470" s="29">
        <f>+SUMIFS('Scritture 2013'!$F:$F,'Scritture 2013'!$G:$G,"39CA",'Scritture 2013'!$A:$A,'Sp 2013'!$M470)</f>
        <v>0</v>
      </c>
      <c r="S470" s="29">
        <f>+SUMIFS('Scritture 2013'!$F:$F,'Scritture 2013'!$G:$G,"17",'Scritture 2013'!$A:$A,'Sp 2013'!$M470)</f>
        <v>0</v>
      </c>
      <c r="T470" s="29">
        <f>+SUMIFS('Scritture 2013'!$F:$F,'Scritture 2013'!$G:$G,"39AF",'Scritture 2013'!$A:$A,'Sp 2013'!$M470)</f>
        <v>0</v>
      </c>
      <c r="U470" s="29">
        <f>+SUMIFS('Scritture 2013'!$F:$F,'Scritture 2013'!$G:$G,"39SD",'Scritture 2013'!$A:$A,'Sp 2013'!$M470)</f>
        <v>0</v>
      </c>
      <c r="V470" s="29">
        <f>+SUMIFS('Scritture 2013'!$F:$F,'Scritture 2013'!$G:$G,"37",'Scritture 2013'!$A:$A,'Sp 2013'!$M470)</f>
        <v>0</v>
      </c>
      <c r="W470" s="29">
        <f>+SUMIFS('Scritture 2013'!$F:$F,'Scritture 2013'!$G:$G,"19",'Scritture 2013'!$A:$A,'Sp 2013'!$M470)</f>
        <v>0</v>
      </c>
      <c r="X470" s="29">
        <f t="shared" si="30"/>
        <v>0</v>
      </c>
      <c r="Y470" s="29">
        <f t="shared" si="29"/>
        <v>38856.36</v>
      </c>
      <c r="Z470" s="13"/>
    </row>
    <row r="471" spans="1:26" hidden="1" x14ac:dyDescent="0.3">
      <c r="A471" s="12" t="s">
        <v>426</v>
      </c>
      <c r="B471" s="12" t="s">
        <v>467</v>
      </c>
      <c r="C471" s="13" t="s">
        <v>468</v>
      </c>
      <c r="D471" s="13" t="s">
        <v>506</v>
      </c>
      <c r="E471" s="14" t="s">
        <v>507</v>
      </c>
      <c r="F471" s="13"/>
      <c r="G471" s="13"/>
      <c r="H471" s="10" t="s">
        <v>426</v>
      </c>
      <c r="I471" s="10" t="s">
        <v>467</v>
      </c>
      <c r="J471" t="s">
        <v>508</v>
      </c>
      <c r="K471" t="s">
        <v>508</v>
      </c>
      <c r="M471" s="15">
        <v>44008000033</v>
      </c>
      <c r="N471" s="15" t="s">
        <v>588</v>
      </c>
      <c r="O471" s="12">
        <f>+VLOOKUP(M471,[1]Foglio1!$A:$C,3,0)</f>
        <v>56843.72</v>
      </c>
      <c r="P471" s="29">
        <f>+SUMIFS('Scritture 2013'!$F:$F,'Scritture 2013'!$G:$G,"38",'Scritture 2013'!$A:$A,'Sp 2013'!$M471)</f>
        <v>0</v>
      </c>
      <c r="Q471" s="29">
        <f>+SUMIFS('Scritture 2013'!$F:$F,'Scritture 2013'!$G:$G,"16",'Scritture 2013'!$A:$A,'Sp 2013'!$M471)</f>
        <v>0</v>
      </c>
      <c r="R471" s="29">
        <f>+SUMIFS('Scritture 2013'!$F:$F,'Scritture 2013'!$G:$G,"39CA",'Scritture 2013'!$A:$A,'Sp 2013'!$M471)</f>
        <v>0</v>
      </c>
      <c r="S471" s="29">
        <f>+SUMIFS('Scritture 2013'!$F:$F,'Scritture 2013'!$G:$G,"17",'Scritture 2013'!$A:$A,'Sp 2013'!$M471)</f>
        <v>0</v>
      </c>
      <c r="T471" s="29">
        <f>+SUMIFS('Scritture 2013'!$F:$F,'Scritture 2013'!$G:$G,"39AF",'Scritture 2013'!$A:$A,'Sp 2013'!$M471)</f>
        <v>0</v>
      </c>
      <c r="U471" s="29">
        <f>+SUMIFS('Scritture 2013'!$F:$F,'Scritture 2013'!$G:$G,"39SD",'Scritture 2013'!$A:$A,'Sp 2013'!$M471)</f>
        <v>0</v>
      </c>
      <c r="V471" s="29">
        <f>+SUMIFS('Scritture 2013'!$F:$F,'Scritture 2013'!$G:$G,"37",'Scritture 2013'!$A:$A,'Sp 2013'!$M471)</f>
        <v>0</v>
      </c>
      <c r="W471" s="29">
        <f>+SUMIFS('Scritture 2013'!$F:$F,'Scritture 2013'!$G:$G,"19",'Scritture 2013'!$A:$A,'Sp 2013'!$M471)</f>
        <v>0</v>
      </c>
      <c r="X471" s="29">
        <f t="shared" si="30"/>
        <v>0</v>
      </c>
      <c r="Y471" s="29">
        <f t="shared" si="29"/>
        <v>56843.72</v>
      </c>
      <c r="Z471" s="13"/>
    </row>
    <row r="472" spans="1:26" hidden="1" x14ac:dyDescent="0.3">
      <c r="A472" s="12" t="s">
        <v>426</v>
      </c>
      <c r="B472" s="12" t="s">
        <v>467</v>
      </c>
      <c r="C472" s="13" t="s">
        <v>468</v>
      </c>
      <c r="D472" s="13" t="s">
        <v>506</v>
      </c>
      <c r="E472" s="14" t="s">
        <v>507</v>
      </c>
      <c r="F472" s="13"/>
      <c r="G472" s="13"/>
      <c r="H472" s="10" t="s">
        <v>426</v>
      </c>
      <c r="I472" s="10" t="s">
        <v>467</v>
      </c>
      <c r="J472" t="s">
        <v>508</v>
      </c>
      <c r="K472" t="s">
        <v>508</v>
      </c>
      <c r="M472" s="15">
        <v>44008000034</v>
      </c>
      <c r="N472" s="15" t="s">
        <v>589</v>
      </c>
      <c r="O472" s="12">
        <f>+VLOOKUP(M472,[1]Foglio1!$A:$C,3,0)</f>
        <v>5097.5600000000004</v>
      </c>
      <c r="P472" s="29">
        <f>+SUMIFS('Scritture 2013'!$F:$F,'Scritture 2013'!$G:$G,"38",'Scritture 2013'!$A:$A,'Sp 2013'!$M472)</f>
        <v>0</v>
      </c>
      <c r="Q472" s="29">
        <f>+SUMIFS('Scritture 2013'!$F:$F,'Scritture 2013'!$G:$G,"16",'Scritture 2013'!$A:$A,'Sp 2013'!$M472)</f>
        <v>0</v>
      </c>
      <c r="R472" s="29">
        <f>+SUMIFS('Scritture 2013'!$F:$F,'Scritture 2013'!$G:$G,"39CA",'Scritture 2013'!$A:$A,'Sp 2013'!$M472)</f>
        <v>0</v>
      </c>
      <c r="S472" s="29">
        <f>+SUMIFS('Scritture 2013'!$F:$F,'Scritture 2013'!$G:$G,"17",'Scritture 2013'!$A:$A,'Sp 2013'!$M472)</f>
        <v>0</v>
      </c>
      <c r="T472" s="29">
        <f>+SUMIFS('Scritture 2013'!$F:$F,'Scritture 2013'!$G:$G,"39AF",'Scritture 2013'!$A:$A,'Sp 2013'!$M472)</f>
        <v>0</v>
      </c>
      <c r="U472" s="29">
        <f>+SUMIFS('Scritture 2013'!$F:$F,'Scritture 2013'!$G:$G,"39SD",'Scritture 2013'!$A:$A,'Sp 2013'!$M472)</f>
        <v>0</v>
      </c>
      <c r="V472" s="29">
        <f>+SUMIFS('Scritture 2013'!$F:$F,'Scritture 2013'!$G:$G,"37",'Scritture 2013'!$A:$A,'Sp 2013'!$M472)</f>
        <v>0</v>
      </c>
      <c r="W472" s="29">
        <f>+SUMIFS('Scritture 2013'!$F:$F,'Scritture 2013'!$G:$G,"19",'Scritture 2013'!$A:$A,'Sp 2013'!$M472)</f>
        <v>0</v>
      </c>
      <c r="X472" s="29">
        <f t="shared" si="30"/>
        <v>0</v>
      </c>
      <c r="Y472" s="29">
        <f t="shared" si="29"/>
        <v>5097.5600000000004</v>
      </c>
      <c r="Z472" s="13"/>
    </row>
    <row r="473" spans="1:26" hidden="1" x14ac:dyDescent="0.3">
      <c r="A473" s="12" t="s">
        <v>426</v>
      </c>
      <c r="B473" s="12" t="s">
        <v>467</v>
      </c>
      <c r="C473" s="13" t="s">
        <v>468</v>
      </c>
      <c r="D473" s="13" t="s">
        <v>506</v>
      </c>
      <c r="E473" s="14" t="s">
        <v>507</v>
      </c>
      <c r="F473" s="13"/>
      <c r="G473" s="13"/>
      <c r="H473" s="10" t="s">
        <v>426</v>
      </c>
      <c r="I473" s="10" t="s">
        <v>467</v>
      </c>
      <c r="J473" t="s">
        <v>508</v>
      </c>
      <c r="K473" t="s">
        <v>508</v>
      </c>
      <c r="M473" s="15">
        <v>44008000037</v>
      </c>
      <c r="N473" s="15" t="s">
        <v>590</v>
      </c>
      <c r="O473" s="12"/>
      <c r="P473" s="29">
        <f>+SUMIFS('Scritture 2013'!$F:$F,'Scritture 2013'!$G:$G,"38",'Scritture 2013'!$A:$A,'Sp 2013'!$M473)</f>
        <v>0</v>
      </c>
      <c r="Q473" s="29">
        <f>+SUMIFS('Scritture 2013'!$F:$F,'Scritture 2013'!$G:$G,"16",'Scritture 2013'!$A:$A,'Sp 2013'!$M473)</f>
        <v>0</v>
      </c>
      <c r="R473" s="29">
        <f>+SUMIFS('Scritture 2013'!$F:$F,'Scritture 2013'!$G:$G,"39CA",'Scritture 2013'!$A:$A,'Sp 2013'!$M473)</f>
        <v>0</v>
      </c>
      <c r="S473" s="29">
        <f>+SUMIFS('Scritture 2013'!$F:$F,'Scritture 2013'!$G:$G,"17",'Scritture 2013'!$A:$A,'Sp 2013'!$M473)</f>
        <v>0</v>
      </c>
      <c r="T473" s="29">
        <f>+SUMIFS('Scritture 2013'!$F:$F,'Scritture 2013'!$G:$G,"39AF",'Scritture 2013'!$A:$A,'Sp 2013'!$M473)</f>
        <v>0</v>
      </c>
      <c r="U473" s="29">
        <f>+SUMIFS('Scritture 2013'!$F:$F,'Scritture 2013'!$G:$G,"39SD",'Scritture 2013'!$A:$A,'Sp 2013'!$M473)</f>
        <v>0</v>
      </c>
      <c r="V473" s="29">
        <f>+SUMIFS('Scritture 2013'!$F:$F,'Scritture 2013'!$G:$G,"37",'Scritture 2013'!$A:$A,'Sp 2013'!$M473)</f>
        <v>0</v>
      </c>
      <c r="W473" s="29">
        <f>+SUMIFS('Scritture 2013'!$F:$F,'Scritture 2013'!$G:$G,"19",'Scritture 2013'!$A:$A,'Sp 2013'!$M473)</f>
        <v>0</v>
      </c>
      <c r="X473" s="29">
        <f t="shared" si="30"/>
        <v>0</v>
      </c>
      <c r="Y473" s="29">
        <f t="shared" si="29"/>
        <v>0</v>
      </c>
      <c r="Z473" s="13"/>
    </row>
    <row r="474" spans="1:26" hidden="1" x14ac:dyDescent="0.3">
      <c r="A474" s="12" t="s">
        <v>426</v>
      </c>
      <c r="B474" s="12" t="s">
        <v>467</v>
      </c>
      <c r="C474" s="13" t="s">
        <v>468</v>
      </c>
      <c r="D474" s="13" t="s">
        <v>506</v>
      </c>
      <c r="E474" s="14" t="s">
        <v>507</v>
      </c>
      <c r="F474" s="13"/>
      <c r="G474" s="13"/>
      <c r="H474" s="10" t="s">
        <v>426</v>
      </c>
      <c r="I474" s="10" t="s">
        <v>467</v>
      </c>
      <c r="J474" t="s">
        <v>508</v>
      </c>
      <c r="K474" t="s">
        <v>508</v>
      </c>
      <c r="M474" s="15">
        <v>44008000038</v>
      </c>
      <c r="N474" s="15" t="s">
        <v>591</v>
      </c>
      <c r="O474" s="12">
        <f>+VLOOKUP(M474,[1]Foglio1!$A:$C,3,0)</f>
        <v>4506.57</v>
      </c>
      <c r="P474" s="29">
        <f>+SUMIFS('Scritture 2013'!$F:$F,'Scritture 2013'!$G:$G,"38",'Scritture 2013'!$A:$A,'Sp 2013'!$M474)</f>
        <v>0</v>
      </c>
      <c r="Q474" s="29">
        <f>+SUMIFS('Scritture 2013'!$F:$F,'Scritture 2013'!$G:$G,"16",'Scritture 2013'!$A:$A,'Sp 2013'!$M474)</f>
        <v>0</v>
      </c>
      <c r="R474" s="29">
        <f>+SUMIFS('Scritture 2013'!$F:$F,'Scritture 2013'!$G:$G,"39CA",'Scritture 2013'!$A:$A,'Sp 2013'!$M474)</f>
        <v>0</v>
      </c>
      <c r="S474" s="29">
        <f>+SUMIFS('Scritture 2013'!$F:$F,'Scritture 2013'!$G:$G,"17",'Scritture 2013'!$A:$A,'Sp 2013'!$M474)</f>
        <v>0</v>
      </c>
      <c r="T474" s="29">
        <f>+SUMIFS('Scritture 2013'!$F:$F,'Scritture 2013'!$G:$G,"39AF",'Scritture 2013'!$A:$A,'Sp 2013'!$M474)</f>
        <v>0</v>
      </c>
      <c r="U474" s="29">
        <f>+SUMIFS('Scritture 2013'!$F:$F,'Scritture 2013'!$G:$G,"39SD",'Scritture 2013'!$A:$A,'Sp 2013'!$M474)</f>
        <v>0</v>
      </c>
      <c r="V474" s="29">
        <f>+SUMIFS('Scritture 2013'!$F:$F,'Scritture 2013'!$G:$G,"37",'Scritture 2013'!$A:$A,'Sp 2013'!$M474)</f>
        <v>0</v>
      </c>
      <c r="W474" s="29">
        <f>+SUMIFS('Scritture 2013'!$F:$F,'Scritture 2013'!$G:$G,"19",'Scritture 2013'!$A:$A,'Sp 2013'!$M474)</f>
        <v>0</v>
      </c>
      <c r="X474" s="29">
        <f t="shared" si="30"/>
        <v>0</v>
      </c>
      <c r="Y474" s="29">
        <f t="shared" si="29"/>
        <v>4506.57</v>
      </c>
      <c r="Z474" s="13"/>
    </row>
    <row r="475" spans="1:26" hidden="1" x14ac:dyDescent="0.3">
      <c r="A475" s="12" t="s">
        <v>426</v>
      </c>
      <c r="B475" s="12" t="s">
        <v>467</v>
      </c>
      <c r="C475" s="13" t="s">
        <v>468</v>
      </c>
      <c r="D475" s="13" t="s">
        <v>506</v>
      </c>
      <c r="E475" s="14" t="s">
        <v>507</v>
      </c>
      <c r="F475" s="13"/>
      <c r="G475" s="13"/>
      <c r="H475" s="10" t="s">
        <v>426</v>
      </c>
      <c r="I475" s="10" t="s">
        <v>467</v>
      </c>
      <c r="J475" t="s">
        <v>508</v>
      </c>
      <c r="K475" t="s">
        <v>508</v>
      </c>
      <c r="M475" s="15">
        <v>44008000039</v>
      </c>
      <c r="N475" s="15" t="s">
        <v>592</v>
      </c>
      <c r="O475" s="12">
        <f>+VLOOKUP(M475,[1]Foglio1!$A:$C,3,0)</f>
        <v>61079.79</v>
      </c>
      <c r="P475" s="29">
        <f>+SUMIFS('Scritture 2013'!$F:$F,'Scritture 2013'!$G:$G,"38",'Scritture 2013'!$A:$A,'Sp 2013'!$M475)</f>
        <v>0</v>
      </c>
      <c r="Q475" s="29">
        <f>+SUMIFS('Scritture 2013'!$F:$F,'Scritture 2013'!$G:$G,"16",'Scritture 2013'!$A:$A,'Sp 2013'!$M475)</f>
        <v>0</v>
      </c>
      <c r="R475" s="29">
        <f>+SUMIFS('Scritture 2013'!$F:$F,'Scritture 2013'!$G:$G,"39CA",'Scritture 2013'!$A:$A,'Sp 2013'!$M475)</f>
        <v>0</v>
      </c>
      <c r="S475" s="29">
        <f>+SUMIFS('Scritture 2013'!$F:$F,'Scritture 2013'!$G:$G,"17",'Scritture 2013'!$A:$A,'Sp 2013'!$M475)</f>
        <v>0</v>
      </c>
      <c r="T475" s="29">
        <f>+SUMIFS('Scritture 2013'!$F:$F,'Scritture 2013'!$G:$G,"39AF",'Scritture 2013'!$A:$A,'Sp 2013'!$M475)</f>
        <v>0</v>
      </c>
      <c r="U475" s="29">
        <f>+SUMIFS('Scritture 2013'!$F:$F,'Scritture 2013'!$G:$G,"39SD",'Scritture 2013'!$A:$A,'Sp 2013'!$M475)</f>
        <v>0</v>
      </c>
      <c r="V475" s="29">
        <f>+SUMIFS('Scritture 2013'!$F:$F,'Scritture 2013'!$G:$G,"37",'Scritture 2013'!$A:$A,'Sp 2013'!$M475)</f>
        <v>0</v>
      </c>
      <c r="W475" s="29">
        <f>+SUMIFS('Scritture 2013'!$F:$F,'Scritture 2013'!$G:$G,"19",'Scritture 2013'!$A:$A,'Sp 2013'!$M475)</f>
        <v>0</v>
      </c>
      <c r="X475" s="29">
        <f t="shared" si="30"/>
        <v>0</v>
      </c>
      <c r="Y475" s="29">
        <f t="shared" si="29"/>
        <v>61079.79</v>
      </c>
      <c r="Z475" s="13"/>
    </row>
    <row r="476" spans="1:26" hidden="1" x14ac:dyDescent="0.3">
      <c r="A476" s="12" t="s">
        <v>426</v>
      </c>
      <c r="B476" s="12" t="s">
        <v>467</v>
      </c>
      <c r="C476" s="13" t="s">
        <v>468</v>
      </c>
      <c r="D476" s="13" t="s">
        <v>506</v>
      </c>
      <c r="E476" s="14" t="s">
        <v>507</v>
      </c>
      <c r="F476" s="13"/>
      <c r="G476" s="13"/>
      <c r="H476" s="10" t="s">
        <v>426</v>
      </c>
      <c r="I476" s="10" t="s">
        <v>467</v>
      </c>
      <c r="J476" t="s">
        <v>508</v>
      </c>
      <c r="K476" t="s">
        <v>508</v>
      </c>
      <c r="M476" s="15">
        <v>44008000045</v>
      </c>
      <c r="N476" s="15" t="s">
        <v>593</v>
      </c>
      <c r="O476" s="12">
        <f>+VLOOKUP(M476,[1]Foglio1!$A:$C,3,0)</f>
        <v>4746</v>
      </c>
      <c r="P476" s="29">
        <f>+SUMIFS('Scritture 2013'!$F:$F,'Scritture 2013'!$G:$G,"38",'Scritture 2013'!$A:$A,'Sp 2013'!$M476)</f>
        <v>0</v>
      </c>
      <c r="Q476" s="29">
        <f>+SUMIFS('Scritture 2013'!$F:$F,'Scritture 2013'!$G:$G,"16",'Scritture 2013'!$A:$A,'Sp 2013'!$M476)</f>
        <v>0</v>
      </c>
      <c r="R476" s="29">
        <f>+SUMIFS('Scritture 2013'!$F:$F,'Scritture 2013'!$G:$G,"39CA",'Scritture 2013'!$A:$A,'Sp 2013'!$M476)</f>
        <v>0</v>
      </c>
      <c r="S476" s="29">
        <f>+SUMIFS('Scritture 2013'!$F:$F,'Scritture 2013'!$G:$G,"17",'Scritture 2013'!$A:$A,'Sp 2013'!$M476)</f>
        <v>0</v>
      </c>
      <c r="T476" s="29">
        <f>+SUMIFS('Scritture 2013'!$F:$F,'Scritture 2013'!$G:$G,"39AF",'Scritture 2013'!$A:$A,'Sp 2013'!$M476)</f>
        <v>0</v>
      </c>
      <c r="U476" s="29">
        <f>+SUMIFS('Scritture 2013'!$F:$F,'Scritture 2013'!$G:$G,"39SD",'Scritture 2013'!$A:$A,'Sp 2013'!$M476)</f>
        <v>0</v>
      </c>
      <c r="V476" s="29">
        <f>+SUMIFS('Scritture 2013'!$F:$F,'Scritture 2013'!$G:$G,"37",'Scritture 2013'!$A:$A,'Sp 2013'!$M476)</f>
        <v>0</v>
      </c>
      <c r="W476" s="29">
        <f>+SUMIFS('Scritture 2013'!$F:$F,'Scritture 2013'!$G:$G,"19",'Scritture 2013'!$A:$A,'Sp 2013'!$M476)</f>
        <v>0</v>
      </c>
      <c r="X476" s="29">
        <f t="shared" si="30"/>
        <v>0</v>
      </c>
      <c r="Y476" s="29">
        <f t="shared" si="29"/>
        <v>4746</v>
      </c>
      <c r="Z476" s="13"/>
    </row>
    <row r="477" spans="1:26" hidden="1" x14ac:dyDescent="0.3">
      <c r="A477" s="12" t="s">
        <v>426</v>
      </c>
      <c r="B477" s="12" t="s">
        <v>467</v>
      </c>
      <c r="C477" s="13" t="s">
        <v>468</v>
      </c>
      <c r="D477" s="13" t="s">
        <v>531</v>
      </c>
      <c r="E477" s="14" t="s">
        <v>584</v>
      </c>
      <c r="F477" s="13"/>
      <c r="G477" s="13"/>
      <c r="H477" s="10" t="s">
        <v>426</v>
      </c>
      <c r="I477" s="10" t="s">
        <v>467</v>
      </c>
      <c r="J477" t="s">
        <v>508</v>
      </c>
      <c r="K477" t="s">
        <v>508</v>
      </c>
      <c r="M477" s="30">
        <v>44008000048</v>
      </c>
      <c r="N477" s="31" t="s">
        <v>594</v>
      </c>
      <c r="O477" s="12">
        <f>+VLOOKUP(M477,[1]Foglio1!$A:$C,3,0)</f>
        <v>1948.83</v>
      </c>
      <c r="P477" s="29">
        <f>+SUMIFS('Scritture 2013'!$F:$F,'Scritture 2013'!$G:$G,"38",'Scritture 2013'!$A:$A,'Sp 2013'!$M477)</f>
        <v>0</v>
      </c>
      <c r="Q477" s="29">
        <f>+SUMIFS('Scritture 2013'!$F:$F,'Scritture 2013'!$G:$G,"16",'Scritture 2013'!$A:$A,'Sp 2013'!$M477)</f>
        <v>0</v>
      </c>
      <c r="R477" s="29">
        <f>+SUMIFS('Scritture 2013'!$F:$F,'Scritture 2013'!$G:$G,"39CA",'Scritture 2013'!$A:$A,'Sp 2013'!$M477)</f>
        <v>0</v>
      </c>
      <c r="S477" s="29">
        <f>+SUMIFS('Scritture 2013'!$F:$F,'Scritture 2013'!$G:$G,"17",'Scritture 2013'!$A:$A,'Sp 2013'!$M477)</f>
        <v>0</v>
      </c>
      <c r="T477" s="29">
        <f>+SUMIFS('Scritture 2013'!$F:$F,'Scritture 2013'!$G:$G,"39AF",'Scritture 2013'!$A:$A,'Sp 2013'!$M477)</f>
        <v>0</v>
      </c>
      <c r="U477" s="29">
        <f>+SUMIFS('Scritture 2013'!$F:$F,'Scritture 2013'!$G:$G,"39SD",'Scritture 2013'!$A:$A,'Sp 2013'!$M477)</f>
        <v>0</v>
      </c>
      <c r="V477" s="29">
        <f>+SUMIFS('Scritture 2013'!$F:$F,'Scritture 2013'!$G:$G,"37",'Scritture 2013'!$A:$A,'Sp 2013'!$M477)</f>
        <v>0</v>
      </c>
      <c r="W477" s="29">
        <f>+SUMIFS('Scritture 2013'!$F:$F,'Scritture 2013'!$G:$G,"19",'Scritture 2013'!$A:$A,'Sp 2013'!$M477)</f>
        <v>0</v>
      </c>
      <c r="X477" s="29">
        <f t="shared" si="30"/>
        <v>0</v>
      </c>
      <c r="Y477" s="29">
        <f t="shared" si="29"/>
        <v>1948.83</v>
      </c>
      <c r="Z477" s="13"/>
    </row>
    <row r="478" spans="1:26" hidden="1" x14ac:dyDescent="0.3">
      <c r="A478" s="12" t="s">
        <v>426</v>
      </c>
      <c r="B478" s="12" t="s">
        <v>467</v>
      </c>
      <c r="C478" s="13" t="s">
        <v>468</v>
      </c>
      <c r="D478" s="13" t="s">
        <v>531</v>
      </c>
      <c r="E478" s="14" t="s">
        <v>584</v>
      </c>
      <c r="F478" s="13"/>
      <c r="G478" s="13"/>
      <c r="H478" s="10" t="s">
        <v>426</v>
      </c>
      <c r="I478" s="10" t="s">
        <v>467</v>
      </c>
      <c r="J478" t="s">
        <v>508</v>
      </c>
      <c r="K478" t="s">
        <v>508</v>
      </c>
      <c r="M478" s="30">
        <v>44008000049</v>
      </c>
      <c r="N478" s="31" t="s">
        <v>595</v>
      </c>
      <c r="O478" s="12">
        <f>+VLOOKUP(M478,[1]Foglio1!$A:$C,3,0)</f>
        <v>4547.3100000000004</v>
      </c>
      <c r="P478" s="29">
        <f>+SUMIFS('Scritture 2013'!$F:$F,'Scritture 2013'!$G:$G,"38",'Scritture 2013'!$A:$A,'Sp 2013'!$M478)</f>
        <v>0</v>
      </c>
      <c r="Q478" s="29">
        <f>+SUMIFS('Scritture 2013'!$F:$F,'Scritture 2013'!$G:$G,"16",'Scritture 2013'!$A:$A,'Sp 2013'!$M478)</f>
        <v>0</v>
      </c>
      <c r="R478" s="29">
        <f>+SUMIFS('Scritture 2013'!$F:$F,'Scritture 2013'!$G:$G,"39CA",'Scritture 2013'!$A:$A,'Sp 2013'!$M478)</f>
        <v>0</v>
      </c>
      <c r="S478" s="29">
        <f>+SUMIFS('Scritture 2013'!$F:$F,'Scritture 2013'!$G:$G,"17",'Scritture 2013'!$A:$A,'Sp 2013'!$M478)</f>
        <v>0</v>
      </c>
      <c r="T478" s="29">
        <f>+SUMIFS('Scritture 2013'!$F:$F,'Scritture 2013'!$G:$G,"39AF",'Scritture 2013'!$A:$A,'Sp 2013'!$M478)</f>
        <v>0</v>
      </c>
      <c r="U478" s="29">
        <f>+SUMIFS('Scritture 2013'!$F:$F,'Scritture 2013'!$G:$G,"39SD",'Scritture 2013'!$A:$A,'Sp 2013'!$M478)</f>
        <v>0</v>
      </c>
      <c r="V478" s="29">
        <f>+SUMIFS('Scritture 2013'!$F:$F,'Scritture 2013'!$G:$G,"37",'Scritture 2013'!$A:$A,'Sp 2013'!$M478)</f>
        <v>0</v>
      </c>
      <c r="W478" s="29">
        <f>+SUMIFS('Scritture 2013'!$F:$F,'Scritture 2013'!$G:$G,"19",'Scritture 2013'!$A:$A,'Sp 2013'!$M478)</f>
        <v>0</v>
      </c>
      <c r="X478" s="29">
        <f t="shared" si="30"/>
        <v>0</v>
      </c>
      <c r="Y478" s="29">
        <f t="shared" si="29"/>
        <v>4547.3100000000004</v>
      </c>
      <c r="Z478" s="13"/>
    </row>
    <row r="479" spans="1:26" hidden="1" x14ac:dyDescent="0.3">
      <c r="A479" s="12" t="s">
        <v>426</v>
      </c>
      <c r="B479" s="12" t="s">
        <v>467</v>
      </c>
      <c r="C479" s="13" t="s">
        <v>468</v>
      </c>
      <c r="D479" s="13" t="s">
        <v>531</v>
      </c>
      <c r="E479" s="14" t="s">
        <v>584</v>
      </c>
      <c r="F479" s="13"/>
      <c r="G479" s="13"/>
      <c r="H479" s="10" t="s">
        <v>426</v>
      </c>
      <c r="I479" s="10" t="s">
        <v>467</v>
      </c>
      <c r="J479" t="s">
        <v>508</v>
      </c>
      <c r="K479" t="s">
        <v>508</v>
      </c>
      <c r="M479" s="15">
        <v>44004000028</v>
      </c>
      <c r="N479" s="15" t="s">
        <v>596</v>
      </c>
      <c r="O479" s="12">
        <f>+VLOOKUP(M479,[1]Foglio1!$A:$C,3,0)</f>
        <v>16625</v>
      </c>
      <c r="P479" s="29">
        <f>+SUMIFS('Scritture 2013'!$F:$F,'Scritture 2013'!$G:$G,"38",'Scritture 2013'!$A:$A,'Sp 2013'!$M479)</f>
        <v>0</v>
      </c>
      <c r="Q479" s="29">
        <f>+SUMIFS('Scritture 2013'!$F:$F,'Scritture 2013'!$G:$G,"16",'Scritture 2013'!$A:$A,'Sp 2013'!$M479)</f>
        <v>0</v>
      </c>
      <c r="R479" s="29">
        <f>+SUMIFS('Scritture 2013'!$F:$F,'Scritture 2013'!$G:$G,"39CA",'Scritture 2013'!$A:$A,'Sp 2013'!$M479)</f>
        <v>0</v>
      </c>
      <c r="S479" s="29">
        <f>+SUMIFS('Scritture 2013'!$F:$F,'Scritture 2013'!$G:$G,"17",'Scritture 2013'!$A:$A,'Sp 2013'!$M479)</f>
        <v>0</v>
      </c>
      <c r="T479" s="29">
        <f>+SUMIFS('Scritture 2013'!$F:$F,'Scritture 2013'!$G:$G,"39AF",'Scritture 2013'!$A:$A,'Sp 2013'!$M479)</f>
        <v>0</v>
      </c>
      <c r="U479" s="29">
        <f>+SUMIFS('Scritture 2013'!$F:$F,'Scritture 2013'!$G:$G,"39SD",'Scritture 2013'!$A:$A,'Sp 2013'!$M479)</f>
        <v>0</v>
      </c>
      <c r="V479" s="29">
        <f>+SUMIFS('Scritture 2013'!$F:$F,'Scritture 2013'!$G:$G,"37",'Scritture 2013'!$A:$A,'Sp 2013'!$M479)</f>
        <v>0</v>
      </c>
      <c r="W479" s="29">
        <f>+SUMIFS('Scritture 2013'!$F:$F,'Scritture 2013'!$G:$G,"19",'Scritture 2013'!$A:$A,'Sp 2013'!$M479)</f>
        <v>0</v>
      </c>
      <c r="X479" s="29">
        <f t="shared" si="30"/>
        <v>0</v>
      </c>
      <c r="Y479" s="29">
        <f t="shared" ref="Y479:Y525" si="31">+SUM(O479:W479)</f>
        <v>16625</v>
      </c>
      <c r="Z479" s="13"/>
    </row>
    <row r="480" spans="1:26" hidden="1" x14ac:dyDescent="0.3">
      <c r="A480" s="12" t="s">
        <v>426</v>
      </c>
      <c r="B480" s="12" t="s">
        <v>467</v>
      </c>
      <c r="C480" s="13" t="s">
        <v>468</v>
      </c>
      <c r="D480" s="13" t="s">
        <v>531</v>
      </c>
      <c r="E480" s="14" t="s">
        <v>584</v>
      </c>
      <c r="F480" s="13"/>
      <c r="G480" s="13"/>
      <c r="H480" s="10" t="s">
        <v>426</v>
      </c>
      <c r="I480" s="10" t="s">
        <v>467</v>
      </c>
      <c r="J480" t="s">
        <v>508</v>
      </c>
      <c r="K480" t="s">
        <v>508</v>
      </c>
      <c r="M480" s="15">
        <v>44008000027</v>
      </c>
      <c r="N480" s="15" t="s">
        <v>900</v>
      </c>
      <c r="O480" s="12"/>
      <c r="P480" s="29">
        <f>+SUMIFS('Scritture 2013'!$F:$F,'Scritture 2013'!$G:$G,"38",'Scritture 2013'!$A:$A,'Sp 2013'!$M480)</f>
        <v>0</v>
      </c>
      <c r="Q480" s="29">
        <f>+SUMIFS('Scritture 2013'!$F:$F,'Scritture 2013'!$G:$G,"16",'Scritture 2013'!$A:$A,'Sp 2013'!$M480)</f>
        <v>0</v>
      </c>
      <c r="R480" s="29">
        <f>+SUMIFS('Scritture 2013'!$F:$F,'Scritture 2013'!$G:$G,"39CA",'Scritture 2013'!$A:$A,'Sp 2013'!$M480)</f>
        <v>0</v>
      </c>
      <c r="S480" s="29">
        <f>+SUMIFS('Scritture 2013'!$F:$F,'Scritture 2013'!$G:$G,"17",'Scritture 2013'!$A:$A,'Sp 2013'!$M480)</f>
        <v>0</v>
      </c>
      <c r="T480" s="29">
        <f>+SUMIFS('Scritture 2013'!$F:$F,'Scritture 2013'!$G:$G,"39AF",'Scritture 2013'!$A:$A,'Sp 2013'!$M480)</f>
        <v>0</v>
      </c>
      <c r="U480" s="29">
        <f>+SUMIFS('Scritture 2013'!$F:$F,'Scritture 2013'!$G:$G,"39SD",'Scritture 2013'!$A:$A,'Sp 2013'!$M480)</f>
        <v>0</v>
      </c>
      <c r="V480" s="29">
        <f>+SUMIFS('Scritture 2013'!$F:$F,'Scritture 2013'!$G:$G,"37",'Scritture 2013'!$A:$A,'Sp 2013'!$M480)</f>
        <v>0</v>
      </c>
      <c r="W480" s="29">
        <f>+SUMIFS('Scritture 2013'!$F:$F,'Scritture 2013'!$G:$G,"19",'Scritture 2013'!$A:$A,'Sp 2013'!$M480)</f>
        <v>0</v>
      </c>
      <c r="X480" s="29">
        <f t="shared" ref="X480" si="32">+SUM(P480:W480)</f>
        <v>0</v>
      </c>
      <c r="Y480" s="29">
        <f t="shared" ref="Y480" si="33">+SUM(O480:W480)</f>
        <v>0</v>
      </c>
      <c r="Z480" s="13"/>
    </row>
    <row r="481" spans="1:26" hidden="1" x14ac:dyDescent="0.3">
      <c r="A481" s="12" t="s">
        <v>426</v>
      </c>
      <c r="B481" s="12" t="s">
        <v>467</v>
      </c>
      <c r="C481" s="13" t="s">
        <v>468</v>
      </c>
      <c r="D481" s="13" t="s">
        <v>531</v>
      </c>
      <c r="E481" s="14" t="s">
        <v>584</v>
      </c>
      <c r="F481" s="13"/>
      <c r="G481" s="13"/>
      <c r="H481" s="10" t="s">
        <v>426</v>
      </c>
      <c r="I481" s="10" t="s">
        <v>467</v>
      </c>
      <c r="J481" t="s">
        <v>508</v>
      </c>
      <c r="K481" t="s">
        <v>508</v>
      </c>
      <c r="M481" s="15">
        <v>44008000028</v>
      </c>
      <c r="N481" s="15" t="s">
        <v>778</v>
      </c>
      <c r="O481" s="12"/>
      <c r="P481" s="29">
        <f>+SUMIFS('Scritture 2013'!$F:$F,'Scritture 2013'!$G:$G,"38",'Scritture 2013'!$A:$A,'Sp 2013'!$M481)</f>
        <v>0</v>
      </c>
      <c r="Q481" s="29">
        <f>+SUMIFS('Scritture 2013'!$F:$F,'Scritture 2013'!$G:$G,"16",'Scritture 2013'!$A:$A,'Sp 2013'!$M481)</f>
        <v>0</v>
      </c>
      <c r="R481" s="29">
        <f>+SUMIFS('Scritture 2013'!$F:$F,'Scritture 2013'!$G:$G,"39CA",'Scritture 2013'!$A:$A,'Sp 2013'!$M481)</f>
        <v>0</v>
      </c>
      <c r="S481" s="29">
        <f>+SUMIFS('Scritture 2013'!$F:$F,'Scritture 2013'!$G:$G,"17",'Scritture 2013'!$A:$A,'Sp 2013'!$M481)</f>
        <v>0</v>
      </c>
      <c r="T481" s="29">
        <f>+SUMIFS('Scritture 2013'!$F:$F,'Scritture 2013'!$G:$G,"39AF",'Scritture 2013'!$A:$A,'Sp 2013'!$M481)</f>
        <v>0</v>
      </c>
      <c r="U481" s="29">
        <f>+SUMIFS('Scritture 2013'!$F:$F,'Scritture 2013'!$G:$G,"39SD",'Scritture 2013'!$A:$A,'Sp 2013'!$M481)</f>
        <v>0</v>
      </c>
      <c r="V481" s="29">
        <f>+SUMIFS('Scritture 2013'!$F:$F,'Scritture 2013'!$G:$G,"37",'Scritture 2013'!$A:$A,'Sp 2013'!$M481)</f>
        <v>0</v>
      </c>
      <c r="W481" s="29">
        <f>+SUMIFS('Scritture 2013'!$F:$F,'Scritture 2013'!$G:$G,"19",'Scritture 2013'!$A:$A,'Sp 2013'!$M481)</f>
        <v>0</v>
      </c>
      <c r="X481" s="29">
        <f t="shared" ref="X481:X546" si="34">+SUM(P481:W481)</f>
        <v>0</v>
      </c>
      <c r="Y481" s="29">
        <f t="shared" si="31"/>
        <v>0</v>
      </c>
      <c r="Z481" s="13"/>
    </row>
    <row r="482" spans="1:26" hidden="1" x14ac:dyDescent="0.3">
      <c r="A482" s="12" t="s">
        <v>426</v>
      </c>
      <c r="B482" s="12" t="s">
        <v>467</v>
      </c>
      <c r="C482" s="13" t="s">
        <v>468</v>
      </c>
      <c r="D482" s="13" t="s">
        <v>531</v>
      </c>
      <c r="E482" s="14" t="s">
        <v>584</v>
      </c>
      <c r="F482" s="13"/>
      <c r="G482" s="13"/>
      <c r="H482" s="10" t="s">
        <v>426</v>
      </c>
      <c r="I482" s="10" t="s">
        <v>467</v>
      </c>
      <c r="J482" t="s">
        <v>508</v>
      </c>
      <c r="K482" t="s">
        <v>508</v>
      </c>
      <c r="M482" s="15">
        <v>44008000029</v>
      </c>
      <c r="N482" s="15" t="s">
        <v>779</v>
      </c>
      <c r="O482" s="12"/>
      <c r="P482" s="29">
        <f>+SUMIFS('Scritture 2013'!$F:$F,'Scritture 2013'!$G:$G,"38",'Scritture 2013'!$A:$A,'Sp 2013'!$M482)</f>
        <v>0</v>
      </c>
      <c r="Q482" s="29">
        <f>+SUMIFS('Scritture 2013'!$F:$F,'Scritture 2013'!$G:$G,"16",'Scritture 2013'!$A:$A,'Sp 2013'!$M482)</f>
        <v>0</v>
      </c>
      <c r="R482" s="29">
        <f>+SUMIFS('Scritture 2013'!$F:$F,'Scritture 2013'!$G:$G,"39CA",'Scritture 2013'!$A:$A,'Sp 2013'!$M482)</f>
        <v>0</v>
      </c>
      <c r="S482" s="29">
        <f>+SUMIFS('Scritture 2013'!$F:$F,'Scritture 2013'!$G:$G,"17",'Scritture 2013'!$A:$A,'Sp 2013'!$M482)</f>
        <v>0</v>
      </c>
      <c r="T482" s="29">
        <f>+SUMIFS('Scritture 2013'!$F:$F,'Scritture 2013'!$G:$G,"39AF",'Scritture 2013'!$A:$A,'Sp 2013'!$M482)</f>
        <v>0</v>
      </c>
      <c r="U482" s="29">
        <f>+SUMIFS('Scritture 2013'!$F:$F,'Scritture 2013'!$G:$G,"39SD",'Scritture 2013'!$A:$A,'Sp 2013'!$M482)</f>
        <v>0</v>
      </c>
      <c r="V482" s="29">
        <f>+SUMIFS('Scritture 2013'!$F:$F,'Scritture 2013'!$G:$G,"37",'Scritture 2013'!$A:$A,'Sp 2013'!$M482)</f>
        <v>0</v>
      </c>
      <c r="W482" s="29">
        <f>+SUMIFS('Scritture 2013'!$F:$F,'Scritture 2013'!$G:$G,"19",'Scritture 2013'!$A:$A,'Sp 2013'!$M482)</f>
        <v>0</v>
      </c>
      <c r="X482" s="29">
        <f t="shared" si="34"/>
        <v>0</v>
      </c>
      <c r="Y482" s="29">
        <f t="shared" si="31"/>
        <v>0</v>
      </c>
      <c r="Z482" s="13"/>
    </row>
    <row r="483" spans="1:26" hidden="1" x14ac:dyDescent="0.3">
      <c r="A483" s="12" t="s">
        <v>426</v>
      </c>
      <c r="B483" s="12" t="s">
        <v>467</v>
      </c>
      <c r="C483" s="13" t="s">
        <v>468</v>
      </c>
      <c r="D483" s="13" t="s">
        <v>531</v>
      </c>
      <c r="E483" s="14" t="s">
        <v>584</v>
      </c>
      <c r="F483" s="13"/>
      <c r="G483" s="13"/>
      <c r="H483" s="10" t="s">
        <v>426</v>
      </c>
      <c r="I483" s="10" t="s">
        <v>467</v>
      </c>
      <c r="J483" s="16"/>
      <c r="K483" s="16"/>
      <c r="L483" s="16"/>
      <c r="M483" s="15">
        <v>44008000053</v>
      </c>
      <c r="N483" s="15" t="s">
        <v>597</v>
      </c>
      <c r="O483" s="12"/>
      <c r="P483" s="29">
        <f>+SUMIFS('Scritture 2013'!$F:$F,'Scritture 2013'!$G:$G,"38",'Scritture 2013'!$A:$A,'Sp 2013'!$M483)</f>
        <v>0</v>
      </c>
      <c r="Q483" s="29">
        <f>+SUMIFS('Scritture 2013'!$F:$F,'Scritture 2013'!$G:$G,"16",'Scritture 2013'!$A:$A,'Sp 2013'!$M483)</f>
        <v>0</v>
      </c>
      <c r="R483" s="29">
        <f>+SUMIFS('Scritture 2013'!$F:$F,'Scritture 2013'!$G:$G,"39CA",'Scritture 2013'!$A:$A,'Sp 2013'!$M483)</f>
        <v>0</v>
      </c>
      <c r="S483" s="29">
        <f>+SUMIFS('Scritture 2013'!$F:$F,'Scritture 2013'!$G:$G,"17",'Scritture 2013'!$A:$A,'Sp 2013'!$M483)</f>
        <v>0</v>
      </c>
      <c r="T483" s="29">
        <f>+SUMIFS('Scritture 2013'!$F:$F,'Scritture 2013'!$G:$G,"39AF",'Scritture 2013'!$A:$A,'Sp 2013'!$M483)</f>
        <v>0</v>
      </c>
      <c r="U483" s="29">
        <f>+SUMIFS('Scritture 2013'!$F:$F,'Scritture 2013'!$G:$G,"39SD",'Scritture 2013'!$A:$A,'Sp 2013'!$M483)</f>
        <v>0</v>
      </c>
      <c r="V483" s="29">
        <f>+SUMIFS('Scritture 2013'!$F:$F,'Scritture 2013'!$G:$G,"37",'Scritture 2013'!$A:$A,'Sp 2013'!$M483)</f>
        <v>0</v>
      </c>
      <c r="W483" s="29">
        <f>+SUMIFS('Scritture 2013'!$F:$F,'Scritture 2013'!$G:$G,"19",'Scritture 2013'!$A:$A,'Sp 2013'!$M483)</f>
        <v>0</v>
      </c>
      <c r="X483" s="29">
        <f t="shared" si="34"/>
        <v>0</v>
      </c>
      <c r="Y483" s="29">
        <f t="shared" si="31"/>
        <v>0</v>
      </c>
      <c r="Z483" s="13"/>
    </row>
    <row r="484" spans="1:26" hidden="1" x14ac:dyDescent="0.3">
      <c r="A484" s="12" t="s">
        <v>426</v>
      </c>
      <c r="B484" s="12" t="s">
        <v>467</v>
      </c>
      <c r="C484" s="13" t="s">
        <v>468</v>
      </c>
      <c r="D484" s="13" t="s">
        <v>506</v>
      </c>
      <c r="E484" s="14" t="s">
        <v>507</v>
      </c>
      <c r="F484" s="13"/>
      <c r="G484" s="13"/>
      <c r="H484" s="10" t="s">
        <v>426</v>
      </c>
      <c r="I484" s="10" t="s">
        <v>467</v>
      </c>
      <c r="J484" t="s">
        <v>508</v>
      </c>
      <c r="K484" t="s">
        <v>508</v>
      </c>
      <c r="M484" s="15">
        <v>44006000018</v>
      </c>
      <c r="N484" s="15" t="s">
        <v>598</v>
      </c>
      <c r="O484" s="12"/>
      <c r="P484" s="29">
        <f>+SUMIFS('Scritture 2013'!$F:$F,'Scritture 2013'!$G:$G,"38",'Scritture 2013'!$A:$A,'Sp 2013'!$M484)</f>
        <v>0</v>
      </c>
      <c r="Q484" s="29">
        <f>+SUMIFS('Scritture 2013'!$F:$F,'Scritture 2013'!$G:$G,"16",'Scritture 2013'!$A:$A,'Sp 2013'!$M484)</f>
        <v>0</v>
      </c>
      <c r="R484" s="29">
        <f>+SUMIFS('Scritture 2013'!$F:$F,'Scritture 2013'!$G:$G,"39CA",'Scritture 2013'!$A:$A,'Sp 2013'!$M484)</f>
        <v>0</v>
      </c>
      <c r="S484" s="29">
        <f>+SUMIFS('Scritture 2013'!$F:$F,'Scritture 2013'!$G:$G,"17",'Scritture 2013'!$A:$A,'Sp 2013'!$M484)</f>
        <v>0</v>
      </c>
      <c r="T484" s="29">
        <f>+SUMIFS('Scritture 2013'!$F:$F,'Scritture 2013'!$G:$G,"39AF",'Scritture 2013'!$A:$A,'Sp 2013'!$M484)</f>
        <v>0</v>
      </c>
      <c r="U484" s="29">
        <f>+SUMIFS('Scritture 2013'!$F:$F,'Scritture 2013'!$G:$G,"39SD",'Scritture 2013'!$A:$A,'Sp 2013'!$M484)</f>
        <v>0</v>
      </c>
      <c r="V484" s="29">
        <f>+SUMIFS('Scritture 2013'!$F:$F,'Scritture 2013'!$G:$G,"37",'Scritture 2013'!$A:$A,'Sp 2013'!$M484)</f>
        <v>0</v>
      </c>
      <c r="W484" s="29">
        <f>+SUMIFS('Scritture 2013'!$F:$F,'Scritture 2013'!$G:$G,"19",'Scritture 2013'!$A:$A,'Sp 2013'!$M484)</f>
        <v>0</v>
      </c>
      <c r="X484" s="29">
        <f t="shared" si="34"/>
        <v>0</v>
      </c>
      <c r="Y484" s="29">
        <f t="shared" si="31"/>
        <v>0</v>
      </c>
      <c r="Z484" s="13"/>
    </row>
    <row r="485" spans="1:26" hidden="1" x14ac:dyDescent="0.3">
      <c r="A485" s="12" t="s">
        <v>426</v>
      </c>
      <c r="B485" s="12" t="s">
        <v>467</v>
      </c>
      <c r="C485" s="13" t="s">
        <v>468</v>
      </c>
      <c r="D485" s="13" t="s">
        <v>506</v>
      </c>
      <c r="E485" s="14" t="s">
        <v>507</v>
      </c>
      <c r="F485" s="13"/>
      <c r="G485" s="13"/>
      <c r="H485" s="10" t="s">
        <v>426</v>
      </c>
      <c r="I485" s="10" t="s">
        <v>467</v>
      </c>
      <c r="J485" t="s">
        <v>508</v>
      </c>
      <c r="K485" t="s">
        <v>508</v>
      </c>
      <c r="M485" s="15">
        <v>44008000100</v>
      </c>
      <c r="N485" s="15" t="s">
        <v>599</v>
      </c>
      <c r="O485" s="12"/>
      <c r="P485" s="29">
        <f>+SUMIFS('Scritture 2013'!$F:$F,'Scritture 2013'!$G:$G,"38",'Scritture 2013'!$A:$A,'Sp 2013'!$M485)</f>
        <v>0</v>
      </c>
      <c r="Q485" s="29">
        <f>+SUMIFS('Scritture 2013'!$F:$F,'Scritture 2013'!$G:$G,"16",'Scritture 2013'!$A:$A,'Sp 2013'!$M485)</f>
        <v>0</v>
      </c>
      <c r="R485" s="29">
        <f>+SUMIFS('Scritture 2013'!$F:$F,'Scritture 2013'!$G:$G,"39CA",'Scritture 2013'!$A:$A,'Sp 2013'!$M485)</f>
        <v>0</v>
      </c>
      <c r="S485" s="29">
        <f>+SUMIFS('Scritture 2013'!$F:$F,'Scritture 2013'!$G:$G,"17",'Scritture 2013'!$A:$A,'Sp 2013'!$M485)</f>
        <v>0</v>
      </c>
      <c r="T485" s="29">
        <f>+SUMIFS('Scritture 2013'!$F:$F,'Scritture 2013'!$G:$G,"39AF",'Scritture 2013'!$A:$A,'Sp 2013'!$M485)</f>
        <v>0</v>
      </c>
      <c r="U485" s="29">
        <f>+SUMIFS('Scritture 2013'!$F:$F,'Scritture 2013'!$G:$G,"39SD",'Scritture 2013'!$A:$A,'Sp 2013'!$M485)</f>
        <v>0</v>
      </c>
      <c r="V485" s="29">
        <f>+SUMIFS('Scritture 2013'!$F:$F,'Scritture 2013'!$G:$G,"37",'Scritture 2013'!$A:$A,'Sp 2013'!$M485)</f>
        <v>0</v>
      </c>
      <c r="W485" s="29">
        <f>+SUMIFS('Scritture 2013'!$F:$F,'Scritture 2013'!$G:$G,"19",'Scritture 2013'!$A:$A,'Sp 2013'!$M485)</f>
        <v>0</v>
      </c>
      <c r="X485" s="29">
        <f t="shared" si="34"/>
        <v>0</v>
      </c>
      <c r="Y485" s="29">
        <f t="shared" si="31"/>
        <v>0</v>
      </c>
      <c r="Z485" s="13"/>
    </row>
    <row r="486" spans="1:26" hidden="1" x14ac:dyDescent="0.3">
      <c r="A486" s="12" t="s">
        <v>426</v>
      </c>
      <c r="B486" s="12" t="s">
        <v>467</v>
      </c>
      <c r="C486" s="13" t="s">
        <v>468</v>
      </c>
      <c r="D486" s="13" t="s">
        <v>531</v>
      </c>
      <c r="E486" s="14" t="s">
        <v>584</v>
      </c>
      <c r="F486" s="13"/>
      <c r="G486" s="13"/>
      <c r="H486" s="10" t="s">
        <v>426</v>
      </c>
      <c r="I486" s="10" t="s">
        <v>467</v>
      </c>
      <c r="J486" s="16"/>
      <c r="K486" s="16"/>
      <c r="L486" s="16"/>
      <c r="M486" s="30">
        <v>44008000054</v>
      </c>
      <c r="N486" s="31" t="s">
        <v>600</v>
      </c>
      <c r="O486" s="12"/>
      <c r="P486" s="29">
        <f>+SUMIFS('Scritture 2013'!$F:$F,'Scritture 2013'!$G:$G,"38",'Scritture 2013'!$A:$A,'Sp 2013'!$M486)</f>
        <v>0</v>
      </c>
      <c r="Q486" s="29">
        <f>+SUMIFS('Scritture 2013'!$F:$F,'Scritture 2013'!$G:$G,"16",'Scritture 2013'!$A:$A,'Sp 2013'!$M486)</f>
        <v>0</v>
      </c>
      <c r="R486" s="29">
        <f>+SUMIFS('Scritture 2013'!$F:$F,'Scritture 2013'!$G:$G,"39CA",'Scritture 2013'!$A:$A,'Sp 2013'!$M486)</f>
        <v>0</v>
      </c>
      <c r="S486" s="29">
        <f>+SUMIFS('Scritture 2013'!$F:$F,'Scritture 2013'!$G:$G,"17",'Scritture 2013'!$A:$A,'Sp 2013'!$M486)</f>
        <v>0</v>
      </c>
      <c r="T486" s="29">
        <f>+SUMIFS('Scritture 2013'!$F:$F,'Scritture 2013'!$G:$G,"39AF",'Scritture 2013'!$A:$A,'Sp 2013'!$M486)</f>
        <v>0</v>
      </c>
      <c r="U486" s="29">
        <f>+SUMIFS('Scritture 2013'!$F:$F,'Scritture 2013'!$G:$G,"39SD",'Scritture 2013'!$A:$A,'Sp 2013'!$M486)</f>
        <v>0</v>
      </c>
      <c r="V486" s="29">
        <f>+SUMIFS('Scritture 2013'!$F:$F,'Scritture 2013'!$G:$G,"37",'Scritture 2013'!$A:$A,'Sp 2013'!$M486)</f>
        <v>0</v>
      </c>
      <c r="W486" s="29">
        <f>+SUMIFS('Scritture 2013'!$F:$F,'Scritture 2013'!$G:$G,"19",'Scritture 2013'!$A:$A,'Sp 2013'!$M486)</f>
        <v>0</v>
      </c>
      <c r="X486" s="29">
        <f t="shared" si="34"/>
        <v>0</v>
      </c>
      <c r="Y486" s="29">
        <f t="shared" si="31"/>
        <v>0</v>
      </c>
      <c r="Z486" s="13"/>
    </row>
    <row r="487" spans="1:26" hidden="1" x14ac:dyDescent="0.3">
      <c r="A487" s="12" t="s">
        <v>426</v>
      </c>
      <c r="B487" s="12" t="s">
        <v>467</v>
      </c>
      <c r="C487" s="13" t="s">
        <v>468</v>
      </c>
      <c r="D487" s="13" t="s">
        <v>601</v>
      </c>
      <c r="E487" s="14" t="s">
        <v>602</v>
      </c>
      <c r="F487" s="13"/>
      <c r="G487" s="13"/>
      <c r="H487" s="10" t="s">
        <v>426</v>
      </c>
      <c r="I487" s="10" t="s">
        <v>467</v>
      </c>
      <c r="J487" t="s">
        <v>603</v>
      </c>
      <c r="K487" t="s">
        <v>603</v>
      </c>
      <c r="M487" s="15">
        <v>44003000001</v>
      </c>
      <c r="N487" s="15" t="s">
        <v>604</v>
      </c>
      <c r="O487" s="12">
        <f>+VLOOKUP(M487,[1]Foglio1!$A:$C,3,0)</f>
        <v>1256463.98</v>
      </c>
      <c r="P487" s="29">
        <f>+SUMIFS('Scritture 2013'!$F:$F,'Scritture 2013'!$G:$G,"38",'Scritture 2013'!$A:$A,'Sp 2013'!$M487)</f>
        <v>0</v>
      </c>
      <c r="Q487" s="29">
        <f>+SUMIFS('Scritture 2013'!$F:$F,'Scritture 2013'!$G:$G,"16",'Scritture 2013'!$A:$A,'Sp 2013'!$M487)</f>
        <v>0</v>
      </c>
      <c r="R487" s="29">
        <f>+SUMIFS('Scritture 2013'!$F:$F,'Scritture 2013'!$G:$G,"39CA",'Scritture 2013'!$A:$A,'Sp 2013'!$M487)</f>
        <v>0</v>
      </c>
      <c r="S487" s="29">
        <f>+SUMIFS('Scritture 2013'!$F:$F,'Scritture 2013'!$G:$G,"17",'Scritture 2013'!$A:$A,'Sp 2013'!$M487)</f>
        <v>0</v>
      </c>
      <c r="T487" s="29">
        <f>+SUMIFS('Scritture 2013'!$F:$F,'Scritture 2013'!$G:$G,"39AF",'Scritture 2013'!$A:$A,'Sp 2013'!$M487)</f>
        <v>0</v>
      </c>
      <c r="U487" s="29">
        <f>+SUMIFS('Scritture 2013'!$F:$F,'Scritture 2013'!$G:$G,"39SD",'Scritture 2013'!$A:$A,'Sp 2013'!$M487)</f>
        <v>0</v>
      </c>
      <c r="V487" s="29">
        <f>+SUMIFS('Scritture 2013'!$F:$F,'Scritture 2013'!$G:$G,"37",'Scritture 2013'!$A:$A,'Sp 2013'!$M487)</f>
        <v>0</v>
      </c>
      <c r="W487" s="29">
        <f>+SUMIFS('Scritture 2013'!$F:$F,'Scritture 2013'!$G:$G,"19",'Scritture 2013'!$A:$A,'Sp 2013'!$M487)</f>
        <v>0</v>
      </c>
      <c r="X487" s="29">
        <f t="shared" si="34"/>
        <v>0</v>
      </c>
      <c r="Y487" s="29">
        <f t="shared" si="31"/>
        <v>1256463.98</v>
      </c>
      <c r="Z487" s="13"/>
    </row>
    <row r="488" spans="1:26" hidden="1" x14ac:dyDescent="0.3">
      <c r="A488" s="12" t="s">
        <v>426</v>
      </c>
      <c r="B488" s="12" t="s">
        <v>467</v>
      </c>
      <c r="C488" s="13" t="s">
        <v>468</v>
      </c>
      <c r="D488" s="13" t="s">
        <v>601</v>
      </c>
      <c r="E488" s="14" t="s">
        <v>602</v>
      </c>
      <c r="F488" s="13"/>
      <c r="G488" s="13"/>
      <c r="H488" s="10" t="s">
        <v>426</v>
      </c>
      <c r="I488" s="10" t="s">
        <v>467</v>
      </c>
      <c r="J488" t="s">
        <v>603</v>
      </c>
      <c r="K488" t="s">
        <v>603</v>
      </c>
      <c r="M488" s="15">
        <v>44003000002</v>
      </c>
      <c r="N488" s="15" t="s">
        <v>605</v>
      </c>
      <c r="O488" s="12">
        <f>+VLOOKUP(M488,[1]Foglio1!$A:$C,3,0)</f>
        <v>377774.13</v>
      </c>
      <c r="P488" s="29">
        <f>+SUMIFS('Scritture 2013'!$F:$F,'Scritture 2013'!$G:$G,"38",'Scritture 2013'!$A:$A,'Sp 2013'!$M488)</f>
        <v>0</v>
      </c>
      <c r="Q488" s="29">
        <f>+SUMIFS('Scritture 2013'!$F:$F,'Scritture 2013'!$G:$G,"16",'Scritture 2013'!$A:$A,'Sp 2013'!$M488)</f>
        <v>0</v>
      </c>
      <c r="R488" s="29">
        <f>+SUMIFS('Scritture 2013'!$F:$F,'Scritture 2013'!$G:$G,"39CA",'Scritture 2013'!$A:$A,'Sp 2013'!$M488)</f>
        <v>0</v>
      </c>
      <c r="S488" s="29">
        <f>+SUMIFS('Scritture 2013'!$F:$F,'Scritture 2013'!$G:$G,"17",'Scritture 2013'!$A:$A,'Sp 2013'!$M488)</f>
        <v>0</v>
      </c>
      <c r="T488" s="29">
        <f>+SUMIFS('Scritture 2013'!$F:$F,'Scritture 2013'!$G:$G,"39AF",'Scritture 2013'!$A:$A,'Sp 2013'!$M488)</f>
        <v>0</v>
      </c>
      <c r="U488" s="29">
        <f>+SUMIFS('Scritture 2013'!$F:$F,'Scritture 2013'!$G:$G,"39SD",'Scritture 2013'!$A:$A,'Sp 2013'!$M488)</f>
        <v>0</v>
      </c>
      <c r="V488" s="29">
        <f>+SUMIFS('Scritture 2013'!$F:$F,'Scritture 2013'!$G:$G,"37",'Scritture 2013'!$A:$A,'Sp 2013'!$M488)</f>
        <v>0</v>
      </c>
      <c r="W488" s="29">
        <f>+SUMIFS('Scritture 2013'!$F:$F,'Scritture 2013'!$G:$G,"19",'Scritture 2013'!$A:$A,'Sp 2013'!$M488)</f>
        <v>0</v>
      </c>
      <c r="X488" s="29">
        <f t="shared" si="34"/>
        <v>0</v>
      </c>
      <c r="Y488" s="29">
        <f t="shared" si="31"/>
        <v>377774.13</v>
      </c>
      <c r="Z488" s="13"/>
    </row>
    <row r="489" spans="1:26" hidden="1" x14ac:dyDescent="0.3">
      <c r="A489" s="12" t="s">
        <v>426</v>
      </c>
      <c r="B489" s="12" t="s">
        <v>467</v>
      </c>
      <c r="C489" s="13" t="s">
        <v>468</v>
      </c>
      <c r="D489" s="13" t="s">
        <v>601</v>
      </c>
      <c r="E489" s="14" t="s">
        <v>602</v>
      </c>
      <c r="F489" s="13"/>
      <c r="G489" s="13"/>
      <c r="H489" s="10" t="s">
        <v>426</v>
      </c>
      <c r="I489" s="10" t="s">
        <v>467</v>
      </c>
      <c r="J489" t="s">
        <v>603</v>
      </c>
      <c r="K489" t="s">
        <v>603</v>
      </c>
      <c r="M489" s="15">
        <v>44003000003</v>
      </c>
      <c r="N489" s="15" t="s">
        <v>606</v>
      </c>
      <c r="O489" s="12">
        <f>+VLOOKUP(M489,[1]Foglio1!$A:$C,3,0)</f>
        <v>79885.47</v>
      </c>
      <c r="P489" s="29">
        <f>+SUMIFS('Scritture 2013'!$F:$F,'Scritture 2013'!$G:$G,"38",'Scritture 2013'!$A:$A,'Sp 2013'!$M489)</f>
        <v>0</v>
      </c>
      <c r="Q489" s="29">
        <f>+SUMIFS('Scritture 2013'!$F:$F,'Scritture 2013'!$G:$G,"16",'Scritture 2013'!$A:$A,'Sp 2013'!$M489)</f>
        <v>0</v>
      </c>
      <c r="R489" s="29">
        <f>+SUMIFS('Scritture 2013'!$F:$F,'Scritture 2013'!$G:$G,"39CA",'Scritture 2013'!$A:$A,'Sp 2013'!$M489)</f>
        <v>0</v>
      </c>
      <c r="S489" s="29">
        <f>+SUMIFS('Scritture 2013'!$F:$F,'Scritture 2013'!$G:$G,"17",'Scritture 2013'!$A:$A,'Sp 2013'!$M489)</f>
        <v>0</v>
      </c>
      <c r="T489" s="29">
        <f>+SUMIFS('Scritture 2013'!$F:$F,'Scritture 2013'!$G:$G,"39AF",'Scritture 2013'!$A:$A,'Sp 2013'!$M489)</f>
        <v>0</v>
      </c>
      <c r="U489" s="29">
        <f>+SUMIFS('Scritture 2013'!$F:$F,'Scritture 2013'!$G:$G,"39SD",'Scritture 2013'!$A:$A,'Sp 2013'!$M489)</f>
        <v>0</v>
      </c>
      <c r="V489" s="29">
        <f>+SUMIFS('Scritture 2013'!$F:$F,'Scritture 2013'!$G:$G,"37",'Scritture 2013'!$A:$A,'Sp 2013'!$M489)</f>
        <v>0</v>
      </c>
      <c r="W489" s="29">
        <f>+SUMIFS('Scritture 2013'!$F:$F,'Scritture 2013'!$G:$G,"19",'Scritture 2013'!$A:$A,'Sp 2013'!$M489)</f>
        <v>0</v>
      </c>
      <c r="X489" s="29">
        <f t="shared" si="34"/>
        <v>0</v>
      </c>
      <c r="Y489" s="29">
        <f t="shared" si="31"/>
        <v>79885.47</v>
      </c>
      <c r="Z489" s="13"/>
    </row>
    <row r="490" spans="1:26" hidden="1" x14ac:dyDescent="0.3">
      <c r="A490" s="12" t="s">
        <v>426</v>
      </c>
      <c r="B490" s="12" t="s">
        <v>467</v>
      </c>
      <c r="C490" s="13" t="s">
        <v>468</v>
      </c>
      <c r="D490" s="13" t="s">
        <v>601</v>
      </c>
      <c r="E490" s="14" t="s">
        <v>602</v>
      </c>
      <c r="F490" s="13"/>
      <c r="G490" s="13"/>
      <c r="H490" s="10" t="s">
        <v>426</v>
      </c>
      <c r="I490" s="10" t="s">
        <v>467</v>
      </c>
      <c r="J490" t="s">
        <v>603</v>
      </c>
      <c r="K490" t="s">
        <v>603</v>
      </c>
      <c r="M490" s="15">
        <v>44003000004</v>
      </c>
      <c r="N490" s="15" t="s">
        <v>607</v>
      </c>
      <c r="O490" s="12">
        <f>+VLOOKUP(M490,[1]Foglio1!$A:$C,3,0)</f>
        <v>45452.46</v>
      </c>
      <c r="P490" s="29">
        <f>+SUMIFS('Scritture 2013'!$F:$F,'Scritture 2013'!$G:$G,"38",'Scritture 2013'!$A:$A,'Sp 2013'!$M490)</f>
        <v>0</v>
      </c>
      <c r="Q490" s="29">
        <f>+SUMIFS('Scritture 2013'!$F:$F,'Scritture 2013'!$G:$G,"16",'Scritture 2013'!$A:$A,'Sp 2013'!$M490)</f>
        <v>0</v>
      </c>
      <c r="R490" s="29">
        <f>+SUMIFS('Scritture 2013'!$F:$F,'Scritture 2013'!$G:$G,"39CA",'Scritture 2013'!$A:$A,'Sp 2013'!$M490)</f>
        <v>0</v>
      </c>
      <c r="S490" s="29">
        <f>+SUMIFS('Scritture 2013'!$F:$F,'Scritture 2013'!$G:$G,"17",'Scritture 2013'!$A:$A,'Sp 2013'!$M490)</f>
        <v>0</v>
      </c>
      <c r="T490" s="29">
        <f>+SUMIFS('Scritture 2013'!$F:$F,'Scritture 2013'!$G:$G,"39AF",'Scritture 2013'!$A:$A,'Sp 2013'!$M490)</f>
        <v>0</v>
      </c>
      <c r="U490" s="29">
        <f>+SUMIFS('Scritture 2013'!$F:$F,'Scritture 2013'!$G:$G,"39SD",'Scritture 2013'!$A:$A,'Sp 2013'!$M490)</f>
        <v>0</v>
      </c>
      <c r="V490" s="29">
        <f>+SUMIFS('Scritture 2013'!$F:$F,'Scritture 2013'!$G:$G,"37",'Scritture 2013'!$A:$A,'Sp 2013'!$M490)</f>
        <v>0</v>
      </c>
      <c r="W490" s="29">
        <f>+SUMIFS('Scritture 2013'!$F:$F,'Scritture 2013'!$G:$G,"19",'Scritture 2013'!$A:$A,'Sp 2013'!$M490)</f>
        <v>0</v>
      </c>
      <c r="X490" s="29">
        <f t="shared" si="34"/>
        <v>0</v>
      </c>
      <c r="Y490" s="29">
        <f t="shared" si="31"/>
        <v>45452.46</v>
      </c>
      <c r="Z490" s="13"/>
    </row>
    <row r="491" spans="1:26" hidden="1" x14ac:dyDescent="0.3">
      <c r="A491" s="12" t="s">
        <v>426</v>
      </c>
      <c r="B491" s="12" t="s">
        <v>467</v>
      </c>
      <c r="C491" s="13" t="s">
        <v>468</v>
      </c>
      <c r="D491" s="13" t="s">
        <v>601</v>
      </c>
      <c r="E491" s="14" t="s">
        <v>602</v>
      </c>
      <c r="F491" s="13"/>
      <c r="G491" s="13"/>
      <c r="H491" s="10" t="s">
        <v>426</v>
      </c>
      <c r="I491" s="10" t="s">
        <v>467</v>
      </c>
      <c r="J491" t="s">
        <v>603</v>
      </c>
      <c r="K491" t="s">
        <v>603</v>
      </c>
      <c r="M491" s="15">
        <v>44003000005</v>
      </c>
      <c r="N491" s="15" t="s">
        <v>608</v>
      </c>
      <c r="O491" s="12">
        <f>+VLOOKUP(M491,[1]Foglio1!$A:$C,3,0)</f>
        <v>65453.120000000003</v>
      </c>
      <c r="P491" s="29">
        <f>+SUMIFS('Scritture 2013'!$F:$F,'Scritture 2013'!$G:$G,"38",'Scritture 2013'!$A:$A,'Sp 2013'!$M491)</f>
        <v>0</v>
      </c>
      <c r="Q491" s="29">
        <f>+SUMIFS('Scritture 2013'!$F:$F,'Scritture 2013'!$G:$G,"16",'Scritture 2013'!$A:$A,'Sp 2013'!$M491)</f>
        <v>0</v>
      </c>
      <c r="R491" s="29">
        <f>+SUMIFS('Scritture 2013'!$F:$F,'Scritture 2013'!$G:$G,"39CA",'Scritture 2013'!$A:$A,'Sp 2013'!$M491)</f>
        <v>0</v>
      </c>
      <c r="S491" s="29">
        <f>+SUMIFS('Scritture 2013'!$F:$F,'Scritture 2013'!$G:$G,"17",'Scritture 2013'!$A:$A,'Sp 2013'!$M491)</f>
        <v>0</v>
      </c>
      <c r="T491" s="29">
        <f>+SUMIFS('Scritture 2013'!$F:$F,'Scritture 2013'!$G:$G,"39AF",'Scritture 2013'!$A:$A,'Sp 2013'!$M491)</f>
        <v>0</v>
      </c>
      <c r="U491" s="29">
        <f>+SUMIFS('Scritture 2013'!$F:$F,'Scritture 2013'!$G:$G,"39SD",'Scritture 2013'!$A:$A,'Sp 2013'!$M491)</f>
        <v>0</v>
      </c>
      <c r="V491" s="29">
        <f>+SUMIFS('Scritture 2013'!$F:$F,'Scritture 2013'!$G:$G,"37",'Scritture 2013'!$A:$A,'Sp 2013'!$M491)</f>
        <v>0</v>
      </c>
      <c r="W491" s="29">
        <f>+SUMIFS('Scritture 2013'!$F:$F,'Scritture 2013'!$G:$G,"19",'Scritture 2013'!$A:$A,'Sp 2013'!$M491)</f>
        <v>0</v>
      </c>
      <c r="X491" s="29">
        <f t="shared" si="34"/>
        <v>0</v>
      </c>
      <c r="Y491" s="29">
        <f t="shared" si="31"/>
        <v>65453.120000000003</v>
      </c>
      <c r="Z491" s="13"/>
    </row>
    <row r="492" spans="1:26" hidden="1" x14ac:dyDescent="0.3">
      <c r="A492" s="12" t="s">
        <v>426</v>
      </c>
      <c r="B492" s="12" t="s">
        <v>467</v>
      </c>
      <c r="C492" s="13" t="s">
        <v>468</v>
      </c>
      <c r="D492" s="13" t="s">
        <v>601</v>
      </c>
      <c r="E492" s="14" t="s">
        <v>602</v>
      </c>
      <c r="F492" s="13"/>
      <c r="G492" s="13"/>
      <c r="H492" s="10" t="s">
        <v>426</v>
      </c>
      <c r="I492" s="10" t="s">
        <v>467</v>
      </c>
      <c r="J492" t="s">
        <v>603</v>
      </c>
      <c r="K492" t="s">
        <v>603</v>
      </c>
      <c r="M492" s="15">
        <v>44003000006</v>
      </c>
      <c r="N492" s="15" t="s">
        <v>609</v>
      </c>
      <c r="O492" s="12">
        <f>+VLOOKUP(M492,[1]Foglio1!$A:$C,3,0)</f>
        <v>7163.41</v>
      </c>
      <c r="P492" s="29">
        <f>+SUMIFS('Scritture 2013'!$F:$F,'Scritture 2013'!$G:$G,"38",'Scritture 2013'!$A:$A,'Sp 2013'!$M492)</f>
        <v>0</v>
      </c>
      <c r="Q492" s="29">
        <f>+SUMIFS('Scritture 2013'!$F:$F,'Scritture 2013'!$G:$G,"16",'Scritture 2013'!$A:$A,'Sp 2013'!$M492)</f>
        <v>0</v>
      </c>
      <c r="R492" s="29">
        <f>+SUMIFS('Scritture 2013'!$F:$F,'Scritture 2013'!$G:$G,"39CA",'Scritture 2013'!$A:$A,'Sp 2013'!$M492)</f>
        <v>0</v>
      </c>
      <c r="S492" s="29">
        <f>+SUMIFS('Scritture 2013'!$F:$F,'Scritture 2013'!$G:$G,"17",'Scritture 2013'!$A:$A,'Sp 2013'!$M492)</f>
        <v>0</v>
      </c>
      <c r="T492" s="29">
        <f>+SUMIFS('Scritture 2013'!$F:$F,'Scritture 2013'!$G:$G,"39AF",'Scritture 2013'!$A:$A,'Sp 2013'!$M492)</f>
        <v>0</v>
      </c>
      <c r="U492" s="29">
        <f>+SUMIFS('Scritture 2013'!$F:$F,'Scritture 2013'!$G:$G,"39SD",'Scritture 2013'!$A:$A,'Sp 2013'!$M492)</f>
        <v>0</v>
      </c>
      <c r="V492" s="29">
        <f>+SUMIFS('Scritture 2013'!$F:$F,'Scritture 2013'!$G:$G,"37",'Scritture 2013'!$A:$A,'Sp 2013'!$M492)</f>
        <v>0</v>
      </c>
      <c r="W492" s="29">
        <f>+SUMIFS('Scritture 2013'!$F:$F,'Scritture 2013'!$G:$G,"19",'Scritture 2013'!$A:$A,'Sp 2013'!$M492)</f>
        <v>0</v>
      </c>
      <c r="X492" s="29">
        <f t="shared" si="34"/>
        <v>0</v>
      </c>
      <c r="Y492" s="29">
        <f t="shared" si="31"/>
        <v>7163.41</v>
      </c>
      <c r="Z492" s="13"/>
    </row>
    <row r="493" spans="1:26" hidden="1" x14ac:dyDescent="0.3">
      <c r="A493" s="12" t="s">
        <v>426</v>
      </c>
      <c r="B493" s="12" t="s">
        <v>467</v>
      </c>
      <c r="C493" s="13" t="s">
        <v>468</v>
      </c>
      <c r="D493" s="13" t="s">
        <v>601</v>
      </c>
      <c r="E493" s="14" t="s">
        <v>602</v>
      </c>
      <c r="F493" s="13"/>
      <c r="G493" s="13"/>
      <c r="H493" s="10" t="s">
        <v>426</v>
      </c>
      <c r="I493" s="10" t="s">
        <v>467</v>
      </c>
      <c r="J493" t="s">
        <v>603</v>
      </c>
      <c r="K493" t="s">
        <v>603</v>
      </c>
      <c r="M493" s="15">
        <v>44003000007</v>
      </c>
      <c r="N493" s="15" t="s">
        <v>610</v>
      </c>
      <c r="O493" s="12">
        <f>+VLOOKUP(M493,[1]Foglio1!$A:$C,3,0)</f>
        <v>1900.05</v>
      </c>
      <c r="P493" s="29">
        <f>+SUMIFS('Scritture 2013'!$F:$F,'Scritture 2013'!$G:$G,"38",'Scritture 2013'!$A:$A,'Sp 2013'!$M493)</f>
        <v>0</v>
      </c>
      <c r="Q493" s="29">
        <f>+SUMIFS('Scritture 2013'!$F:$F,'Scritture 2013'!$G:$G,"16",'Scritture 2013'!$A:$A,'Sp 2013'!$M493)</f>
        <v>0</v>
      </c>
      <c r="R493" s="29">
        <f>+SUMIFS('Scritture 2013'!$F:$F,'Scritture 2013'!$G:$G,"39CA",'Scritture 2013'!$A:$A,'Sp 2013'!$M493)</f>
        <v>0</v>
      </c>
      <c r="S493" s="29">
        <f>+SUMIFS('Scritture 2013'!$F:$F,'Scritture 2013'!$G:$G,"17",'Scritture 2013'!$A:$A,'Sp 2013'!$M493)</f>
        <v>0</v>
      </c>
      <c r="T493" s="29">
        <f>+SUMIFS('Scritture 2013'!$F:$F,'Scritture 2013'!$G:$G,"39AF",'Scritture 2013'!$A:$A,'Sp 2013'!$M493)</f>
        <v>0</v>
      </c>
      <c r="U493" s="29">
        <f>+SUMIFS('Scritture 2013'!$F:$F,'Scritture 2013'!$G:$G,"39SD",'Scritture 2013'!$A:$A,'Sp 2013'!$M493)</f>
        <v>0</v>
      </c>
      <c r="V493" s="29">
        <f>+SUMIFS('Scritture 2013'!$F:$F,'Scritture 2013'!$G:$G,"37",'Scritture 2013'!$A:$A,'Sp 2013'!$M493)</f>
        <v>0</v>
      </c>
      <c r="W493" s="29">
        <f>+SUMIFS('Scritture 2013'!$F:$F,'Scritture 2013'!$G:$G,"19",'Scritture 2013'!$A:$A,'Sp 2013'!$M493)</f>
        <v>0</v>
      </c>
      <c r="X493" s="29">
        <f t="shared" si="34"/>
        <v>0</v>
      </c>
      <c r="Y493" s="29">
        <f t="shared" si="31"/>
        <v>1900.05</v>
      </c>
      <c r="Z493" s="13"/>
    </row>
    <row r="494" spans="1:26" hidden="1" x14ac:dyDescent="0.3">
      <c r="A494" s="12" t="s">
        <v>426</v>
      </c>
      <c r="B494" s="12" t="s">
        <v>467</v>
      </c>
      <c r="C494" s="13" t="s">
        <v>468</v>
      </c>
      <c r="D494" s="13" t="s">
        <v>601</v>
      </c>
      <c r="E494" s="14" t="s">
        <v>602</v>
      </c>
      <c r="F494" s="13"/>
      <c r="G494" s="13"/>
      <c r="H494" s="10" t="s">
        <v>426</v>
      </c>
      <c r="I494" s="10" t="s">
        <v>467</v>
      </c>
      <c r="J494" t="s">
        <v>603</v>
      </c>
      <c r="K494" t="s">
        <v>603</v>
      </c>
      <c r="M494" s="15">
        <v>44003000010</v>
      </c>
      <c r="N494" s="15" t="s">
        <v>611</v>
      </c>
      <c r="O494" s="12">
        <f>+VLOOKUP(M494,[1]Foglio1!$A:$C,3,0)</f>
        <v>19081.419999999998</v>
      </c>
      <c r="P494" s="29">
        <f>+SUMIFS('Scritture 2013'!$F:$F,'Scritture 2013'!$G:$G,"38",'Scritture 2013'!$A:$A,'Sp 2013'!$M494)</f>
        <v>0</v>
      </c>
      <c r="Q494" s="29">
        <f>+SUMIFS('Scritture 2013'!$F:$F,'Scritture 2013'!$G:$G,"16",'Scritture 2013'!$A:$A,'Sp 2013'!$M494)</f>
        <v>0</v>
      </c>
      <c r="R494" s="29">
        <f>+SUMIFS('Scritture 2013'!$F:$F,'Scritture 2013'!$G:$G,"39CA",'Scritture 2013'!$A:$A,'Sp 2013'!$M494)</f>
        <v>0</v>
      </c>
      <c r="S494" s="29">
        <f>+SUMIFS('Scritture 2013'!$F:$F,'Scritture 2013'!$G:$G,"17",'Scritture 2013'!$A:$A,'Sp 2013'!$M494)</f>
        <v>0</v>
      </c>
      <c r="T494" s="29">
        <f>+SUMIFS('Scritture 2013'!$F:$F,'Scritture 2013'!$G:$G,"39AF",'Scritture 2013'!$A:$A,'Sp 2013'!$M494)</f>
        <v>0</v>
      </c>
      <c r="U494" s="29">
        <f>+SUMIFS('Scritture 2013'!$F:$F,'Scritture 2013'!$G:$G,"39SD",'Scritture 2013'!$A:$A,'Sp 2013'!$M494)</f>
        <v>0</v>
      </c>
      <c r="V494" s="29">
        <f>+SUMIFS('Scritture 2013'!$F:$F,'Scritture 2013'!$G:$G,"37",'Scritture 2013'!$A:$A,'Sp 2013'!$M494)</f>
        <v>0</v>
      </c>
      <c r="W494" s="29">
        <f>+SUMIFS('Scritture 2013'!$F:$F,'Scritture 2013'!$G:$G,"19",'Scritture 2013'!$A:$A,'Sp 2013'!$M494)</f>
        <v>0</v>
      </c>
      <c r="X494" s="29">
        <f t="shared" si="34"/>
        <v>0</v>
      </c>
      <c r="Y494" s="29">
        <f t="shared" si="31"/>
        <v>19081.419999999998</v>
      </c>
      <c r="Z494" s="13"/>
    </row>
    <row r="495" spans="1:26" hidden="1" x14ac:dyDescent="0.3">
      <c r="A495" s="12" t="s">
        <v>426</v>
      </c>
      <c r="B495" s="12" t="s">
        <v>467</v>
      </c>
      <c r="C495" s="13" t="s">
        <v>468</v>
      </c>
      <c r="D495" s="13" t="s">
        <v>601</v>
      </c>
      <c r="E495" s="14" t="s">
        <v>602</v>
      </c>
      <c r="F495" s="13"/>
      <c r="G495" s="13"/>
      <c r="H495" s="10" t="s">
        <v>426</v>
      </c>
      <c r="I495" s="10" t="s">
        <v>467</v>
      </c>
      <c r="J495" t="s">
        <v>603</v>
      </c>
      <c r="K495" t="s">
        <v>603</v>
      </c>
      <c r="M495" s="15">
        <v>44003000011</v>
      </c>
      <c r="N495" s="15" t="s">
        <v>612</v>
      </c>
      <c r="O495" s="12"/>
      <c r="P495" s="29">
        <f>+SUMIFS('Scritture 2013'!$F:$F,'Scritture 2013'!$G:$G,"38",'Scritture 2013'!$A:$A,'Sp 2013'!$M495)</f>
        <v>0</v>
      </c>
      <c r="Q495" s="29">
        <f>+SUMIFS('Scritture 2013'!$F:$F,'Scritture 2013'!$G:$G,"16",'Scritture 2013'!$A:$A,'Sp 2013'!$M495)</f>
        <v>0</v>
      </c>
      <c r="R495" s="29">
        <f>+SUMIFS('Scritture 2013'!$F:$F,'Scritture 2013'!$G:$G,"39CA",'Scritture 2013'!$A:$A,'Sp 2013'!$M495)</f>
        <v>0</v>
      </c>
      <c r="S495" s="29">
        <f>+SUMIFS('Scritture 2013'!$F:$F,'Scritture 2013'!$G:$G,"17",'Scritture 2013'!$A:$A,'Sp 2013'!$M495)</f>
        <v>0</v>
      </c>
      <c r="T495" s="29">
        <f>+SUMIFS('Scritture 2013'!$F:$F,'Scritture 2013'!$G:$G,"39AF",'Scritture 2013'!$A:$A,'Sp 2013'!$M495)</f>
        <v>0</v>
      </c>
      <c r="U495" s="29">
        <f>+SUMIFS('Scritture 2013'!$F:$F,'Scritture 2013'!$G:$G,"39SD",'Scritture 2013'!$A:$A,'Sp 2013'!$M495)</f>
        <v>0</v>
      </c>
      <c r="V495" s="29">
        <f>+SUMIFS('Scritture 2013'!$F:$F,'Scritture 2013'!$G:$G,"37",'Scritture 2013'!$A:$A,'Sp 2013'!$M495)</f>
        <v>0</v>
      </c>
      <c r="W495" s="29">
        <f>+SUMIFS('Scritture 2013'!$F:$F,'Scritture 2013'!$G:$G,"19",'Scritture 2013'!$A:$A,'Sp 2013'!$M495)</f>
        <v>0</v>
      </c>
      <c r="X495" s="29">
        <f t="shared" si="34"/>
        <v>0</v>
      </c>
      <c r="Y495" s="29">
        <f t="shared" si="31"/>
        <v>0</v>
      </c>
      <c r="Z495" s="13"/>
    </row>
    <row r="496" spans="1:26" hidden="1" x14ac:dyDescent="0.3">
      <c r="A496" s="12" t="s">
        <v>426</v>
      </c>
      <c r="B496" s="12" t="s">
        <v>467</v>
      </c>
      <c r="C496" s="13" t="s">
        <v>468</v>
      </c>
      <c r="D496" s="13" t="s">
        <v>601</v>
      </c>
      <c r="E496" s="14" t="s">
        <v>602</v>
      </c>
      <c r="F496" s="13"/>
      <c r="G496" s="13"/>
      <c r="H496" s="10" t="s">
        <v>426</v>
      </c>
      <c r="I496" s="10" t="s">
        <v>467</v>
      </c>
      <c r="J496" t="s">
        <v>603</v>
      </c>
      <c r="K496" t="s">
        <v>603</v>
      </c>
      <c r="M496" s="15">
        <v>44003000012</v>
      </c>
      <c r="N496" s="15" t="s">
        <v>613</v>
      </c>
      <c r="O496" s="12">
        <f>+VLOOKUP(M496,[1]Foglio1!$A:$C,3,0)</f>
        <v>5745.1</v>
      </c>
      <c r="P496" s="29">
        <f>+SUMIFS('Scritture 2013'!$F:$F,'Scritture 2013'!$G:$G,"38",'Scritture 2013'!$A:$A,'Sp 2013'!$M496)</f>
        <v>0</v>
      </c>
      <c r="Q496" s="29">
        <f>+SUMIFS('Scritture 2013'!$F:$F,'Scritture 2013'!$G:$G,"16",'Scritture 2013'!$A:$A,'Sp 2013'!$M496)</f>
        <v>0</v>
      </c>
      <c r="R496" s="29">
        <f>+SUMIFS('Scritture 2013'!$F:$F,'Scritture 2013'!$G:$G,"39CA",'Scritture 2013'!$A:$A,'Sp 2013'!$M496)</f>
        <v>0</v>
      </c>
      <c r="S496" s="29">
        <f>+SUMIFS('Scritture 2013'!$F:$F,'Scritture 2013'!$G:$G,"17",'Scritture 2013'!$A:$A,'Sp 2013'!$M496)</f>
        <v>0</v>
      </c>
      <c r="T496" s="29">
        <f>+SUMIFS('Scritture 2013'!$F:$F,'Scritture 2013'!$G:$G,"39AF",'Scritture 2013'!$A:$A,'Sp 2013'!$M496)</f>
        <v>0</v>
      </c>
      <c r="U496" s="29">
        <f>+SUMIFS('Scritture 2013'!$F:$F,'Scritture 2013'!$G:$G,"39SD",'Scritture 2013'!$A:$A,'Sp 2013'!$M496)</f>
        <v>0</v>
      </c>
      <c r="V496" s="29">
        <f>+SUMIFS('Scritture 2013'!$F:$F,'Scritture 2013'!$G:$G,"37",'Scritture 2013'!$A:$A,'Sp 2013'!$M496)</f>
        <v>0</v>
      </c>
      <c r="W496" s="29">
        <f>+SUMIFS('Scritture 2013'!$F:$F,'Scritture 2013'!$G:$G,"19",'Scritture 2013'!$A:$A,'Sp 2013'!$M496)</f>
        <v>0</v>
      </c>
      <c r="X496" s="29">
        <f t="shared" si="34"/>
        <v>0</v>
      </c>
      <c r="Y496" s="29">
        <f t="shared" si="31"/>
        <v>5745.1</v>
      </c>
      <c r="Z496" s="13"/>
    </row>
    <row r="497" spans="1:26" hidden="1" x14ac:dyDescent="0.3">
      <c r="A497" s="12" t="s">
        <v>426</v>
      </c>
      <c r="B497" s="12" t="s">
        <v>467</v>
      </c>
      <c r="C497" s="13" t="s">
        <v>468</v>
      </c>
      <c r="D497" s="13" t="s">
        <v>601</v>
      </c>
      <c r="E497" s="14" t="s">
        <v>602</v>
      </c>
      <c r="F497" s="13"/>
      <c r="G497" s="13"/>
      <c r="H497" s="10" t="s">
        <v>426</v>
      </c>
      <c r="I497" s="10" t="s">
        <v>467</v>
      </c>
      <c r="J497" t="s">
        <v>603</v>
      </c>
      <c r="K497" t="s">
        <v>603</v>
      </c>
      <c r="M497" s="15">
        <v>44003000013</v>
      </c>
      <c r="N497" s="15" t="s">
        <v>614</v>
      </c>
      <c r="O497" s="12">
        <f>+VLOOKUP(M497,[1]Foglio1!$A:$C,3,0)</f>
        <v>6540.03</v>
      </c>
      <c r="P497" s="29">
        <f>+SUMIFS('Scritture 2013'!$F:$F,'Scritture 2013'!$G:$G,"38",'Scritture 2013'!$A:$A,'Sp 2013'!$M497)</f>
        <v>0</v>
      </c>
      <c r="Q497" s="29">
        <f>+SUMIFS('Scritture 2013'!$F:$F,'Scritture 2013'!$G:$G,"16",'Scritture 2013'!$A:$A,'Sp 2013'!$M497)</f>
        <v>0</v>
      </c>
      <c r="R497" s="29">
        <f>+SUMIFS('Scritture 2013'!$F:$F,'Scritture 2013'!$G:$G,"39CA",'Scritture 2013'!$A:$A,'Sp 2013'!$M497)</f>
        <v>0</v>
      </c>
      <c r="S497" s="29">
        <f>+SUMIFS('Scritture 2013'!$F:$F,'Scritture 2013'!$G:$G,"17",'Scritture 2013'!$A:$A,'Sp 2013'!$M497)</f>
        <v>0</v>
      </c>
      <c r="T497" s="29">
        <f>+SUMIFS('Scritture 2013'!$F:$F,'Scritture 2013'!$G:$G,"39AF",'Scritture 2013'!$A:$A,'Sp 2013'!$M497)</f>
        <v>0</v>
      </c>
      <c r="U497" s="29">
        <f>+SUMIFS('Scritture 2013'!$F:$F,'Scritture 2013'!$G:$G,"39SD",'Scritture 2013'!$A:$A,'Sp 2013'!$M497)</f>
        <v>0</v>
      </c>
      <c r="V497" s="29">
        <f>+SUMIFS('Scritture 2013'!$F:$F,'Scritture 2013'!$G:$G,"37",'Scritture 2013'!$A:$A,'Sp 2013'!$M497)</f>
        <v>0</v>
      </c>
      <c r="W497" s="29">
        <f>+SUMIFS('Scritture 2013'!$F:$F,'Scritture 2013'!$G:$G,"19",'Scritture 2013'!$A:$A,'Sp 2013'!$M497)</f>
        <v>0</v>
      </c>
      <c r="X497" s="29">
        <f t="shared" si="34"/>
        <v>0</v>
      </c>
      <c r="Y497" s="29">
        <f t="shared" si="31"/>
        <v>6540.03</v>
      </c>
      <c r="Z497" s="13"/>
    </row>
    <row r="498" spans="1:26" hidden="1" x14ac:dyDescent="0.3">
      <c r="A498" s="12" t="s">
        <v>426</v>
      </c>
      <c r="B498" s="12" t="s">
        <v>467</v>
      </c>
      <c r="C498" s="13" t="s">
        <v>468</v>
      </c>
      <c r="D498" s="13" t="s">
        <v>601</v>
      </c>
      <c r="E498" s="14" t="s">
        <v>602</v>
      </c>
      <c r="F498" s="13"/>
      <c r="G498" s="13"/>
      <c r="H498" s="10" t="s">
        <v>426</v>
      </c>
      <c r="I498" s="10" t="s">
        <v>467</v>
      </c>
      <c r="J498" t="s">
        <v>603</v>
      </c>
      <c r="K498" t="s">
        <v>603</v>
      </c>
      <c r="M498" s="15">
        <v>44007000009</v>
      </c>
      <c r="N498" s="15" t="s">
        <v>610</v>
      </c>
      <c r="O498" s="12">
        <f>+VLOOKUP(M498,[1]Foglio1!$A:$C,3,0)</f>
        <v>1509.93</v>
      </c>
      <c r="P498" s="29">
        <f>+SUMIFS('Scritture 2013'!$F:$F,'Scritture 2013'!$G:$G,"38",'Scritture 2013'!$A:$A,'Sp 2013'!$M498)</f>
        <v>0</v>
      </c>
      <c r="Q498" s="29">
        <f>+SUMIFS('Scritture 2013'!$F:$F,'Scritture 2013'!$G:$G,"16",'Scritture 2013'!$A:$A,'Sp 2013'!$M498)</f>
        <v>0</v>
      </c>
      <c r="R498" s="29">
        <f>+SUMIFS('Scritture 2013'!$F:$F,'Scritture 2013'!$G:$G,"39CA",'Scritture 2013'!$A:$A,'Sp 2013'!$M498)</f>
        <v>0</v>
      </c>
      <c r="S498" s="29">
        <f>+SUMIFS('Scritture 2013'!$F:$F,'Scritture 2013'!$G:$G,"17",'Scritture 2013'!$A:$A,'Sp 2013'!$M498)</f>
        <v>0</v>
      </c>
      <c r="T498" s="29">
        <f>+SUMIFS('Scritture 2013'!$F:$F,'Scritture 2013'!$G:$G,"39AF",'Scritture 2013'!$A:$A,'Sp 2013'!$M498)</f>
        <v>0</v>
      </c>
      <c r="U498" s="29">
        <f>+SUMIFS('Scritture 2013'!$F:$F,'Scritture 2013'!$G:$G,"39SD",'Scritture 2013'!$A:$A,'Sp 2013'!$M498)</f>
        <v>0</v>
      </c>
      <c r="V498" s="29">
        <f>+SUMIFS('Scritture 2013'!$F:$F,'Scritture 2013'!$G:$G,"37",'Scritture 2013'!$A:$A,'Sp 2013'!$M498)</f>
        <v>0</v>
      </c>
      <c r="W498" s="29">
        <f>+SUMIFS('Scritture 2013'!$F:$F,'Scritture 2013'!$G:$G,"19",'Scritture 2013'!$A:$A,'Sp 2013'!$M498)</f>
        <v>0</v>
      </c>
      <c r="X498" s="29">
        <f t="shared" si="34"/>
        <v>0</v>
      </c>
      <c r="Y498" s="29">
        <f t="shared" si="31"/>
        <v>1509.93</v>
      </c>
      <c r="Z498" s="13"/>
    </row>
    <row r="499" spans="1:26" hidden="1" x14ac:dyDescent="0.3">
      <c r="A499" s="12" t="s">
        <v>426</v>
      </c>
      <c r="B499" s="12" t="s">
        <v>467</v>
      </c>
      <c r="C499" s="13" t="s">
        <v>468</v>
      </c>
      <c r="D499" s="13" t="s">
        <v>601</v>
      </c>
      <c r="E499" s="14" t="s">
        <v>602</v>
      </c>
      <c r="F499" s="13"/>
      <c r="G499" s="13"/>
      <c r="H499" s="10" t="s">
        <v>426</v>
      </c>
      <c r="I499" s="10" t="s">
        <v>467</v>
      </c>
      <c r="J499" t="s">
        <v>603</v>
      </c>
      <c r="K499" t="s">
        <v>603</v>
      </c>
      <c r="M499" s="15">
        <v>44003000014</v>
      </c>
      <c r="N499" s="15" t="s">
        <v>615</v>
      </c>
      <c r="O499" s="12">
        <f>+VLOOKUP(M499,[1]Foglio1!$A:$C,3,0)</f>
        <v>1077.25</v>
      </c>
      <c r="P499" s="29">
        <f>+SUMIFS('Scritture 2013'!$F:$F,'Scritture 2013'!$G:$G,"38",'Scritture 2013'!$A:$A,'Sp 2013'!$M499)</f>
        <v>0</v>
      </c>
      <c r="Q499" s="29">
        <f>+SUMIFS('Scritture 2013'!$F:$F,'Scritture 2013'!$G:$G,"16",'Scritture 2013'!$A:$A,'Sp 2013'!$M499)</f>
        <v>0</v>
      </c>
      <c r="R499" s="29">
        <f>+SUMIFS('Scritture 2013'!$F:$F,'Scritture 2013'!$G:$G,"39CA",'Scritture 2013'!$A:$A,'Sp 2013'!$M499)</f>
        <v>0</v>
      </c>
      <c r="S499" s="29">
        <f>+SUMIFS('Scritture 2013'!$F:$F,'Scritture 2013'!$G:$G,"17",'Scritture 2013'!$A:$A,'Sp 2013'!$M499)</f>
        <v>0</v>
      </c>
      <c r="T499" s="29">
        <f>+SUMIFS('Scritture 2013'!$F:$F,'Scritture 2013'!$G:$G,"39AF",'Scritture 2013'!$A:$A,'Sp 2013'!$M499)</f>
        <v>0</v>
      </c>
      <c r="U499" s="29">
        <f>+SUMIFS('Scritture 2013'!$F:$F,'Scritture 2013'!$G:$G,"39SD",'Scritture 2013'!$A:$A,'Sp 2013'!$M499)</f>
        <v>0</v>
      </c>
      <c r="V499" s="29">
        <f>+SUMIFS('Scritture 2013'!$F:$F,'Scritture 2013'!$G:$G,"37",'Scritture 2013'!$A:$A,'Sp 2013'!$M499)</f>
        <v>0</v>
      </c>
      <c r="W499" s="29">
        <f>+SUMIFS('Scritture 2013'!$F:$F,'Scritture 2013'!$G:$G,"19",'Scritture 2013'!$A:$A,'Sp 2013'!$M499)</f>
        <v>0</v>
      </c>
      <c r="X499" s="29">
        <f t="shared" si="34"/>
        <v>0</v>
      </c>
      <c r="Y499" s="29">
        <f t="shared" si="31"/>
        <v>1077.25</v>
      </c>
      <c r="Z499" s="13"/>
    </row>
    <row r="500" spans="1:26" hidden="1" x14ac:dyDescent="0.3">
      <c r="A500" s="12" t="s">
        <v>426</v>
      </c>
      <c r="B500" s="12" t="s">
        <v>467</v>
      </c>
      <c r="C500" s="13" t="s">
        <v>468</v>
      </c>
      <c r="D500" s="13" t="s">
        <v>601</v>
      </c>
      <c r="E500" s="14" t="s">
        <v>602</v>
      </c>
      <c r="F500" s="13"/>
      <c r="G500" s="13"/>
      <c r="H500" s="10" t="s">
        <v>426</v>
      </c>
      <c r="I500" s="10" t="s">
        <v>467</v>
      </c>
      <c r="J500" t="s">
        <v>603</v>
      </c>
      <c r="K500" t="s">
        <v>603</v>
      </c>
      <c r="M500" s="15">
        <v>44003000020</v>
      </c>
      <c r="N500" s="15" t="s">
        <v>616</v>
      </c>
      <c r="O500" s="12"/>
      <c r="P500" s="29">
        <f>+SUMIFS('Scritture 2013'!$F:$F,'Scritture 2013'!$G:$G,"38",'Scritture 2013'!$A:$A,'Sp 2013'!$M500)</f>
        <v>0</v>
      </c>
      <c r="Q500" s="29">
        <f>+SUMIFS('Scritture 2013'!$F:$F,'Scritture 2013'!$G:$G,"16",'Scritture 2013'!$A:$A,'Sp 2013'!$M500)</f>
        <v>0</v>
      </c>
      <c r="R500" s="29">
        <f>+SUMIFS('Scritture 2013'!$F:$F,'Scritture 2013'!$G:$G,"39CA",'Scritture 2013'!$A:$A,'Sp 2013'!$M500)</f>
        <v>0</v>
      </c>
      <c r="S500" s="29">
        <f>+SUMIFS('Scritture 2013'!$F:$F,'Scritture 2013'!$G:$G,"17",'Scritture 2013'!$A:$A,'Sp 2013'!$M500)</f>
        <v>0</v>
      </c>
      <c r="T500" s="29">
        <f>+SUMIFS('Scritture 2013'!$F:$F,'Scritture 2013'!$G:$G,"39AF",'Scritture 2013'!$A:$A,'Sp 2013'!$M500)</f>
        <v>0</v>
      </c>
      <c r="U500" s="29">
        <f>+SUMIFS('Scritture 2013'!$F:$F,'Scritture 2013'!$G:$G,"39SD",'Scritture 2013'!$A:$A,'Sp 2013'!$M500)</f>
        <v>0</v>
      </c>
      <c r="V500" s="29">
        <f>+SUMIFS('Scritture 2013'!$F:$F,'Scritture 2013'!$G:$G,"37",'Scritture 2013'!$A:$A,'Sp 2013'!$M500)</f>
        <v>0</v>
      </c>
      <c r="W500" s="29">
        <f>+SUMIFS('Scritture 2013'!$F:$F,'Scritture 2013'!$G:$G,"19",'Scritture 2013'!$A:$A,'Sp 2013'!$M500)</f>
        <v>0</v>
      </c>
      <c r="X500" s="29">
        <f t="shared" si="34"/>
        <v>0</v>
      </c>
      <c r="Y500" s="29">
        <f t="shared" si="31"/>
        <v>0</v>
      </c>
      <c r="Z500" s="13"/>
    </row>
    <row r="501" spans="1:26" hidden="1" x14ac:dyDescent="0.3">
      <c r="A501" s="12" t="s">
        <v>426</v>
      </c>
      <c r="B501" s="12" t="s">
        <v>467</v>
      </c>
      <c r="C501" s="13" t="s">
        <v>468</v>
      </c>
      <c r="D501" s="13" t="s">
        <v>601</v>
      </c>
      <c r="E501" s="14" t="s">
        <v>602</v>
      </c>
      <c r="F501" s="13"/>
      <c r="G501" s="13"/>
      <c r="H501" s="10" t="s">
        <v>426</v>
      </c>
      <c r="I501" s="10" t="s">
        <v>467</v>
      </c>
      <c r="J501" t="s">
        <v>603</v>
      </c>
      <c r="K501" t="s">
        <v>603</v>
      </c>
      <c r="M501" s="15">
        <v>44007000001</v>
      </c>
      <c r="N501" s="15" t="s">
        <v>617</v>
      </c>
      <c r="O501" s="12">
        <f>+VLOOKUP(M501,[1]Foglio1!$A:$C,3,0)</f>
        <v>751914.03</v>
      </c>
      <c r="P501" s="29">
        <f>+SUMIFS('Scritture 2013'!$F:$F,'Scritture 2013'!$G:$G,"38",'Scritture 2013'!$A:$A,'Sp 2013'!$M501)</f>
        <v>0</v>
      </c>
      <c r="Q501" s="29">
        <f>+SUMIFS('Scritture 2013'!$F:$F,'Scritture 2013'!$G:$G,"16",'Scritture 2013'!$A:$A,'Sp 2013'!$M501)</f>
        <v>0</v>
      </c>
      <c r="R501" s="29">
        <f>+SUMIFS('Scritture 2013'!$F:$F,'Scritture 2013'!$G:$G,"39CA",'Scritture 2013'!$A:$A,'Sp 2013'!$M501)</f>
        <v>0</v>
      </c>
      <c r="S501" s="29">
        <f>+SUMIFS('Scritture 2013'!$F:$F,'Scritture 2013'!$G:$G,"17",'Scritture 2013'!$A:$A,'Sp 2013'!$M501)</f>
        <v>0</v>
      </c>
      <c r="T501" s="29">
        <f>+SUMIFS('Scritture 2013'!$F:$F,'Scritture 2013'!$G:$G,"39AF",'Scritture 2013'!$A:$A,'Sp 2013'!$M501)</f>
        <v>0</v>
      </c>
      <c r="U501" s="29">
        <f>+SUMIFS('Scritture 2013'!$F:$F,'Scritture 2013'!$G:$G,"39SD",'Scritture 2013'!$A:$A,'Sp 2013'!$M501)</f>
        <v>0</v>
      </c>
      <c r="V501" s="29">
        <f>+SUMIFS('Scritture 2013'!$F:$F,'Scritture 2013'!$G:$G,"37",'Scritture 2013'!$A:$A,'Sp 2013'!$M501)</f>
        <v>0</v>
      </c>
      <c r="W501" s="29">
        <f>+SUMIFS('Scritture 2013'!$F:$F,'Scritture 2013'!$G:$G,"19",'Scritture 2013'!$A:$A,'Sp 2013'!$M501)</f>
        <v>0</v>
      </c>
      <c r="X501" s="29">
        <f t="shared" si="34"/>
        <v>0</v>
      </c>
      <c r="Y501" s="29">
        <f t="shared" si="31"/>
        <v>751914.03</v>
      </c>
      <c r="Z501" s="13"/>
    </row>
    <row r="502" spans="1:26" hidden="1" x14ac:dyDescent="0.3">
      <c r="A502" s="12" t="s">
        <v>426</v>
      </c>
      <c r="B502" s="12" t="s">
        <v>467</v>
      </c>
      <c r="C502" s="13" t="s">
        <v>468</v>
      </c>
      <c r="D502" s="13" t="s">
        <v>601</v>
      </c>
      <c r="E502" s="14" t="s">
        <v>602</v>
      </c>
      <c r="F502" s="13"/>
      <c r="G502" s="13"/>
      <c r="H502" s="10" t="s">
        <v>426</v>
      </c>
      <c r="I502" s="10" t="s">
        <v>467</v>
      </c>
      <c r="J502" t="s">
        <v>603</v>
      </c>
      <c r="K502" t="s">
        <v>603</v>
      </c>
      <c r="M502" s="15">
        <v>44007000002</v>
      </c>
      <c r="N502" s="15" t="s">
        <v>618</v>
      </c>
      <c r="O502" s="12">
        <f>+VLOOKUP(M502,[1]Foglio1!$A:$C,3,0)</f>
        <v>206526.96</v>
      </c>
      <c r="P502" s="29">
        <f>+SUMIFS('Scritture 2013'!$F:$F,'Scritture 2013'!$G:$G,"38",'Scritture 2013'!$A:$A,'Sp 2013'!$M502)</f>
        <v>0</v>
      </c>
      <c r="Q502" s="29">
        <f>+SUMIFS('Scritture 2013'!$F:$F,'Scritture 2013'!$G:$G,"16",'Scritture 2013'!$A:$A,'Sp 2013'!$M502)</f>
        <v>0</v>
      </c>
      <c r="R502" s="29">
        <f>+SUMIFS('Scritture 2013'!$F:$F,'Scritture 2013'!$G:$G,"39CA",'Scritture 2013'!$A:$A,'Sp 2013'!$M502)</f>
        <v>0</v>
      </c>
      <c r="S502" s="29">
        <f>+SUMIFS('Scritture 2013'!$F:$F,'Scritture 2013'!$G:$G,"17",'Scritture 2013'!$A:$A,'Sp 2013'!$M502)</f>
        <v>0</v>
      </c>
      <c r="T502" s="29">
        <f>+SUMIFS('Scritture 2013'!$F:$F,'Scritture 2013'!$G:$G,"39AF",'Scritture 2013'!$A:$A,'Sp 2013'!$M502)</f>
        <v>0</v>
      </c>
      <c r="U502" s="29">
        <f>+SUMIFS('Scritture 2013'!$F:$F,'Scritture 2013'!$G:$G,"39SD",'Scritture 2013'!$A:$A,'Sp 2013'!$M502)</f>
        <v>0</v>
      </c>
      <c r="V502" s="29">
        <f>+SUMIFS('Scritture 2013'!$F:$F,'Scritture 2013'!$G:$G,"37",'Scritture 2013'!$A:$A,'Sp 2013'!$M502)</f>
        <v>0</v>
      </c>
      <c r="W502" s="29">
        <f>+SUMIFS('Scritture 2013'!$F:$F,'Scritture 2013'!$G:$G,"19",'Scritture 2013'!$A:$A,'Sp 2013'!$M502)</f>
        <v>0</v>
      </c>
      <c r="X502" s="29">
        <f t="shared" si="34"/>
        <v>0</v>
      </c>
      <c r="Y502" s="29">
        <f t="shared" si="31"/>
        <v>206526.96</v>
      </c>
      <c r="Z502" s="13"/>
    </row>
    <row r="503" spans="1:26" hidden="1" x14ac:dyDescent="0.3">
      <c r="A503" s="12" t="s">
        <v>426</v>
      </c>
      <c r="B503" s="12" t="s">
        <v>467</v>
      </c>
      <c r="C503" s="13" t="s">
        <v>468</v>
      </c>
      <c r="D503" s="13" t="s">
        <v>601</v>
      </c>
      <c r="E503" s="14" t="s">
        <v>602</v>
      </c>
      <c r="F503" s="13"/>
      <c r="G503" s="13"/>
      <c r="H503" s="10" t="s">
        <v>426</v>
      </c>
      <c r="I503" s="10" t="s">
        <v>467</v>
      </c>
      <c r="J503" t="s">
        <v>603</v>
      </c>
      <c r="K503" t="s">
        <v>603</v>
      </c>
      <c r="M503" s="15">
        <v>44007000003</v>
      </c>
      <c r="N503" s="15" t="s">
        <v>619</v>
      </c>
      <c r="O503" s="12">
        <f>+VLOOKUP(M503,[1]Foglio1!$A:$C,3,0)</f>
        <v>3706.8</v>
      </c>
      <c r="P503" s="29">
        <f>+SUMIFS('Scritture 2013'!$F:$F,'Scritture 2013'!$G:$G,"38",'Scritture 2013'!$A:$A,'Sp 2013'!$M503)</f>
        <v>0</v>
      </c>
      <c r="Q503" s="29">
        <f>+SUMIFS('Scritture 2013'!$F:$F,'Scritture 2013'!$G:$G,"16",'Scritture 2013'!$A:$A,'Sp 2013'!$M503)</f>
        <v>0</v>
      </c>
      <c r="R503" s="29">
        <f>+SUMIFS('Scritture 2013'!$F:$F,'Scritture 2013'!$G:$G,"39CA",'Scritture 2013'!$A:$A,'Sp 2013'!$M503)</f>
        <v>0</v>
      </c>
      <c r="S503" s="29">
        <f>+SUMIFS('Scritture 2013'!$F:$F,'Scritture 2013'!$G:$G,"17",'Scritture 2013'!$A:$A,'Sp 2013'!$M503)</f>
        <v>0</v>
      </c>
      <c r="T503" s="29">
        <f>+SUMIFS('Scritture 2013'!$F:$F,'Scritture 2013'!$G:$G,"39AF",'Scritture 2013'!$A:$A,'Sp 2013'!$M503)</f>
        <v>0</v>
      </c>
      <c r="U503" s="29">
        <f>+SUMIFS('Scritture 2013'!$F:$F,'Scritture 2013'!$G:$G,"39SD",'Scritture 2013'!$A:$A,'Sp 2013'!$M503)</f>
        <v>0</v>
      </c>
      <c r="V503" s="29">
        <f>+SUMIFS('Scritture 2013'!$F:$F,'Scritture 2013'!$G:$G,"37",'Scritture 2013'!$A:$A,'Sp 2013'!$M503)</f>
        <v>0</v>
      </c>
      <c r="W503" s="29">
        <f>+SUMIFS('Scritture 2013'!$F:$F,'Scritture 2013'!$G:$G,"19",'Scritture 2013'!$A:$A,'Sp 2013'!$M503)</f>
        <v>0</v>
      </c>
      <c r="X503" s="29">
        <f t="shared" si="34"/>
        <v>0</v>
      </c>
      <c r="Y503" s="29">
        <f t="shared" si="31"/>
        <v>3706.8</v>
      </c>
      <c r="Z503" s="13"/>
    </row>
    <row r="504" spans="1:26" hidden="1" x14ac:dyDescent="0.3">
      <c r="A504" s="12" t="s">
        <v>426</v>
      </c>
      <c r="B504" s="12" t="s">
        <v>467</v>
      </c>
      <c r="C504" s="13" t="s">
        <v>468</v>
      </c>
      <c r="D504" s="13" t="s">
        <v>601</v>
      </c>
      <c r="E504" s="14" t="s">
        <v>602</v>
      </c>
      <c r="F504" s="13"/>
      <c r="G504" s="13"/>
      <c r="H504" s="10" t="s">
        <v>426</v>
      </c>
      <c r="I504" s="10" t="s">
        <v>467</v>
      </c>
      <c r="J504" t="s">
        <v>603</v>
      </c>
      <c r="K504" t="s">
        <v>603</v>
      </c>
      <c r="M504" s="15">
        <v>44007000004</v>
      </c>
      <c r="N504" s="15" t="s">
        <v>620</v>
      </c>
      <c r="O504" s="12">
        <f>+VLOOKUP(M504,[1]Foglio1!$A:$C,3,0)</f>
        <v>46322.32</v>
      </c>
      <c r="P504" s="29">
        <f>+SUMIFS('Scritture 2013'!$F:$F,'Scritture 2013'!$G:$G,"38",'Scritture 2013'!$A:$A,'Sp 2013'!$M504)</f>
        <v>0</v>
      </c>
      <c r="Q504" s="29">
        <f>+SUMIFS('Scritture 2013'!$F:$F,'Scritture 2013'!$G:$G,"16",'Scritture 2013'!$A:$A,'Sp 2013'!$M504)</f>
        <v>0</v>
      </c>
      <c r="R504" s="29">
        <f>+SUMIFS('Scritture 2013'!$F:$F,'Scritture 2013'!$G:$G,"39CA",'Scritture 2013'!$A:$A,'Sp 2013'!$M504)</f>
        <v>0</v>
      </c>
      <c r="S504" s="29">
        <f>+SUMIFS('Scritture 2013'!$F:$F,'Scritture 2013'!$G:$G,"17",'Scritture 2013'!$A:$A,'Sp 2013'!$M504)</f>
        <v>0</v>
      </c>
      <c r="T504" s="29">
        <f>+SUMIFS('Scritture 2013'!$F:$F,'Scritture 2013'!$G:$G,"39AF",'Scritture 2013'!$A:$A,'Sp 2013'!$M504)</f>
        <v>0</v>
      </c>
      <c r="U504" s="29">
        <f>+SUMIFS('Scritture 2013'!$F:$F,'Scritture 2013'!$G:$G,"39SD",'Scritture 2013'!$A:$A,'Sp 2013'!$M504)</f>
        <v>0</v>
      </c>
      <c r="V504" s="29">
        <f>+SUMIFS('Scritture 2013'!$F:$F,'Scritture 2013'!$G:$G,"37",'Scritture 2013'!$A:$A,'Sp 2013'!$M504)</f>
        <v>0</v>
      </c>
      <c r="W504" s="29">
        <f>+SUMIFS('Scritture 2013'!$F:$F,'Scritture 2013'!$G:$G,"19",'Scritture 2013'!$A:$A,'Sp 2013'!$M504)</f>
        <v>0</v>
      </c>
      <c r="X504" s="29">
        <f t="shared" si="34"/>
        <v>0</v>
      </c>
      <c r="Y504" s="29">
        <f t="shared" si="31"/>
        <v>46322.32</v>
      </c>
      <c r="Z504" s="13"/>
    </row>
    <row r="505" spans="1:26" hidden="1" x14ac:dyDescent="0.3">
      <c r="A505" s="12" t="s">
        <v>426</v>
      </c>
      <c r="B505" s="12" t="s">
        <v>467</v>
      </c>
      <c r="C505" s="13" t="s">
        <v>468</v>
      </c>
      <c r="D505" s="13" t="s">
        <v>601</v>
      </c>
      <c r="E505" s="14" t="s">
        <v>602</v>
      </c>
      <c r="F505" s="13"/>
      <c r="G505" s="13"/>
      <c r="H505" s="10" t="s">
        <v>426</v>
      </c>
      <c r="I505" s="10" t="s">
        <v>467</v>
      </c>
      <c r="J505" t="s">
        <v>603</v>
      </c>
      <c r="K505" t="s">
        <v>603</v>
      </c>
      <c r="M505" s="15">
        <v>44007000006</v>
      </c>
      <c r="N505" s="15" t="s">
        <v>621</v>
      </c>
      <c r="O505" s="12">
        <f>+VLOOKUP(M505,[1]Foglio1!$A:$C,3,0)</f>
        <v>23763.439999999999</v>
      </c>
      <c r="P505" s="29">
        <f>+SUMIFS('Scritture 2013'!$F:$F,'Scritture 2013'!$G:$G,"38",'Scritture 2013'!$A:$A,'Sp 2013'!$M505)</f>
        <v>0</v>
      </c>
      <c r="Q505" s="29">
        <f>+SUMIFS('Scritture 2013'!$F:$F,'Scritture 2013'!$G:$G,"16",'Scritture 2013'!$A:$A,'Sp 2013'!$M505)</f>
        <v>0</v>
      </c>
      <c r="R505" s="29">
        <f>+SUMIFS('Scritture 2013'!$F:$F,'Scritture 2013'!$G:$G,"39CA",'Scritture 2013'!$A:$A,'Sp 2013'!$M505)</f>
        <v>0</v>
      </c>
      <c r="S505" s="29">
        <f>+SUMIFS('Scritture 2013'!$F:$F,'Scritture 2013'!$G:$G,"17",'Scritture 2013'!$A:$A,'Sp 2013'!$M505)</f>
        <v>0</v>
      </c>
      <c r="T505" s="29">
        <f>+SUMIFS('Scritture 2013'!$F:$F,'Scritture 2013'!$G:$G,"39AF",'Scritture 2013'!$A:$A,'Sp 2013'!$M505)</f>
        <v>0</v>
      </c>
      <c r="U505" s="29">
        <f>+SUMIFS('Scritture 2013'!$F:$F,'Scritture 2013'!$G:$G,"39SD",'Scritture 2013'!$A:$A,'Sp 2013'!$M505)</f>
        <v>0</v>
      </c>
      <c r="V505" s="29">
        <f>+SUMIFS('Scritture 2013'!$F:$F,'Scritture 2013'!$G:$G,"37",'Scritture 2013'!$A:$A,'Sp 2013'!$M505)</f>
        <v>0</v>
      </c>
      <c r="W505" s="29">
        <f>+SUMIFS('Scritture 2013'!$F:$F,'Scritture 2013'!$G:$G,"19",'Scritture 2013'!$A:$A,'Sp 2013'!$M505)</f>
        <v>0</v>
      </c>
      <c r="X505" s="29">
        <f t="shared" si="34"/>
        <v>0</v>
      </c>
      <c r="Y505" s="29">
        <f t="shared" si="31"/>
        <v>23763.439999999999</v>
      </c>
      <c r="Z505" s="13"/>
    </row>
    <row r="506" spans="1:26" hidden="1" x14ac:dyDescent="0.3">
      <c r="A506" s="12" t="s">
        <v>426</v>
      </c>
      <c r="B506" s="12" t="s">
        <v>467</v>
      </c>
      <c r="C506" s="13" t="s">
        <v>468</v>
      </c>
      <c r="D506" s="13" t="s">
        <v>601</v>
      </c>
      <c r="E506" s="14" t="s">
        <v>602</v>
      </c>
      <c r="F506" s="13"/>
      <c r="G506" s="13"/>
      <c r="H506" s="10" t="s">
        <v>426</v>
      </c>
      <c r="I506" s="10" t="s">
        <v>467</v>
      </c>
      <c r="J506" t="s">
        <v>603</v>
      </c>
      <c r="K506" t="s">
        <v>603</v>
      </c>
      <c r="M506" s="15">
        <v>44007000007</v>
      </c>
      <c r="N506" s="15" t="s">
        <v>622</v>
      </c>
      <c r="O506" s="12">
        <f>+VLOOKUP(M506,[1]Foglio1!$A:$C,3,0)</f>
        <v>2741.73</v>
      </c>
      <c r="P506" s="29">
        <f>+SUMIFS('Scritture 2013'!$F:$F,'Scritture 2013'!$G:$G,"38",'Scritture 2013'!$A:$A,'Sp 2013'!$M506)</f>
        <v>0</v>
      </c>
      <c r="Q506" s="29">
        <f>+SUMIFS('Scritture 2013'!$F:$F,'Scritture 2013'!$G:$G,"16",'Scritture 2013'!$A:$A,'Sp 2013'!$M506)</f>
        <v>0</v>
      </c>
      <c r="R506" s="29">
        <f>+SUMIFS('Scritture 2013'!$F:$F,'Scritture 2013'!$G:$G,"39CA",'Scritture 2013'!$A:$A,'Sp 2013'!$M506)</f>
        <v>0</v>
      </c>
      <c r="S506" s="29">
        <f>+SUMIFS('Scritture 2013'!$F:$F,'Scritture 2013'!$G:$G,"17",'Scritture 2013'!$A:$A,'Sp 2013'!$M506)</f>
        <v>0</v>
      </c>
      <c r="T506" s="29">
        <f>+SUMIFS('Scritture 2013'!$F:$F,'Scritture 2013'!$G:$G,"39AF",'Scritture 2013'!$A:$A,'Sp 2013'!$M506)</f>
        <v>0</v>
      </c>
      <c r="U506" s="29">
        <f>+SUMIFS('Scritture 2013'!$F:$F,'Scritture 2013'!$G:$G,"39SD",'Scritture 2013'!$A:$A,'Sp 2013'!$M506)</f>
        <v>0</v>
      </c>
      <c r="V506" s="29">
        <f>+SUMIFS('Scritture 2013'!$F:$F,'Scritture 2013'!$G:$G,"37",'Scritture 2013'!$A:$A,'Sp 2013'!$M506)</f>
        <v>0</v>
      </c>
      <c r="W506" s="29">
        <f>+SUMIFS('Scritture 2013'!$F:$F,'Scritture 2013'!$G:$G,"19",'Scritture 2013'!$A:$A,'Sp 2013'!$M506)</f>
        <v>0</v>
      </c>
      <c r="X506" s="29">
        <f t="shared" si="34"/>
        <v>0</v>
      </c>
      <c r="Y506" s="29">
        <f t="shared" si="31"/>
        <v>2741.73</v>
      </c>
      <c r="Z506" s="13"/>
    </row>
    <row r="507" spans="1:26" hidden="1" x14ac:dyDescent="0.3">
      <c r="A507" s="12" t="s">
        <v>426</v>
      </c>
      <c r="B507" s="12" t="s">
        <v>467</v>
      </c>
      <c r="C507" s="13" t="s">
        <v>468</v>
      </c>
      <c r="D507" s="13" t="s">
        <v>601</v>
      </c>
      <c r="E507" s="14" t="s">
        <v>602</v>
      </c>
      <c r="F507" s="13"/>
      <c r="G507" s="13"/>
      <c r="H507" s="10" t="s">
        <v>426</v>
      </c>
      <c r="I507" s="10" t="s">
        <v>467</v>
      </c>
      <c r="J507" t="s">
        <v>603</v>
      </c>
      <c r="K507" t="s">
        <v>603</v>
      </c>
      <c r="M507" s="15">
        <v>44007000008</v>
      </c>
      <c r="N507" s="15" t="s">
        <v>623</v>
      </c>
      <c r="O507" s="12">
        <f>+VLOOKUP(M507,[1]Foglio1!$A:$C,3,0)</f>
        <v>1299.3900000000001</v>
      </c>
      <c r="P507" s="29">
        <f>+SUMIFS('Scritture 2013'!$F:$F,'Scritture 2013'!$G:$G,"38",'Scritture 2013'!$A:$A,'Sp 2013'!$M507)</f>
        <v>0</v>
      </c>
      <c r="Q507" s="29">
        <f>+SUMIFS('Scritture 2013'!$F:$F,'Scritture 2013'!$G:$G,"16",'Scritture 2013'!$A:$A,'Sp 2013'!$M507)</f>
        <v>0</v>
      </c>
      <c r="R507" s="29">
        <f>+SUMIFS('Scritture 2013'!$F:$F,'Scritture 2013'!$G:$G,"39CA",'Scritture 2013'!$A:$A,'Sp 2013'!$M507)</f>
        <v>0</v>
      </c>
      <c r="S507" s="29">
        <f>+SUMIFS('Scritture 2013'!$F:$F,'Scritture 2013'!$G:$G,"17",'Scritture 2013'!$A:$A,'Sp 2013'!$M507)</f>
        <v>0</v>
      </c>
      <c r="T507" s="29">
        <f>+SUMIFS('Scritture 2013'!$F:$F,'Scritture 2013'!$G:$G,"39AF",'Scritture 2013'!$A:$A,'Sp 2013'!$M507)</f>
        <v>0</v>
      </c>
      <c r="U507" s="29">
        <f>+SUMIFS('Scritture 2013'!$F:$F,'Scritture 2013'!$G:$G,"39SD",'Scritture 2013'!$A:$A,'Sp 2013'!$M507)</f>
        <v>0</v>
      </c>
      <c r="V507" s="29">
        <f>+SUMIFS('Scritture 2013'!$F:$F,'Scritture 2013'!$G:$G,"37",'Scritture 2013'!$A:$A,'Sp 2013'!$M507)</f>
        <v>0</v>
      </c>
      <c r="W507" s="29">
        <f>+SUMIFS('Scritture 2013'!$F:$F,'Scritture 2013'!$G:$G,"19",'Scritture 2013'!$A:$A,'Sp 2013'!$M507)</f>
        <v>0</v>
      </c>
      <c r="X507" s="29">
        <f t="shared" si="34"/>
        <v>0</v>
      </c>
      <c r="Y507" s="29">
        <f t="shared" si="31"/>
        <v>1299.3900000000001</v>
      </c>
      <c r="Z507" s="13"/>
    </row>
    <row r="508" spans="1:26" hidden="1" x14ac:dyDescent="0.3">
      <c r="A508" s="12" t="s">
        <v>426</v>
      </c>
      <c r="B508" s="12" t="s">
        <v>467</v>
      </c>
      <c r="C508" s="13" t="s">
        <v>468</v>
      </c>
      <c r="D508" s="13" t="s">
        <v>601</v>
      </c>
      <c r="E508" s="14" t="s">
        <v>602</v>
      </c>
      <c r="F508" s="13"/>
      <c r="G508" s="13"/>
      <c r="H508" s="10" t="s">
        <v>426</v>
      </c>
      <c r="I508" s="10" t="s">
        <v>467</v>
      </c>
      <c r="J508" t="s">
        <v>603</v>
      </c>
      <c r="K508" t="s">
        <v>603</v>
      </c>
      <c r="M508" s="15">
        <v>44007000010</v>
      </c>
      <c r="N508" s="15" t="s">
        <v>624</v>
      </c>
      <c r="O508" s="12"/>
      <c r="P508" s="29">
        <f>+SUMIFS('Scritture 2013'!$F:$F,'Scritture 2013'!$G:$G,"38",'Scritture 2013'!$A:$A,'Sp 2013'!$M508)</f>
        <v>0</v>
      </c>
      <c r="Q508" s="29">
        <f>+SUMIFS('Scritture 2013'!$F:$F,'Scritture 2013'!$G:$G,"16",'Scritture 2013'!$A:$A,'Sp 2013'!$M508)</f>
        <v>0</v>
      </c>
      <c r="R508" s="29">
        <f>+SUMIFS('Scritture 2013'!$F:$F,'Scritture 2013'!$G:$G,"39CA",'Scritture 2013'!$A:$A,'Sp 2013'!$M508)</f>
        <v>0</v>
      </c>
      <c r="S508" s="29">
        <f>+SUMIFS('Scritture 2013'!$F:$F,'Scritture 2013'!$G:$G,"17",'Scritture 2013'!$A:$A,'Sp 2013'!$M508)</f>
        <v>0</v>
      </c>
      <c r="T508" s="29">
        <f>+SUMIFS('Scritture 2013'!$F:$F,'Scritture 2013'!$G:$G,"39AF",'Scritture 2013'!$A:$A,'Sp 2013'!$M508)</f>
        <v>0</v>
      </c>
      <c r="U508" s="29">
        <f>+SUMIFS('Scritture 2013'!$F:$F,'Scritture 2013'!$G:$G,"39SD",'Scritture 2013'!$A:$A,'Sp 2013'!$M508)</f>
        <v>0</v>
      </c>
      <c r="V508" s="29">
        <f>+SUMIFS('Scritture 2013'!$F:$F,'Scritture 2013'!$G:$G,"37",'Scritture 2013'!$A:$A,'Sp 2013'!$M508)</f>
        <v>0</v>
      </c>
      <c r="W508" s="29">
        <f>+SUMIFS('Scritture 2013'!$F:$F,'Scritture 2013'!$G:$G,"19",'Scritture 2013'!$A:$A,'Sp 2013'!$M508)</f>
        <v>0</v>
      </c>
      <c r="X508" s="29">
        <f t="shared" si="34"/>
        <v>0</v>
      </c>
      <c r="Y508" s="29">
        <f t="shared" si="31"/>
        <v>0</v>
      </c>
      <c r="Z508" s="13"/>
    </row>
    <row r="509" spans="1:26" hidden="1" x14ac:dyDescent="0.3">
      <c r="A509" s="12" t="s">
        <v>426</v>
      </c>
      <c r="B509" s="12" t="s">
        <v>467</v>
      </c>
      <c r="C509" s="13" t="s">
        <v>468</v>
      </c>
      <c r="D509" s="13" t="s">
        <v>601</v>
      </c>
      <c r="E509" s="14" t="s">
        <v>602</v>
      </c>
      <c r="F509" s="13"/>
      <c r="G509" s="13"/>
      <c r="H509" s="10" t="s">
        <v>426</v>
      </c>
      <c r="I509" s="10" t="s">
        <v>467</v>
      </c>
      <c r="J509" t="s">
        <v>603</v>
      </c>
      <c r="K509" t="s">
        <v>603</v>
      </c>
      <c r="M509" s="15">
        <v>44007000011</v>
      </c>
      <c r="N509" s="15" t="s">
        <v>625</v>
      </c>
      <c r="O509" s="12"/>
      <c r="P509" s="29">
        <f>+SUMIFS('Scritture 2013'!$F:$F,'Scritture 2013'!$G:$G,"38",'Scritture 2013'!$A:$A,'Sp 2013'!$M509)</f>
        <v>0</v>
      </c>
      <c r="Q509" s="29">
        <f>+SUMIFS('Scritture 2013'!$F:$F,'Scritture 2013'!$G:$G,"16",'Scritture 2013'!$A:$A,'Sp 2013'!$M509)</f>
        <v>0</v>
      </c>
      <c r="R509" s="29">
        <f>+SUMIFS('Scritture 2013'!$F:$F,'Scritture 2013'!$G:$G,"39CA",'Scritture 2013'!$A:$A,'Sp 2013'!$M509)</f>
        <v>0</v>
      </c>
      <c r="S509" s="29">
        <f>+SUMIFS('Scritture 2013'!$F:$F,'Scritture 2013'!$G:$G,"17",'Scritture 2013'!$A:$A,'Sp 2013'!$M509)</f>
        <v>0</v>
      </c>
      <c r="T509" s="29">
        <f>+SUMIFS('Scritture 2013'!$F:$F,'Scritture 2013'!$G:$G,"39AF",'Scritture 2013'!$A:$A,'Sp 2013'!$M509)</f>
        <v>0</v>
      </c>
      <c r="U509" s="29">
        <f>+SUMIFS('Scritture 2013'!$F:$F,'Scritture 2013'!$G:$G,"39SD",'Scritture 2013'!$A:$A,'Sp 2013'!$M509)</f>
        <v>0</v>
      </c>
      <c r="V509" s="29">
        <f>+SUMIFS('Scritture 2013'!$F:$F,'Scritture 2013'!$G:$G,"37",'Scritture 2013'!$A:$A,'Sp 2013'!$M509)</f>
        <v>0</v>
      </c>
      <c r="W509" s="29">
        <f>+SUMIFS('Scritture 2013'!$F:$F,'Scritture 2013'!$G:$G,"19",'Scritture 2013'!$A:$A,'Sp 2013'!$M509)</f>
        <v>0</v>
      </c>
      <c r="X509" s="29">
        <f t="shared" si="34"/>
        <v>0</v>
      </c>
      <c r="Y509" s="29">
        <f t="shared" si="31"/>
        <v>0</v>
      </c>
      <c r="Z509" s="13"/>
    </row>
    <row r="510" spans="1:26" hidden="1" x14ac:dyDescent="0.3">
      <c r="A510" s="12" t="s">
        <v>426</v>
      </c>
      <c r="B510" s="12" t="s">
        <v>467</v>
      </c>
      <c r="C510" s="13" t="s">
        <v>468</v>
      </c>
      <c r="D510" s="13" t="s">
        <v>601</v>
      </c>
      <c r="E510" s="14" t="s">
        <v>602</v>
      </c>
      <c r="F510" s="13"/>
      <c r="G510" s="13"/>
      <c r="H510" s="10" t="s">
        <v>426</v>
      </c>
      <c r="I510" s="10" t="s">
        <v>467</v>
      </c>
      <c r="J510" t="s">
        <v>603</v>
      </c>
      <c r="K510" t="s">
        <v>603</v>
      </c>
      <c r="M510" s="15">
        <v>44004000040</v>
      </c>
      <c r="N510" s="15" t="s">
        <v>626</v>
      </c>
      <c r="O510" s="12"/>
      <c r="P510" s="29">
        <f>+SUMIFS('Scritture 2013'!$F:$F,'Scritture 2013'!$G:$G,"38",'Scritture 2013'!$A:$A,'Sp 2013'!$M510)</f>
        <v>0</v>
      </c>
      <c r="Q510" s="29">
        <f>+SUMIFS('Scritture 2013'!$F:$F,'Scritture 2013'!$G:$G,"16",'Scritture 2013'!$A:$A,'Sp 2013'!$M510)</f>
        <v>0</v>
      </c>
      <c r="R510" s="29">
        <f>+SUMIFS('Scritture 2013'!$F:$F,'Scritture 2013'!$G:$G,"39CA",'Scritture 2013'!$A:$A,'Sp 2013'!$M510)</f>
        <v>0</v>
      </c>
      <c r="S510" s="29">
        <f>+SUMIFS('Scritture 2013'!$F:$F,'Scritture 2013'!$G:$G,"17",'Scritture 2013'!$A:$A,'Sp 2013'!$M510)</f>
        <v>0</v>
      </c>
      <c r="T510" s="29">
        <f>+SUMIFS('Scritture 2013'!$F:$F,'Scritture 2013'!$G:$G,"39AF",'Scritture 2013'!$A:$A,'Sp 2013'!$M510)</f>
        <v>0</v>
      </c>
      <c r="U510" s="29">
        <f>+SUMIFS('Scritture 2013'!$F:$F,'Scritture 2013'!$G:$G,"39SD",'Scritture 2013'!$A:$A,'Sp 2013'!$M510)</f>
        <v>0</v>
      </c>
      <c r="V510" s="29">
        <f>+SUMIFS('Scritture 2013'!$F:$F,'Scritture 2013'!$G:$G,"37",'Scritture 2013'!$A:$A,'Sp 2013'!$M510)</f>
        <v>0</v>
      </c>
      <c r="W510" s="29">
        <f>+SUMIFS('Scritture 2013'!$F:$F,'Scritture 2013'!$G:$G,"19",'Scritture 2013'!$A:$A,'Sp 2013'!$M510)</f>
        <v>0</v>
      </c>
      <c r="X510" s="29">
        <f t="shared" si="34"/>
        <v>0</v>
      </c>
      <c r="Y510" s="29">
        <f t="shared" si="31"/>
        <v>0</v>
      </c>
      <c r="Z510" s="13"/>
    </row>
    <row r="511" spans="1:26" hidden="1" x14ac:dyDescent="0.3">
      <c r="A511" s="12" t="s">
        <v>426</v>
      </c>
      <c r="B511" s="12" t="s">
        <v>467</v>
      </c>
      <c r="C511" s="13" t="s">
        <v>468</v>
      </c>
      <c r="D511" s="13" t="s">
        <v>601</v>
      </c>
      <c r="E511" s="14" t="s">
        <v>602</v>
      </c>
      <c r="F511" s="13"/>
      <c r="G511" s="13"/>
      <c r="H511" s="10" t="s">
        <v>426</v>
      </c>
      <c r="I511" s="10" t="s">
        <v>467</v>
      </c>
      <c r="J511" t="s">
        <v>603</v>
      </c>
      <c r="K511" t="s">
        <v>603</v>
      </c>
      <c r="M511" s="15">
        <v>44004000033</v>
      </c>
      <c r="N511" s="15" t="s">
        <v>627</v>
      </c>
      <c r="O511" s="12"/>
      <c r="P511" s="29">
        <f>+SUMIFS('Scritture 2013'!$F:$F,'Scritture 2013'!$G:$G,"38",'Scritture 2013'!$A:$A,'Sp 2013'!$M511)</f>
        <v>0</v>
      </c>
      <c r="Q511" s="29">
        <f>+SUMIFS('Scritture 2013'!$F:$F,'Scritture 2013'!$G:$G,"16",'Scritture 2013'!$A:$A,'Sp 2013'!$M511)</f>
        <v>0</v>
      </c>
      <c r="R511" s="29">
        <f>+SUMIFS('Scritture 2013'!$F:$F,'Scritture 2013'!$G:$G,"39CA",'Scritture 2013'!$A:$A,'Sp 2013'!$M511)</f>
        <v>0</v>
      </c>
      <c r="S511" s="29">
        <f>+SUMIFS('Scritture 2013'!$F:$F,'Scritture 2013'!$G:$G,"17",'Scritture 2013'!$A:$A,'Sp 2013'!$M511)</f>
        <v>0</v>
      </c>
      <c r="T511" s="29">
        <f>+SUMIFS('Scritture 2013'!$F:$F,'Scritture 2013'!$G:$G,"39AF",'Scritture 2013'!$A:$A,'Sp 2013'!$M511)</f>
        <v>0</v>
      </c>
      <c r="U511" s="29">
        <f>+SUMIFS('Scritture 2013'!$F:$F,'Scritture 2013'!$G:$G,"39SD",'Scritture 2013'!$A:$A,'Sp 2013'!$M511)</f>
        <v>0</v>
      </c>
      <c r="V511" s="29">
        <f>+SUMIFS('Scritture 2013'!$F:$F,'Scritture 2013'!$G:$G,"37",'Scritture 2013'!$A:$A,'Sp 2013'!$M511)</f>
        <v>0</v>
      </c>
      <c r="W511" s="29">
        <f>+SUMIFS('Scritture 2013'!$F:$F,'Scritture 2013'!$G:$G,"19",'Scritture 2013'!$A:$A,'Sp 2013'!$M511)</f>
        <v>0</v>
      </c>
      <c r="X511" s="29">
        <f t="shared" si="34"/>
        <v>0</v>
      </c>
      <c r="Y511" s="29">
        <f t="shared" si="31"/>
        <v>0</v>
      </c>
      <c r="Z511" s="13"/>
    </row>
    <row r="512" spans="1:26" hidden="1" x14ac:dyDescent="0.3">
      <c r="A512" s="12" t="s">
        <v>426</v>
      </c>
      <c r="B512" s="12" t="s">
        <v>467</v>
      </c>
      <c r="C512" s="13" t="s">
        <v>468</v>
      </c>
      <c r="D512" s="13" t="s">
        <v>601</v>
      </c>
      <c r="E512" s="14" t="s">
        <v>602</v>
      </c>
      <c r="F512" s="13"/>
      <c r="G512" s="13"/>
      <c r="H512" s="10" t="s">
        <v>426</v>
      </c>
      <c r="I512" s="10" t="s">
        <v>467</v>
      </c>
      <c r="J512" t="s">
        <v>603</v>
      </c>
      <c r="K512" t="s">
        <v>603</v>
      </c>
      <c r="M512" s="30">
        <v>44003000015</v>
      </c>
      <c r="N512" s="31" t="s">
        <v>628</v>
      </c>
      <c r="O512" s="12">
        <f>+VLOOKUP(M512,[1]Foglio1!$A:$C,3,0)</f>
        <v>16737.169999999998</v>
      </c>
      <c r="P512" s="29">
        <f>+SUMIFS('Scritture 2013'!$F:$F,'Scritture 2013'!$G:$G,"38",'Scritture 2013'!$A:$A,'Sp 2013'!$M512)</f>
        <v>0</v>
      </c>
      <c r="Q512" s="29">
        <f>+SUMIFS('Scritture 2013'!$F:$F,'Scritture 2013'!$G:$G,"16",'Scritture 2013'!$A:$A,'Sp 2013'!$M512)</f>
        <v>0</v>
      </c>
      <c r="R512" s="29">
        <f>+SUMIFS('Scritture 2013'!$F:$F,'Scritture 2013'!$G:$G,"39CA",'Scritture 2013'!$A:$A,'Sp 2013'!$M512)</f>
        <v>0</v>
      </c>
      <c r="S512" s="29">
        <f>+SUMIFS('Scritture 2013'!$F:$F,'Scritture 2013'!$G:$G,"17",'Scritture 2013'!$A:$A,'Sp 2013'!$M512)</f>
        <v>0</v>
      </c>
      <c r="T512" s="29">
        <f>+SUMIFS('Scritture 2013'!$F:$F,'Scritture 2013'!$G:$G,"39AF",'Scritture 2013'!$A:$A,'Sp 2013'!$M512)</f>
        <v>0</v>
      </c>
      <c r="U512" s="29">
        <f>+SUMIFS('Scritture 2013'!$F:$F,'Scritture 2013'!$G:$G,"39SD",'Scritture 2013'!$A:$A,'Sp 2013'!$M512)</f>
        <v>0</v>
      </c>
      <c r="V512" s="29">
        <f>+SUMIFS('Scritture 2013'!$F:$F,'Scritture 2013'!$G:$G,"37",'Scritture 2013'!$A:$A,'Sp 2013'!$M512)</f>
        <v>0</v>
      </c>
      <c r="W512" s="29">
        <f>+SUMIFS('Scritture 2013'!$F:$F,'Scritture 2013'!$G:$G,"19",'Scritture 2013'!$A:$A,'Sp 2013'!$M512)</f>
        <v>0</v>
      </c>
      <c r="X512" s="29">
        <f t="shared" si="34"/>
        <v>0</v>
      </c>
      <c r="Y512" s="29">
        <f t="shared" si="31"/>
        <v>16737.169999999998</v>
      </c>
      <c r="Z512" s="13"/>
    </row>
    <row r="513" spans="1:26" hidden="1" x14ac:dyDescent="0.3">
      <c r="A513" s="12" t="s">
        <v>426</v>
      </c>
      <c r="B513" s="12" t="s">
        <v>467</v>
      </c>
      <c r="C513" s="13" t="s">
        <v>468</v>
      </c>
      <c r="D513" s="13" t="s">
        <v>601</v>
      </c>
      <c r="E513" s="14" t="s">
        <v>602</v>
      </c>
      <c r="F513" s="13"/>
      <c r="G513" s="13"/>
      <c r="H513" s="10" t="s">
        <v>426</v>
      </c>
      <c r="I513" s="10" t="s">
        <v>467</v>
      </c>
      <c r="J513" t="s">
        <v>603</v>
      </c>
      <c r="K513" t="s">
        <v>603</v>
      </c>
      <c r="M513" s="30">
        <v>44003000016</v>
      </c>
      <c r="N513" s="31" t="s">
        <v>629</v>
      </c>
      <c r="O513" s="12">
        <f>+VLOOKUP(M513,[1]Foglio1!$A:$C,3,0)</f>
        <v>1407.66</v>
      </c>
      <c r="P513" s="29">
        <f>+SUMIFS('Scritture 2013'!$F:$F,'Scritture 2013'!$G:$G,"38",'Scritture 2013'!$A:$A,'Sp 2013'!$M513)</f>
        <v>0</v>
      </c>
      <c r="Q513" s="29">
        <f>+SUMIFS('Scritture 2013'!$F:$F,'Scritture 2013'!$G:$G,"16",'Scritture 2013'!$A:$A,'Sp 2013'!$M513)</f>
        <v>0</v>
      </c>
      <c r="R513" s="29">
        <f>+SUMIFS('Scritture 2013'!$F:$F,'Scritture 2013'!$G:$G,"39CA",'Scritture 2013'!$A:$A,'Sp 2013'!$M513)</f>
        <v>0</v>
      </c>
      <c r="S513" s="29">
        <f>+SUMIFS('Scritture 2013'!$F:$F,'Scritture 2013'!$G:$G,"17",'Scritture 2013'!$A:$A,'Sp 2013'!$M513)</f>
        <v>0</v>
      </c>
      <c r="T513" s="29">
        <f>+SUMIFS('Scritture 2013'!$F:$F,'Scritture 2013'!$G:$G,"39AF",'Scritture 2013'!$A:$A,'Sp 2013'!$M513)</f>
        <v>0</v>
      </c>
      <c r="U513" s="29">
        <f>+SUMIFS('Scritture 2013'!$F:$F,'Scritture 2013'!$G:$G,"39SD",'Scritture 2013'!$A:$A,'Sp 2013'!$M513)</f>
        <v>0</v>
      </c>
      <c r="V513" s="29">
        <f>+SUMIFS('Scritture 2013'!$F:$F,'Scritture 2013'!$G:$G,"37",'Scritture 2013'!$A:$A,'Sp 2013'!$M513)</f>
        <v>0</v>
      </c>
      <c r="W513" s="29">
        <f>+SUMIFS('Scritture 2013'!$F:$F,'Scritture 2013'!$G:$G,"19",'Scritture 2013'!$A:$A,'Sp 2013'!$M513)</f>
        <v>0</v>
      </c>
      <c r="X513" s="29">
        <f t="shared" si="34"/>
        <v>0</v>
      </c>
      <c r="Y513" s="29">
        <f t="shared" si="31"/>
        <v>1407.66</v>
      </c>
      <c r="Z513" s="13"/>
    </row>
    <row r="514" spans="1:26" hidden="1" x14ac:dyDescent="0.3">
      <c r="A514" s="12" t="s">
        <v>426</v>
      </c>
      <c r="B514" s="12" t="s">
        <v>467</v>
      </c>
      <c r="C514" s="13" t="s">
        <v>468</v>
      </c>
      <c r="D514" s="13" t="s">
        <v>601</v>
      </c>
      <c r="E514" s="14" t="s">
        <v>602</v>
      </c>
      <c r="F514" s="13"/>
      <c r="G514" s="13"/>
      <c r="H514" s="10" t="s">
        <v>426</v>
      </c>
      <c r="I514" s="10" t="s">
        <v>467</v>
      </c>
      <c r="J514" t="s">
        <v>603</v>
      </c>
      <c r="K514" t="s">
        <v>603</v>
      </c>
      <c r="M514" s="15">
        <v>44007000012</v>
      </c>
      <c r="N514" s="15" t="s">
        <v>630</v>
      </c>
      <c r="O514" s="12"/>
      <c r="P514" s="29">
        <f>+SUMIFS('Scritture 2013'!$F:$F,'Scritture 2013'!$G:$G,"38",'Scritture 2013'!$A:$A,'Sp 2013'!$M514)</f>
        <v>0</v>
      </c>
      <c r="Q514" s="29">
        <f>+SUMIFS('Scritture 2013'!$F:$F,'Scritture 2013'!$G:$G,"16",'Scritture 2013'!$A:$A,'Sp 2013'!$M514)</f>
        <v>0</v>
      </c>
      <c r="R514" s="29">
        <f>+SUMIFS('Scritture 2013'!$F:$F,'Scritture 2013'!$G:$G,"39CA",'Scritture 2013'!$A:$A,'Sp 2013'!$M514)</f>
        <v>0</v>
      </c>
      <c r="S514" s="29">
        <f>+SUMIFS('Scritture 2013'!$F:$F,'Scritture 2013'!$G:$G,"17",'Scritture 2013'!$A:$A,'Sp 2013'!$M514)</f>
        <v>0</v>
      </c>
      <c r="T514" s="29">
        <f>+SUMIFS('Scritture 2013'!$F:$F,'Scritture 2013'!$G:$G,"39AF",'Scritture 2013'!$A:$A,'Sp 2013'!$M514)</f>
        <v>0</v>
      </c>
      <c r="U514" s="29">
        <f>+SUMIFS('Scritture 2013'!$F:$F,'Scritture 2013'!$G:$G,"39SD",'Scritture 2013'!$A:$A,'Sp 2013'!$M514)</f>
        <v>0</v>
      </c>
      <c r="V514" s="29">
        <f>+SUMIFS('Scritture 2013'!$F:$F,'Scritture 2013'!$G:$G,"37",'Scritture 2013'!$A:$A,'Sp 2013'!$M514)</f>
        <v>0</v>
      </c>
      <c r="W514" s="29">
        <f>+SUMIFS('Scritture 2013'!$F:$F,'Scritture 2013'!$G:$G,"19",'Scritture 2013'!$A:$A,'Sp 2013'!$M514)</f>
        <v>0</v>
      </c>
      <c r="X514" s="29">
        <f t="shared" si="34"/>
        <v>0</v>
      </c>
      <c r="Y514" s="29">
        <f t="shared" si="31"/>
        <v>0</v>
      </c>
      <c r="Z514" s="13"/>
    </row>
    <row r="515" spans="1:26" hidden="1" x14ac:dyDescent="0.3">
      <c r="A515" s="12" t="s">
        <v>426</v>
      </c>
      <c r="B515" s="12" t="s">
        <v>467</v>
      </c>
      <c r="C515" s="13" t="s">
        <v>468</v>
      </c>
      <c r="D515" s="13" t="s">
        <v>601</v>
      </c>
      <c r="E515" s="14" t="s">
        <v>602</v>
      </c>
      <c r="F515" s="13"/>
      <c r="G515" s="13"/>
      <c r="H515" s="10" t="s">
        <v>426</v>
      </c>
      <c r="I515" s="10" t="s">
        <v>467</v>
      </c>
      <c r="J515" t="s">
        <v>603</v>
      </c>
      <c r="K515" t="s">
        <v>603</v>
      </c>
      <c r="M515" s="15">
        <v>44007000013</v>
      </c>
      <c r="N515" s="15" t="s">
        <v>631</v>
      </c>
      <c r="O515" s="12"/>
      <c r="P515" s="29">
        <f>+SUMIFS('Scritture 2013'!$F:$F,'Scritture 2013'!$G:$G,"38",'Scritture 2013'!$A:$A,'Sp 2013'!$M515)</f>
        <v>0</v>
      </c>
      <c r="Q515" s="29">
        <f>+SUMIFS('Scritture 2013'!$F:$F,'Scritture 2013'!$G:$G,"16",'Scritture 2013'!$A:$A,'Sp 2013'!$M515)</f>
        <v>0</v>
      </c>
      <c r="R515" s="29">
        <f>+SUMIFS('Scritture 2013'!$F:$F,'Scritture 2013'!$G:$G,"39CA",'Scritture 2013'!$A:$A,'Sp 2013'!$M515)</f>
        <v>0</v>
      </c>
      <c r="S515" s="29">
        <f>+SUMIFS('Scritture 2013'!$F:$F,'Scritture 2013'!$G:$G,"17",'Scritture 2013'!$A:$A,'Sp 2013'!$M515)</f>
        <v>0</v>
      </c>
      <c r="T515" s="29">
        <f>+SUMIFS('Scritture 2013'!$F:$F,'Scritture 2013'!$G:$G,"39AF",'Scritture 2013'!$A:$A,'Sp 2013'!$M515)</f>
        <v>0</v>
      </c>
      <c r="U515" s="29">
        <f>+SUMIFS('Scritture 2013'!$F:$F,'Scritture 2013'!$G:$G,"39SD",'Scritture 2013'!$A:$A,'Sp 2013'!$M515)</f>
        <v>0</v>
      </c>
      <c r="V515" s="29">
        <f>+SUMIFS('Scritture 2013'!$F:$F,'Scritture 2013'!$G:$G,"37",'Scritture 2013'!$A:$A,'Sp 2013'!$M515)</f>
        <v>0</v>
      </c>
      <c r="W515" s="29">
        <f>+SUMIFS('Scritture 2013'!$F:$F,'Scritture 2013'!$G:$G,"19",'Scritture 2013'!$A:$A,'Sp 2013'!$M515)</f>
        <v>0</v>
      </c>
      <c r="X515" s="29">
        <f t="shared" si="34"/>
        <v>0</v>
      </c>
      <c r="Y515" s="29">
        <f t="shared" si="31"/>
        <v>0</v>
      </c>
      <c r="Z515" s="13"/>
    </row>
    <row r="516" spans="1:26" hidden="1" x14ac:dyDescent="0.3">
      <c r="A516" s="12" t="s">
        <v>426</v>
      </c>
      <c r="B516" s="12" t="s">
        <v>467</v>
      </c>
      <c r="C516" s="13" t="s">
        <v>468</v>
      </c>
      <c r="D516" s="13" t="s">
        <v>601</v>
      </c>
      <c r="E516" s="14" t="s">
        <v>602</v>
      </c>
      <c r="F516" s="13"/>
      <c r="G516" s="13"/>
      <c r="H516" s="10" t="s">
        <v>426</v>
      </c>
      <c r="I516" s="10" t="s">
        <v>467</v>
      </c>
      <c r="J516" t="s">
        <v>603</v>
      </c>
      <c r="K516" t="s">
        <v>603</v>
      </c>
      <c r="M516" s="30">
        <v>44007000014</v>
      </c>
      <c r="N516" s="31" t="s">
        <v>632</v>
      </c>
      <c r="O516" s="12">
        <f>+VLOOKUP(M516,[1]Foglio1!$A:$C,3,0)</f>
        <v>1130.03</v>
      </c>
      <c r="P516" s="29">
        <f>+SUMIFS('Scritture 2013'!$F:$F,'Scritture 2013'!$G:$G,"38",'Scritture 2013'!$A:$A,'Sp 2013'!$M516)</f>
        <v>0</v>
      </c>
      <c r="Q516" s="29">
        <f>+SUMIFS('Scritture 2013'!$F:$F,'Scritture 2013'!$G:$G,"16",'Scritture 2013'!$A:$A,'Sp 2013'!$M516)</f>
        <v>0</v>
      </c>
      <c r="R516" s="29">
        <f>+SUMIFS('Scritture 2013'!$F:$F,'Scritture 2013'!$G:$G,"39CA",'Scritture 2013'!$A:$A,'Sp 2013'!$M516)</f>
        <v>0</v>
      </c>
      <c r="S516" s="29">
        <f>+SUMIFS('Scritture 2013'!$F:$F,'Scritture 2013'!$G:$G,"17",'Scritture 2013'!$A:$A,'Sp 2013'!$M516)</f>
        <v>0</v>
      </c>
      <c r="T516" s="29">
        <f>+SUMIFS('Scritture 2013'!$F:$F,'Scritture 2013'!$G:$G,"39AF",'Scritture 2013'!$A:$A,'Sp 2013'!$M516)</f>
        <v>0</v>
      </c>
      <c r="U516" s="29">
        <f>+SUMIFS('Scritture 2013'!$F:$F,'Scritture 2013'!$G:$G,"39SD",'Scritture 2013'!$A:$A,'Sp 2013'!$M516)</f>
        <v>0</v>
      </c>
      <c r="V516" s="29">
        <f>+SUMIFS('Scritture 2013'!$F:$F,'Scritture 2013'!$G:$G,"37",'Scritture 2013'!$A:$A,'Sp 2013'!$M516)</f>
        <v>0</v>
      </c>
      <c r="W516" s="29">
        <f>+SUMIFS('Scritture 2013'!$F:$F,'Scritture 2013'!$G:$G,"19",'Scritture 2013'!$A:$A,'Sp 2013'!$M516)</f>
        <v>0</v>
      </c>
      <c r="X516" s="29">
        <f t="shared" si="34"/>
        <v>0</v>
      </c>
      <c r="Y516" s="29">
        <f t="shared" si="31"/>
        <v>1130.03</v>
      </c>
      <c r="Z516" s="13"/>
    </row>
    <row r="517" spans="1:26" hidden="1" x14ac:dyDescent="0.3">
      <c r="A517" s="12" t="s">
        <v>426</v>
      </c>
      <c r="B517" s="12" t="s">
        <v>467</v>
      </c>
      <c r="C517" s="13" t="s">
        <v>468</v>
      </c>
      <c r="D517" s="13" t="s">
        <v>601</v>
      </c>
      <c r="E517" s="14" t="s">
        <v>602</v>
      </c>
      <c r="F517" s="13"/>
      <c r="G517" s="13"/>
      <c r="H517" s="10" t="s">
        <v>426</v>
      </c>
      <c r="I517" s="10" t="s">
        <v>467</v>
      </c>
      <c r="J517" t="s">
        <v>603</v>
      </c>
      <c r="K517" t="s">
        <v>603</v>
      </c>
      <c r="M517" s="30">
        <v>44003000017</v>
      </c>
      <c r="N517" s="31" t="s">
        <v>633</v>
      </c>
      <c r="O517" s="12">
        <f>+VLOOKUP(M517,[1]Foglio1!$A:$C,3,0)</f>
        <v>2722.48</v>
      </c>
      <c r="P517" s="29">
        <f>+SUMIFS('Scritture 2013'!$F:$F,'Scritture 2013'!$G:$G,"38",'Scritture 2013'!$A:$A,'Sp 2013'!$M517)</f>
        <v>0</v>
      </c>
      <c r="Q517" s="29">
        <f>+SUMIFS('Scritture 2013'!$F:$F,'Scritture 2013'!$G:$G,"16",'Scritture 2013'!$A:$A,'Sp 2013'!$M517)</f>
        <v>0</v>
      </c>
      <c r="R517" s="29">
        <f>+SUMIFS('Scritture 2013'!$F:$F,'Scritture 2013'!$G:$G,"39CA",'Scritture 2013'!$A:$A,'Sp 2013'!$M517)</f>
        <v>0</v>
      </c>
      <c r="S517" s="29">
        <f>+SUMIFS('Scritture 2013'!$F:$F,'Scritture 2013'!$G:$G,"17",'Scritture 2013'!$A:$A,'Sp 2013'!$M517)</f>
        <v>0</v>
      </c>
      <c r="T517" s="29">
        <f>+SUMIFS('Scritture 2013'!$F:$F,'Scritture 2013'!$G:$G,"39AF",'Scritture 2013'!$A:$A,'Sp 2013'!$M517)</f>
        <v>0</v>
      </c>
      <c r="U517" s="29">
        <f>+SUMIFS('Scritture 2013'!$F:$F,'Scritture 2013'!$G:$G,"39SD",'Scritture 2013'!$A:$A,'Sp 2013'!$M517)</f>
        <v>0</v>
      </c>
      <c r="V517" s="29">
        <f>+SUMIFS('Scritture 2013'!$F:$F,'Scritture 2013'!$G:$G,"37",'Scritture 2013'!$A:$A,'Sp 2013'!$M517)</f>
        <v>0</v>
      </c>
      <c r="W517" s="29">
        <f>+SUMIFS('Scritture 2013'!$F:$F,'Scritture 2013'!$G:$G,"19",'Scritture 2013'!$A:$A,'Sp 2013'!$M517)</f>
        <v>0</v>
      </c>
      <c r="X517" s="29">
        <f t="shared" si="34"/>
        <v>0</v>
      </c>
      <c r="Y517" s="29">
        <f t="shared" si="31"/>
        <v>2722.48</v>
      </c>
      <c r="Z517" s="13"/>
    </row>
    <row r="518" spans="1:26" hidden="1" x14ac:dyDescent="0.3">
      <c r="A518" s="12"/>
      <c r="B518" s="12"/>
      <c r="C518" s="13"/>
      <c r="D518" s="13"/>
      <c r="E518" s="14"/>
      <c r="F518" s="13"/>
      <c r="G518" s="13"/>
      <c r="H518" s="10" t="s">
        <v>426</v>
      </c>
      <c r="I518" s="10" t="s">
        <v>467</v>
      </c>
      <c r="J518" t="s">
        <v>603</v>
      </c>
      <c r="K518" t="s">
        <v>603</v>
      </c>
      <c r="M518" s="23" t="s">
        <v>852</v>
      </c>
      <c r="N518" s="23" t="s">
        <v>853</v>
      </c>
      <c r="O518" s="12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13"/>
    </row>
    <row r="519" spans="1:26" hidden="1" x14ac:dyDescent="0.3">
      <c r="A519" s="12" t="s">
        <v>426</v>
      </c>
      <c r="B519" s="12" t="s">
        <v>467</v>
      </c>
      <c r="C519" s="13" t="s">
        <v>468</v>
      </c>
      <c r="D519" s="13" t="s">
        <v>634</v>
      </c>
      <c r="E519" s="14" t="s">
        <v>635</v>
      </c>
      <c r="F519" s="13"/>
      <c r="G519" s="13"/>
      <c r="H519" s="10" t="s">
        <v>426</v>
      </c>
      <c r="I519" s="10" t="s">
        <v>467</v>
      </c>
      <c r="J519" t="s">
        <v>636</v>
      </c>
      <c r="K519" t="s">
        <v>636</v>
      </c>
      <c r="M519" s="15">
        <v>44009000001</v>
      </c>
      <c r="N519" s="15" t="s">
        <v>637</v>
      </c>
      <c r="O519" s="12">
        <f>+VLOOKUP(M519,[1]Foglio1!$A:$C,3,0)</f>
        <v>145891.03</v>
      </c>
      <c r="P519" s="29">
        <f>+SUMIFS('Scritture 2013'!$F:$F,'Scritture 2013'!$G:$G,"38",'Scritture 2013'!$A:$A,'Sp 2013'!$M519)</f>
        <v>0</v>
      </c>
      <c r="Q519" s="29">
        <f>+SUMIFS('Scritture 2013'!$F:$F,'Scritture 2013'!$G:$G,"16",'Scritture 2013'!$A:$A,'Sp 2013'!$M519)</f>
        <v>0</v>
      </c>
      <c r="R519" s="29">
        <f>+SUMIFS('Scritture 2013'!$F:$F,'Scritture 2013'!$G:$G,"39CA",'Scritture 2013'!$A:$A,'Sp 2013'!$M519)</f>
        <v>0</v>
      </c>
      <c r="S519" s="29">
        <f>+SUMIFS('Scritture 2013'!$F:$F,'Scritture 2013'!$G:$G,"17",'Scritture 2013'!$A:$A,'Sp 2013'!$M519)</f>
        <v>0</v>
      </c>
      <c r="T519" s="29">
        <f>+SUMIFS('Scritture 2013'!$F:$F,'Scritture 2013'!$G:$G,"39AF",'Scritture 2013'!$A:$A,'Sp 2013'!$M519)</f>
        <v>0</v>
      </c>
      <c r="U519" s="29">
        <f>+SUMIFS('Scritture 2013'!$F:$F,'Scritture 2013'!$G:$G,"39SD",'Scritture 2013'!$A:$A,'Sp 2013'!$M519)</f>
        <v>0</v>
      </c>
      <c r="V519" s="29">
        <f>+SUMIFS('Scritture 2013'!$F:$F,'Scritture 2013'!$G:$G,"37",'Scritture 2013'!$A:$A,'Sp 2013'!$M519)</f>
        <v>0</v>
      </c>
      <c r="W519" s="29">
        <f>+SUMIFS('Scritture 2013'!$F:$F,'Scritture 2013'!$G:$G,"19",'Scritture 2013'!$A:$A,'Sp 2013'!$M519)</f>
        <v>0</v>
      </c>
      <c r="X519" s="29">
        <f t="shared" si="34"/>
        <v>0</v>
      </c>
      <c r="Y519" s="29">
        <f t="shared" si="31"/>
        <v>145891.03</v>
      </c>
      <c r="Z519" s="13"/>
    </row>
    <row r="520" spans="1:26" hidden="1" x14ac:dyDescent="0.3">
      <c r="A520" s="12" t="s">
        <v>426</v>
      </c>
      <c r="B520" s="12" t="s">
        <v>467</v>
      </c>
      <c r="C520" s="13" t="s">
        <v>468</v>
      </c>
      <c r="D520" s="13" t="s">
        <v>634</v>
      </c>
      <c r="E520" s="14" t="s">
        <v>635</v>
      </c>
      <c r="F520" s="13"/>
      <c r="G520" s="13"/>
      <c r="H520" s="10" t="s">
        <v>426</v>
      </c>
      <c r="I520" s="10" t="s">
        <v>467</v>
      </c>
      <c r="J520" t="s">
        <v>636</v>
      </c>
      <c r="K520" t="s">
        <v>636</v>
      </c>
      <c r="M520" s="15">
        <v>44009000002</v>
      </c>
      <c r="N520" s="15" t="s">
        <v>638</v>
      </c>
      <c r="O520" s="12">
        <f>+VLOOKUP(M520,[1]Foglio1!$A:$C,3,0)</f>
        <v>304193.15999999997</v>
      </c>
      <c r="P520" s="29">
        <f>+SUMIFS('Scritture 2013'!$F:$F,'Scritture 2013'!$G:$G,"38",'Scritture 2013'!$A:$A,'Sp 2013'!$M520)</f>
        <v>0</v>
      </c>
      <c r="Q520" s="29">
        <f>+SUMIFS('Scritture 2013'!$F:$F,'Scritture 2013'!$G:$G,"16",'Scritture 2013'!$A:$A,'Sp 2013'!$M520)</f>
        <v>0</v>
      </c>
      <c r="R520" s="29">
        <f>+SUMIFS('Scritture 2013'!$F:$F,'Scritture 2013'!$G:$G,"39CA",'Scritture 2013'!$A:$A,'Sp 2013'!$M520)</f>
        <v>0</v>
      </c>
      <c r="S520" s="29">
        <f>+SUMIFS('Scritture 2013'!$F:$F,'Scritture 2013'!$G:$G,"17",'Scritture 2013'!$A:$A,'Sp 2013'!$M520)</f>
        <v>0</v>
      </c>
      <c r="T520" s="29">
        <f>+SUMIFS('Scritture 2013'!$F:$F,'Scritture 2013'!$G:$G,"39AF",'Scritture 2013'!$A:$A,'Sp 2013'!$M520)</f>
        <v>0</v>
      </c>
      <c r="U520" s="29">
        <f>+SUMIFS('Scritture 2013'!$F:$F,'Scritture 2013'!$G:$G,"39SD",'Scritture 2013'!$A:$A,'Sp 2013'!$M520)</f>
        <v>0</v>
      </c>
      <c r="V520" s="29">
        <f>+SUMIFS('Scritture 2013'!$F:$F,'Scritture 2013'!$G:$G,"37",'Scritture 2013'!$A:$A,'Sp 2013'!$M520)</f>
        <v>0</v>
      </c>
      <c r="W520" s="29">
        <f>+SUMIFS('Scritture 2013'!$F:$F,'Scritture 2013'!$G:$G,"19",'Scritture 2013'!$A:$A,'Sp 2013'!$M520)</f>
        <v>0</v>
      </c>
      <c r="X520" s="29">
        <f t="shared" si="34"/>
        <v>0</v>
      </c>
      <c r="Y520" s="29">
        <f t="shared" si="31"/>
        <v>304193.15999999997</v>
      </c>
      <c r="Z520" s="13"/>
    </row>
    <row r="521" spans="1:26" hidden="1" x14ac:dyDescent="0.3">
      <c r="A521" s="12" t="s">
        <v>426</v>
      </c>
      <c r="B521" s="12" t="s">
        <v>467</v>
      </c>
      <c r="C521" s="13" t="s">
        <v>468</v>
      </c>
      <c r="D521" s="13" t="s">
        <v>634</v>
      </c>
      <c r="E521" s="14" t="s">
        <v>635</v>
      </c>
      <c r="F521" s="13"/>
      <c r="G521" s="13"/>
      <c r="H521" s="10" t="s">
        <v>426</v>
      </c>
      <c r="I521" s="10" t="s">
        <v>467</v>
      </c>
      <c r="J521" t="s">
        <v>636</v>
      </c>
      <c r="K521" t="s">
        <v>636</v>
      </c>
      <c r="M521" s="15">
        <v>44009000003</v>
      </c>
      <c r="N521" s="15" t="s">
        <v>639</v>
      </c>
      <c r="O521" s="12">
        <f>+VLOOKUP(M521,[1]Foglio1!$A:$C,3,0)</f>
        <v>30840.33</v>
      </c>
      <c r="P521" s="29">
        <f>+SUMIFS('Scritture 2013'!$F:$F,'Scritture 2013'!$G:$G,"38",'Scritture 2013'!$A:$A,'Sp 2013'!$M521)</f>
        <v>0</v>
      </c>
      <c r="Q521" s="29">
        <f>+SUMIFS('Scritture 2013'!$F:$F,'Scritture 2013'!$G:$G,"16",'Scritture 2013'!$A:$A,'Sp 2013'!$M521)</f>
        <v>0</v>
      </c>
      <c r="R521" s="29">
        <f>+SUMIFS('Scritture 2013'!$F:$F,'Scritture 2013'!$G:$G,"39CA",'Scritture 2013'!$A:$A,'Sp 2013'!$M521)</f>
        <v>0</v>
      </c>
      <c r="S521" s="29">
        <f>+SUMIFS('Scritture 2013'!$F:$F,'Scritture 2013'!$G:$G,"17",'Scritture 2013'!$A:$A,'Sp 2013'!$M521)</f>
        <v>0</v>
      </c>
      <c r="T521" s="29">
        <f>+SUMIFS('Scritture 2013'!$F:$F,'Scritture 2013'!$G:$G,"39AF",'Scritture 2013'!$A:$A,'Sp 2013'!$M521)</f>
        <v>0</v>
      </c>
      <c r="U521" s="29">
        <f>+SUMIFS('Scritture 2013'!$F:$F,'Scritture 2013'!$G:$G,"39SD",'Scritture 2013'!$A:$A,'Sp 2013'!$M521)</f>
        <v>0</v>
      </c>
      <c r="V521" s="29">
        <f>+SUMIFS('Scritture 2013'!$F:$F,'Scritture 2013'!$G:$G,"37",'Scritture 2013'!$A:$A,'Sp 2013'!$M521)</f>
        <v>0</v>
      </c>
      <c r="W521" s="29">
        <f>+SUMIFS('Scritture 2013'!$F:$F,'Scritture 2013'!$G:$G,"19",'Scritture 2013'!$A:$A,'Sp 2013'!$M521)</f>
        <v>0</v>
      </c>
      <c r="X521" s="29">
        <f t="shared" si="34"/>
        <v>0</v>
      </c>
      <c r="Y521" s="29">
        <f t="shared" si="31"/>
        <v>30840.33</v>
      </c>
      <c r="Z521" s="13"/>
    </row>
    <row r="522" spans="1:26" hidden="1" x14ac:dyDescent="0.3">
      <c r="A522" s="12" t="s">
        <v>426</v>
      </c>
      <c r="B522" s="12" t="s">
        <v>467</v>
      </c>
      <c r="C522" s="13" t="s">
        <v>468</v>
      </c>
      <c r="D522" s="13" t="s">
        <v>634</v>
      </c>
      <c r="E522" s="14" t="s">
        <v>635</v>
      </c>
      <c r="F522" s="13"/>
      <c r="G522" s="13"/>
      <c r="H522" s="10" t="s">
        <v>426</v>
      </c>
      <c r="I522" s="10" t="s">
        <v>467</v>
      </c>
      <c r="J522" t="s">
        <v>636</v>
      </c>
      <c r="K522" t="s">
        <v>636</v>
      </c>
      <c r="M522" s="15">
        <v>44009000004</v>
      </c>
      <c r="N522" s="15" t="s">
        <v>640</v>
      </c>
      <c r="O522" s="12">
        <f>+VLOOKUP(M522,[1]Foglio1!$A:$C,3,0)</f>
        <v>25999.66</v>
      </c>
      <c r="P522" s="29">
        <f>+SUMIFS('Scritture 2013'!$F:$F,'Scritture 2013'!$G:$G,"38",'Scritture 2013'!$A:$A,'Sp 2013'!$M522)</f>
        <v>0</v>
      </c>
      <c r="Q522" s="29">
        <f>+SUMIFS('Scritture 2013'!$F:$F,'Scritture 2013'!$G:$G,"16",'Scritture 2013'!$A:$A,'Sp 2013'!$M522)</f>
        <v>0</v>
      </c>
      <c r="R522" s="29">
        <f>+SUMIFS('Scritture 2013'!$F:$F,'Scritture 2013'!$G:$G,"39CA",'Scritture 2013'!$A:$A,'Sp 2013'!$M522)</f>
        <v>0</v>
      </c>
      <c r="S522" s="29">
        <f>+SUMIFS('Scritture 2013'!$F:$F,'Scritture 2013'!$G:$G,"17",'Scritture 2013'!$A:$A,'Sp 2013'!$M522)</f>
        <v>0</v>
      </c>
      <c r="T522" s="29">
        <f>+SUMIFS('Scritture 2013'!$F:$F,'Scritture 2013'!$G:$G,"39AF",'Scritture 2013'!$A:$A,'Sp 2013'!$M522)</f>
        <v>0</v>
      </c>
      <c r="U522" s="29">
        <f>+SUMIFS('Scritture 2013'!$F:$F,'Scritture 2013'!$G:$G,"39SD",'Scritture 2013'!$A:$A,'Sp 2013'!$M522)</f>
        <v>0</v>
      </c>
      <c r="V522" s="29">
        <f>+SUMIFS('Scritture 2013'!$F:$F,'Scritture 2013'!$G:$G,"37",'Scritture 2013'!$A:$A,'Sp 2013'!$M522)</f>
        <v>0</v>
      </c>
      <c r="W522" s="29">
        <f>+SUMIFS('Scritture 2013'!$F:$F,'Scritture 2013'!$G:$G,"19",'Scritture 2013'!$A:$A,'Sp 2013'!$M522)</f>
        <v>0</v>
      </c>
      <c r="X522" s="29">
        <f t="shared" si="34"/>
        <v>0</v>
      </c>
      <c r="Y522" s="29">
        <f t="shared" si="31"/>
        <v>25999.66</v>
      </c>
      <c r="Z522" s="13"/>
    </row>
    <row r="523" spans="1:26" hidden="1" x14ac:dyDescent="0.3">
      <c r="A523" s="12" t="s">
        <v>426</v>
      </c>
      <c r="B523" s="12" t="s">
        <v>467</v>
      </c>
      <c r="C523" s="13" t="s">
        <v>468</v>
      </c>
      <c r="D523" s="13" t="s">
        <v>634</v>
      </c>
      <c r="E523" s="14" t="s">
        <v>635</v>
      </c>
      <c r="F523" s="13"/>
      <c r="G523" s="13"/>
      <c r="H523" s="10" t="s">
        <v>426</v>
      </c>
      <c r="I523" s="10" t="s">
        <v>467</v>
      </c>
      <c r="J523" t="s">
        <v>636</v>
      </c>
      <c r="K523" t="s">
        <v>636</v>
      </c>
      <c r="M523" s="15">
        <v>44009000009</v>
      </c>
      <c r="N523" s="15" t="s">
        <v>641</v>
      </c>
      <c r="O523" s="12">
        <f>+VLOOKUP(M523,[1]Foglio1!$A:$C,3,0)</f>
        <v>2595</v>
      </c>
      <c r="P523" s="29">
        <f>+SUMIFS('Scritture 2013'!$F:$F,'Scritture 2013'!$G:$G,"38",'Scritture 2013'!$A:$A,'Sp 2013'!$M523)</f>
        <v>0</v>
      </c>
      <c r="Q523" s="29">
        <f>+SUMIFS('Scritture 2013'!$F:$F,'Scritture 2013'!$G:$G,"16",'Scritture 2013'!$A:$A,'Sp 2013'!$M523)</f>
        <v>0</v>
      </c>
      <c r="R523" s="29">
        <f>+SUMIFS('Scritture 2013'!$F:$F,'Scritture 2013'!$G:$G,"39CA",'Scritture 2013'!$A:$A,'Sp 2013'!$M523)</f>
        <v>0</v>
      </c>
      <c r="S523" s="29">
        <f>+SUMIFS('Scritture 2013'!$F:$F,'Scritture 2013'!$G:$G,"17",'Scritture 2013'!$A:$A,'Sp 2013'!$M523)</f>
        <v>0</v>
      </c>
      <c r="T523" s="29">
        <f>+SUMIFS('Scritture 2013'!$F:$F,'Scritture 2013'!$G:$G,"39AF",'Scritture 2013'!$A:$A,'Sp 2013'!$M523)</f>
        <v>0</v>
      </c>
      <c r="U523" s="29">
        <f>+SUMIFS('Scritture 2013'!$F:$F,'Scritture 2013'!$G:$G,"39SD",'Scritture 2013'!$A:$A,'Sp 2013'!$M523)</f>
        <v>0</v>
      </c>
      <c r="V523" s="29">
        <f>+SUMIFS('Scritture 2013'!$F:$F,'Scritture 2013'!$G:$G,"37",'Scritture 2013'!$A:$A,'Sp 2013'!$M523)</f>
        <v>0</v>
      </c>
      <c r="W523" s="29">
        <f>+SUMIFS('Scritture 2013'!$F:$F,'Scritture 2013'!$G:$G,"19",'Scritture 2013'!$A:$A,'Sp 2013'!$M523)</f>
        <v>0</v>
      </c>
      <c r="X523" s="29">
        <f t="shared" si="34"/>
        <v>0</v>
      </c>
      <c r="Y523" s="29">
        <f t="shared" si="31"/>
        <v>2595</v>
      </c>
      <c r="Z523" s="13"/>
    </row>
    <row r="524" spans="1:26" hidden="1" x14ac:dyDescent="0.3">
      <c r="A524" s="12" t="s">
        <v>426</v>
      </c>
      <c r="B524" s="12" t="s">
        <v>467</v>
      </c>
      <c r="C524" s="13" t="s">
        <v>468</v>
      </c>
      <c r="D524" s="13" t="s">
        <v>634</v>
      </c>
      <c r="E524" s="14" t="s">
        <v>635</v>
      </c>
      <c r="F524" s="13"/>
      <c r="G524" s="13"/>
      <c r="H524" s="10" t="s">
        <v>426</v>
      </c>
      <c r="I524" s="10" t="s">
        <v>467</v>
      </c>
      <c r="J524" t="s">
        <v>636</v>
      </c>
      <c r="K524" t="s">
        <v>636</v>
      </c>
      <c r="M524" s="15">
        <v>44009000010</v>
      </c>
      <c r="N524" s="15" t="s">
        <v>642</v>
      </c>
      <c r="O524" s="12">
        <f>+VLOOKUP(M524,[1]Foglio1!$A:$C,3,0)</f>
        <v>20681.48</v>
      </c>
      <c r="P524" s="29">
        <f>+SUMIFS('Scritture 2013'!$F:$F,'Scritture 2013'!$G:$G,"38",'Scritture 2013'!$A:$A,'Sp 2013'!$M524)</f>
        <v>0</v>
      </c>
      <c r="Q524" s="29">
        <f>+SUMIFS('Scritture 2013'!$F:$F,'Scritture 2013'!$G:$G,"16",'Scritture 2013'!$A:$A,'Sp 2013'!$M524)</f>
        <v>0</v>
      </c>
      <c r="R524" s="29">
        <f>+SUMIFS('Scritture 2013'!$F:$F,'Scritture 2013'!$G:$G,"39CA",'Scritture 2013'!$A:$A,'Sp 2013'!$M524)</f>
        <v>0</v>
      </c>
      <c r="S524" s="29">
        <f>+SUMIFS('Scritture 2013'!$F:$F,'Scritture 2013'!$G:$G,"17",'Scritture 2013'!$A:$A,'Sp 2013'!$M524)</f>
        <v>0</v>
      </c>
      <c r="T524" s="29">
        <f>+SUMIFS('Scritture 2013'!$F:$F,'Scritture 2013'!$G:$G,"39AF",'Scritture 2013'!$A:$A,'Sp 2013'!$M524)</f>
        <v>0</v>
      </c>
      <c r="U524" s="29">
        <f>+SUMIFS('Scritture 2013'!$F:$F,'Scritture 2013'!$G:$G,"39SD",'Scritture 2013'!$A:$A,'Sp 2013'!$M524)</f>
        <v>0</v>
      </c>
      <c r="V524" s="29">
        <f>+SUMIFS('Scritture 2013'!$F:$F,'Scritture 2013'!$G:$G,"37",'Scritture 2013'!$A:$A,'Sp 2013'!$M524)</f>
        <v>0</v>
      </c>
      <c r="W524" s="29">
        <f>+SUMIFS('Scritture 2013'!$F:$F,'Scritture 2013'!$G:$G,"19",'Scritture 2013'!$A:$A,'Sp 2013'!$M524)</f>
        <v>0</v>
      </c>
      <c r="X524" s="29">
        <f t="shared" si="34"/>
        <v>0</v>
      </c>
      <c r="Y524" s="29">
        <f t="shared" si="31"/>
        <v>20681.48</v>
      </c>
      <c r="Z524" s="13"/>
    </row>
    <row r="525" spans="1:26" hidden="1" x14ac:dyDescent="0.3">
      <c r="A525" s="12" t="s">
        <v>426</v>
      </c>
      <c r="B525" s="12" t="s">
        <v>467</v>
      </c>
      <c r="C525" s="13" t="s">
        <v>468</v>
      </c>
      <c r="D525" s="13" t="s">
        <v>634</v>
      </c>
      <c r="E525" s="14" t="s">
        <v>635</v>
      </c>
      <c r="F525" s="13"/>
      <c r="G525" s="13"/>
      <c r="H525" s="10" t="s">
        <v>426</v>
      </c>
      <c r="I525" s="10" t="s">
        <v>467</v>
      </c>
      <c r="J525" t="s">
        <v>636</v>
      </c>
      <c r="K525" t="s">
        <v>636</v>
      </c>
      <c r="M525" s="15">
        <v>44009000012</v>
      </c>
      <c r="N525" s="15" t="s">
        <v>643</v>
      </c>
      <c r="O525" s="12">
        <f>+VLOOKUP(M525,[1]Foglio1!$A:$C,3,0)</f>
        <v>72093.67</v>
      </c>
      <c r="P525" s="29">
        <f>+SUMIFS('Scritture 2013'!$F:$F,'Scritture 2013'!$G:$G,"38",'Scritture 2013'!$A:$A,'Sp 2013'!$M525)</f>
        <v>0</v>
      </c>
      <c r="Q525" s="29">
        <f>+SUMIFS('Scritture 2013'!$F:$F,'Scritture 2013'!$G:$G,"16",'Scritture 2013'!$A:$A,'Sp 2013'!$M525)</f>
        <v>0</v>
      </c>
      <c r="R525" s="29">
        <f>+SUMIFS('Scritture 2013'!$F:$F,'Scritture 2013'!$G:$G,"39CA",'Scritture 2013'!$A:$A,'Sp 2013'!$M525)</f>
        <v>0</v>
      </c>
      <c r="S525" s="29">
        <f>+SUMIFS('Scritture 2013'!$F:$F,'Scritture 2013'!$G:$G,"17",'Scritture 2013'!$A:$A,'Sp 2013'!$M525)</f>
        <v>0</v>
      </c>
      <c r="T525" s="29">
        <f>+SUMIFS('Scritture 2013'!$F:$F,'Scritture 2013'!$G:$G,"39AF",'Scritture 2013'!$A:$A,'Sp 2013'!$M525)</f>
        <v>0</v>
      </c>
      <c r="U525" s="29">
        <f>+SUMIFS('Scritture 2013'!$F:$F,'Scritture 2013'!$G:$G,"39SD",'Scritture 2013'!$A:$A,'Sp 2013'!$M525)</f>
        <v>0</v>
      </c>
      <c r="V525" s="29">
        <f>+SUMIFS('Scritture 2013'!$F:$F,'Scritture 2013'!$G:$G,"37",'Scritture 2013'!$A:$A,'Sp 2013'!$M525)</f>
        <v>0</v>
      </c>
      <c r="W525" s="29">
        <f>+SUMIFS('Scritture 2013'!$F:$F,'Scritture 2013'!$G:$G,"19",'Scritture 2013'!$A:$A,'Sp 2013'!$M525)</f>
        <v>0</v>
      </c>
      <c r="X525" s="29">
        <f t="shared" si="34"/>
        <v>0</v>
      </c>
      <c r="Y525" s="29">
        <f t="shared" si="31"/>
        <v>72093.67</v>
      </c>
      <c r="Z525" s="13"/>
    </row>
    <row r="526" spans="1:26" hidden="1" x14ac:dyDescent="0.3">
      <c r="A526" s="12" t="s">
        <v>426</v>
      </c>
      <c r="B526" s="12" t="s">
        <v>467</v>
      </c>
      <c r="C526" s="13" t="s">
        <v>468</v>
      </c>
      <c r="D526" s="13" t="s">
        <v>634</v>
      </c>
      <c r="E526" s="14" t="s">
        <v>635</v>
      </c>
      <c r="F526" s="13"/>
      <c r="G526" s="13"/>
      <c r="H526" s="10" t="s">
        <v>426</v>
      </c>
      <c r="I526" s="10" t="s">
        <v>467</v>
      </c>
      <c r="J526" t="s">
        <v>636</v>
      </c>
      <c r="K526" t="s">
        <v>636</v>
      </c>
      <c r="M526" s="15">
        <v>44009000013</v>
      </c>
      <c r="N526" s="15" t="s">
        <v>644</v>
      </c>
      <c r="O526" s="12"/>
      <c r="P526" s="29">
        <f>+SUMIFS('Scritture 2013'!$F:$F,'Scritture 2013'!$G:$G,"38",'Scritture 2013'!$A:$A,'Sp 2013'!$M526)</f>
        <v>0</v>
      </c>
      <c r="Q526" s="29">
        <f>+SUMIFS('Scritture 2013'!$F:$F,'Scritture 2013'!$G:$G,"16",'Scritture 2013'!$A:$A,'Sp 2013'!$M526)</f>
        <v>0</v>
      </c>
      <c r="R526" s="29">
        <f>+SUMIFS('Scritture 2013'!$F:$F,'Scritture 2013'!$G:$G,"39CA",'Scritture 2013'!$A:$A,'Sp 2013'!$M526)</f>
        <v>0</v>
      </c>
      <c r="S526" s="29">
        <f>+SUMIFS('Scritture 2013'!$F:$F,'Scritture 2013'!$G:$G,"17",'Scritture 2013'!$A:$A,'Sp 2013'!$M526)</f>
        <v>0</v>
      </c>
      <c r="T526" s="29">
        <f>+SUMIFS('Scritture 2013'!$F:$F,'Scritture 2013'!$G:$G,"39AF",'Scritture 2013'!$A:$A,'Sp 2013'!$M526)</f>
        <v>0</v>
      </c>
      <c r="U526" s="29">
        <f>+SUMIFS('Scritture 2013'!$F:$F,'Scritture 2013'!$G:$G,"39SD",'Scritture 2013'!$A:$A,'Sp 2013'!$M526)</f>
        <v>0</v>
      </c>
      <c r="V526" s="29">
        <f>+SUMIFS('Scritture 2013'!$F:$F,'Scritture 2013'!$G:$G,"37",'Scritture 2013'!$A:$A,'Sp 2013'!$M526)</f>
        <v>0</v>
      </c>
      <c r="W526" s="29">
        <f>+SUMIFS('Scritture 2013'!$F:$F,'Scritture 2013'!$G:$G,"19",'Scritture 2013'!$A:$A,'Sp 2013'!$M526)</f>
        <v>0</v>
      </c>
      <c r="X526" s="29">
        <f t="shared" si="34"/>
        <v>0</v>
      </c>
      <c r="Y526" s="29">
        <f t="shared" ref="Y526:Y589" si="35">+SUM(O526:W526)</f>
        <v>0</v>
      </c>
      <c r="Z526" s="13"/>
    </row>
    <row r="527" spans="1:26" hidden="1" x14ac:dyDescent="0.3">
      <c r="A527" s="12"/>
      <c r="B527" s="12"/>
      <c r="C527" s="13"/>
      <c r="D527" s="13"/>
      <c r="E527" s="14"/>
      <c r="F527" s="13"/>
      <c r="G527" s="13"/>
      <c r="H527" s="10" t="s">
        <v>426</v>
      </c>
      <c r="I527" s="10" t="s">
        <v>467</v>
      </c>
      <c r="J527" t="s">
        <v>636</v>
      </c>
      <c r="K527" t="s">
        <v>636</v>
      </c>
      <c r="M527" s="23" t="s">
        <v>780</v>
      </c>
      <c r="N527" s="23" t="s">
        <v>781</v>
      </c>
      <c r="O527" s="12"/>
      <c r="P527" s="29">
        <f>+SUMIFS('Scritture 2013'!$F:$F,'Scritture 2013'!$G:$G,"38",'Scritture 2013'!$A:$A,'Sp 2013'!$M527)</f>
        <v>0</v>
      </c>
      <c r="Q527" s="29">
        <f>+SUMIFS('Scritture 2013'!$F:$F,'Scritture 2013'!$G:$G,"16",'Scritture 2013'!$A:$A,'Sp 2013'!$M527)</f>
        <v>0</v>
      </c>
      <c r="R527" s="29">
        <f>+SUMIFS('Scritture 2013'!$F:$F,'Scritture 2013'!$G:$G,"39CA",'Scritture 2013'!$A:$A,'Sp 2013'!$M527)</f>
        <v>0</v>
      </c>
      <c r="S527" s="29">
        <f>+SUMIFS('Scritture 2013'!$F:$F,'Scritture 2013'!$G:$G,"17",'Scritture 2013'!$A:$A,'Sp 2013'!$M527)</f>
        <v>0</v>
      </c>
      <c r="T527" s="29">
        <f>+SUMIFS('Scritture 2013'!$F:$F,'Scritture 2013'!$G:$G,"39AF",'Scritture 2013'!$A:$A,'Sp 2013'!$M527)</f>
        <v>0</v>
      </c>
      <c r="U527" s="29">
        <f>+SUMIFS('Scritture 2013'!$F:$F,'Scritture 2013'!$G:$G,"39SD",'Scritture 2013'!$A:$A,'Sp 2013'!$M527)</f>
        <v>0</v>
      </c>
      <c r="V527" s="29">
        <f>+SUMIFS('Scritture 2013'!$F:$F,'Scritture 2013'!$G:$G,"37",'Scritture 2013'!$A:$A,'Sp 2013'!$M527)</f>
        <v>0</v>
      </c>
      <c r="W527" s="29">
        <f>+SUMIFS('Scritture 2013'!$F:$F,'Scritture 2013'!$G:$G,"19",'Scritture 2013'!$A:$A,'Sp 2013'!$M527)</f>
        <v>0</v>
      </c>
      <c r="X527" s="29">
        <f t="shared" si="34"/>
        <v>0</v>
      </c>
      <c r="Y527" s="29">
        <f t="shared" si="35"/>
        <v>0</v>
      </c>
      <c r="Z527" s="13"/>
    </row>
    <row r="528" spans="1:26" hidden="1" x14ac:dyDescent="0.3">
      <c r="A528" s="12"/>
      <c r="B528" s="12"/>
      <c r="C528" s="13"/>
      <c r="D528" s="13"/>
      <c r="E528" s="14"/>
      <c r="F528" s="13"/>
      <c r="G528" s="13"/>
      <c r="H528" s="10" t="s">
        <v>426</v>
      </c>
      <c r="I528" s="10" t="s">
        <v>467</v>
      </c>
      <c r="J528" t="s">
        <v>997</v>
      </c>
      <c r="M528" s="23">
        <v>44008000055</v>
      </c>
      <c r="N528" s="23" t="s">
        <v>998</v>
      </c>
      <c r="O528" s="12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13"/>
    </row>
    <row r="529" spans="1:26" hidden="1" x14ac:dyDescent="0.3">
      <c r="A529" s="12" t="s">
        <v>426</v>
      </c>
      <c r="B529" s="12" t="s">
        <v>467</v>
      </c>
      <c r="C529" s="13" t="s">
        <v>468</v>
      </c>
      <c r="D529" s="13" t="s">
        <v>634</v>
      </c>
      <c r="E529" s="14" t="s">
        <v>635</v>
      </c>
      <c r="F529" s="13"/>
      <c r="G529" s="13"/>
      <c r="H529" s="10" t="s">
        <v>426</v>
      </c>
      <c r="I529" s="10" t="s">
        <v>467</v>
      </c>
      <c r="J529" t="s">
        <v>645</v>
      </c>
      <c r="K529" t="s">
        <v>645</v>
      </c>
      <c r="M529" s="15">
        <v>44006000021</v>
      </c>
      <c r="N529" s="15" t="s">
        <v>646</v>
      </c>
      <c r="O529" s="12">
        <f>+VLOOKUP(M529,[1]Foglio1!$A:$C,3,0)</f>
        <v>20013.95</v>
      </c>
      <c r="P529" s="29">
        <f>+SUMIFS('Scritture 2013'!$F:$F,'Scritture 2013'!$G:$G,"38",'Scritture 2013'!$A:$A,'Sp 2013'!$M529)</f>
        <v>0</v>
      </c>
      <c r="Q529" s="29">
        <f>+SUMIFS('Scritture 2013'!$F:$F,'Scritture 2013'!$G:$G,"16",'Scritture 2013'!$A:$A,'Sp 2013'!$M529)</f>
        <v>0</v>
      </c>
      <c r="R529" s="29">
        <f>+SUMIFS('Scritture 2013'!$F:$F,'Scritture 2013'!$G:$G,"39CA",'Scritture 2013'!$A:$A,'Sp 2013'!$M529)</f>
        <v>0</v>
      </c>
      <c r="S529" s="29">
        <f>+SUMIFS('Scritture 2013'!$F:$F,'Scritture 2013'!$G:$G,"17",'Scritture 2013'!$A:$A,'Sp 2013'!$M529)</f>
        <v>0</v>
      </c>
      <c r="T529" s="29">
        <f>+SUMIFS('Scritture 2013'!$F:$F,'Scritture 2013'!$G:$G,"39AF",'Scritture 2013'!$A:$A,'Sp 2013'!$M529)</f>
        <v>0</v>
      </c>
      <c r="U529" s="29">
        <f>+SUMIFS('Scritture 2013'!$F:$F,'Scritture 2013'!$G:$G,"39SD",'Scritture 2013'!$A:$A,'Sp 2013'!$M529)</f>
        <v>0</v>
      </c>
      <c r="V529" s="29">
        <f>+SUMIFS('Scritture 2013'!$F:$F,'Scritture 2013'!$G:$G,"37",'Scritture 2013'!$A:$A,'Sp 2013'!$M529)</f>
        <v>0</v>
      </c>
      <c r="W529" s="29">
        <f>+SUMIFS('Scritture 2013'!$F:$F,'Scritture 2013'!$G:$G,"19",'Scritture 2013'!$A:$A,'Sp 2013'!$M529)</f>
        <v>0</v>
      </c>
      <c r="X529" s="29">
        <f t="shared" si="34"/>
        <v>0</v>
      </c>
      <c r="Y529" s="29">
        <f t="shared" si="35"/>
        <v>20013.95</v>
      </c>
      <c r="Z529" s="13"/>
    </row>
    <row r="530" spans="1:26" hidden="1" x14ac:dyDescent="0.3">
      <c r="A530" s="12" t="s">
        <v>426</v>
      </c>
      <c r="B530" s="12" t="s">
        <v>467</v>
      </c>
      <c r="C530" s="13" t="s">
        <v>468</v>
      </c>
      <c r="D530" s="13" t="s">
        <v>647</v>
      </c>
      <c r="E530" s="14" t="s">
        <v>648</v>
      </c>
      <c r="F530" s="13"/>
      <c r="G530" s="13"/>
      <c r="H530" s="10" t="s">
        <v>426</v>
      </c>
      <c r="I530" s="10" t="s">
        <v>467</v>
      </c>
      <c r="J530" t="s">
        <v>649</v>
      </c>
      <c r="K530" t="s">
        <v>649</v>
      </c>
      <c r="M530" s="15">
        <v>44008000018</v>
      </c>
      <c r="N530" s="15" t="s">
        <v>650</v>
      </c>
      <c r="O530" s="12">
        <f>+VLOOKUP(M530,[1]Foglio1!$A:$C,3,0)</f>
        <v>7393.81</v>
      </c>
      <c r="P530" s="29">
        <f>+SUMIFS('Scritture 2013'!$F:$F,'Scritture 2013'!$G:$G,"38",'Scritture 2013'!$A:$A,'Sp 2013'!$M530)</f>
        <v>0</v>
      </c>
      <c r="Q530" s="29">
        <f>+SUMIFS('Scritture 2013'!$F:$F,'Scritture 2013'!$G:$G,"16",'Scritture 2013'!$A:$A,'Sp 2013'!$M530)</f>
        <v>0</v>
      </c>
      <c r="R530" s="29">
        <f>+SUMIFS('Scritture 2013'!$F:$F,'Scritture 2013'!$G:$G,"39CA",'Scritture 2013'!$A:$A,'Sp 2013'!$M530)</f>
        <v>0</v>
      </c>
      <c r="S530" s="29">
        <f>+SUMIFS('Scritture 2013'!$F:$F,'Scritture 2013'!$G:$G,"17",'Scritture 2013'!$A:$A,'Sp 2013'!$M530)</f>
        <v>0</v>
      </c>
      <c r="T530" s="29">
        <f>+SUMIFS('Scritture 2013'!$F:$F,'Scritture 2013'!$G:$G,"39AF",'Scritture 2013'!$A:$A,'Sp 2013'!$M530)</f>
        <v>0</v>
      </c>
      <c r="U530" s="29">
        <f>+SUMIFS('Scritture 2013'!$F:$F,'Scritture 2013'!$G:$G,"39SD",'Scritture 2013'!$A:$A,'Sp 2013'!$M530)</f>
        <v>0</v>
      </c>
      <c r="V530" s="29">
        <f>+SUMIFS('Scritture 2013'!$F:$F,'Scritture 2013'!$G:$G,"37",'Scritture 2013'!$A:$A,'Sp 2013'!$M530)</f>
        <v>0</v>
      </c>
      <c r="W530" s="29">
        <f>+SUMIFS('Scritture 2013'!$F:$F,'Scritture 2013'!$G:$G,"19",'Scritture 2013'!$A:$A,'Sp 2013'!$M530)</f>
        <v>0</v>
      </c>
      <c r="X530" s="29">
        <f t="shared" si="34"/>
        <v>0</v>
      </c>
      <c r="Y530" s="29">
        <f t="shared" si="35"/>
        <v>7393.81</v>
      </c>
      <c r="Z530" s="13"/>
    </row>
    <row r="531" spans="1:26" hidden="1" x14ac:dyDescent="0.3">
      <c r="A531" s="12" t="s">
        <v>426</v>
      </c>
      <c r="B531" s="12" t="s">
        <v>467</v>
      </c>
      <c r="C531" s="13" t="s">
        <v>468</v>
      </c>
      <c r="D531" s="13" t="s">
        <v>647</v>
      </c>
      <c r="E531" s="14" t="s">
        <v>648</v>
      </c>
      <c r="F531" s="13"/>
      <c r="G531" s="13"/>
      <c r="H531" s="10" t="s">
        <v>426</v>
      </c>
      <c r="I531" s="10" t="s">
        <v>467</v>
      </c>
      <c r="J531" t="s">
        <v>649</v>
      </c>
      <c r="K531" t="s">
        <v>649</v>
      </c>
      <c r="M531" s="15">
        <v>44008000020</v>
      </c>
      <c r="N531" s="15" t="s">
        <v>651</v>
      </c>
      <c r="O531" s="12">
        <f>+VLOOKUP(M531,[1]Foglio1!$A:$C,3,0)</f>
        <v>3583.94</v>
      </c>
      <c r="P531" s="29">
        <f>+SUMIFS('Scritture 2013'!$F:$F,'Scritture 2013'!$G:$G,"38",'Scritture 2013'!$A:$A,'Sp 2013'!$M531)</f>
        <v>0</v>
      </c>
      <c r="Q531" s="29">
        <f>+SUMIFS('Scritture 2013'!$F:$F,'Scritture 2013'!$G:$G,"16",'Scritture 2013'!$A:$A,'Sp 2013'!$M531)</f>
        <v>0</v>
      </c>
      <c r="R531" s="29">
        <f>+SUMIFS('Scritture 2013'!$F:$F,'Scritture 2013'!$G:$G,"39CA",'Scritture 2013'!$A:$A,'Sp 2013'!$M531)</f>
        <v>0</v>
      </c>
      <c r="S531" s="29">
        <f>+SUMIFS('Scritture 2013'!$F:$F,'Scritture 2013'!$G:$G,"17",'Scritture 2013'!$A:$A,'Sp 2013'!$M531)</f>
        <v>0</v>
      </c>
      <c r="T531" s="29">
        <f>+SUMIFS('Scritture 2013'!$F:$F,'Scritture 2013'!$G:$G,"39AF",'Scritture 2013'!$A:$A,'Sp 2013'!$M531)</f>
        <v>0</v>
      </c>
      <c r="U531" s="29">
        <f>+SUMIFS('Scritture 2013'!$F:$F,'Scritture 2013'!$G:$G,"39SD",'Scritture 2013'!$A:$A,'Sp 2013'!$M531)</f>
        <v>0</v>
      </c>
      <c r="V531" s="29">
        <f>+SUMIFS('Scritture 2013'!$F:$F,'Scritture 2013'!$G:$G,"37",'Scritture 2013'!$A:$A,'Sp 2013'!$M531)</f>
        <v>0</v>
      </c>
      <c r="W531" s="29">
        <f>+SUMIFS('Scritture 2013'!$F:$F,'Scritture 2013'!$G:$G,"19",'Scritture 2013'!$A:$A,'Sp 2013'!$M531)</f>
        <v>0</v>
      </c>
      <c r="X531" s="29">
        <f t="shared" si="34"/>
        <v>0</v>
      </c>
      <c r="Y531" s="29">
        <f t="shared" si="35"/>
        <v>3583.94</v>
      </c>
      <c r="Z531" s="13"/>
    </row>
    <row r="532" spans="1:26" hidden="1" x14ac:dyDescent="0.3">
      <c r="A532" s="12" t="s">
        <v>426</v>
      </c>
      <c r="B532" s="12" t="s">
        <v>467</v>
      </c>
      <c r="C532" s="13" t="s">
        <v>468</v>
      </c>
      <c r="D532" s="13" t="s">
        <v>647</v>
      </c>
      <c r="E532" s="14" t="s">
        <v>648</v>
      </c>
      <c r="F532" s="13"/>
      <c r="G532" s="13"/>
      <c r="H532" s="10" t="s">
        <v>426</v>
      </c>
      <c r="I532" s="10" t="s">
        <v>467</v>
      </c>
      <c r="J532" t="s">
        <v>649</v>
      </c>
      <c r="K532" t="s">
        <v>649</v>
      </c>
      <c r="M532" s="15">
        <v>44008000016</v>
      </c>
      <c r="N532" s="15" t="s">
        <v>652</v>
      </c>
      <c r="O532" s="12">
        <f>+VLOOKUP(M532,[1]Foglio1!$A:$C,3,0)</f>
        <v>3111</v>
      </c>
      <c r="P532" s="29">
        <f>+SUMIFS('Scritture 2013'!$F:$F,'Scritture 2013'!$G:$G,"38",'Scritture 2013'!$A:$A,'Sp 2013'!$M532)</f>
        <v>0</v>
      </c>
      <c r="Q532" s="29">
        <f>+SUMIFS('Scritture 2013'!$F:$F,'Scritture 2013'!$G:$G,"16",'Scritture 2013'!$A:$A,'Sp 2013'!$M532)</f>
        <v>0</v>
      </c>
      <c r="R532" s="29">
        <f>+SUMIFS('Scritture 2013'!$F:$F,'Scritture 2013'!$G:$G,"39CA",'Scritture 2013'!$A:$A,'Sp 2013'!$M532)</f>
        <v>0</v>
      </c>
      <c r="S532" s="29">
        <f>+SUMIFS('Scritture 2013'!$F:$F,'Scritture 2013'!$G:$G,"17",'Scritture 2013'!$A:$A,'Sp 2013'!$M532)</f>
        <v>0</v>
      </c>
      <c r="T532" s="29">
        <f>+SUMIFS('Scritture 2013'!$F:$F,'Scritture 2013'!$G:$G,"39AF",'Scritture 2013'!$A:$A,'Sp 2013'!$M532)</f>
        <v>0</v>
      </c>
      <c r="U532" s="29">
        <f>+SUMIFS('Scritture 2013'!$F:$F,'Scritture 2013'!$G:$G,"39SD",'Scritture 2013'!$A:$A,'Sp 2013'!$M532)</f>
        <v>0</v>
      </c>
      <c r="V532" s="29">
        <f>+SUMIFS('Scritture 2013'!$F:$F,'Scritture 2013'!$G:$G,"37",'Scritture 2013'!$A:$A,'Sp 2013'!$M532)</f>
        <v>0</v>
      </c>
      <c r="W532" s="29">
        <f>+SUMIFS('Scritture 2013'!$F:$F,'Scritture 2013'!$G:$G,"19",'Scritture 2013'!$A:$A,'Sp 2013'!$M532)</f>
        <v>0</v>
      </c>
      <c r="X532" s="29">
        <f t="shared" si="34"/>
        <v>0</v>
      </c>
      <c r="Y532" s="29">
        <f t="shared" si="35"/>
        <v>3111</v>
      </c>
      <c r="Z532" s="13"/>
    </row>
    <row r="533" spans="1:26" hidden="1" x14ac:dyDescent="0.3">
      <c r="A533" s="12" t="s">
        <v>426</v>
      </c>
      <c r="B533" s="12" t="s">
        <v>467</v>
      </c>
      <c r="C533" s="13" t="s">
        <v>468</v>
      </c>
      <c r="D533" s="13" t="s">
        <v>647</v>
      </c>
      <c r="E533" s="14" t="s">
        <v>648</v>
      </c>
      <c r="F533" s="13"/>
      <c r="G533" s="13"/>
      <c r="H533" s="10" t="s">
        <v>426</v>
      </c>
      <c r="I533" s="10" t="s">
        <v>467</v>
      </c>
      <c r="J533" t="s">
        <v>649</v>
      </c>
      <c r="K533" t="s">
        <v>649</v>
      </c>
      <c r="M533" s="15">
        <v>44008000044</v>
      </c>
      <c r="N533" s="15" t="s">
        <v>653</v>
      </c>
      <c r="O533" s="12">
        <f>+VLOOKUP(M533,[1]Foglio1!$A:$C,3,0)</f>
        <v>9702.02</v>
      </c>
      <c r="P533" s="29">
        <f>+SUMIFS('Scritture 2013'!$F:$F,'Scritture 2013'!$G:$G,"38",'Scritture 2013'!$A:$A,'Sp 2013'!$M533)</f>
        <v>0</v>
      </c>
      <c r="Q533" s="29">
        <f>+SUMIFS('Scritture 2013'!$F:$F,'Scritture 2013'!$G:$G,"16",'Scritture 2013'!$A:$A,'Sp 2013'!$M533)</f>
        <v>0</v>
      </c>
      <c r="R533" s="29">
        <f>+SUMIFS('Scritture 2013'!$F:$F,'Scritture 2013'!$G:$G,"39CA",'Scritture 2013'!$A:$A,'Sp 2013'!$M533)</f>
        <v>0</v>
      </c>
      <c r="S533" s="29">
        <f>+SUMIFS('Scritture 2013'!$F:$F,'Scritture 2013'!$G:$G,"17",'Scritture 2013'!$A:$A,'Sp 2013'!$M533)</f>
        <v>0</v>
      </c>
      <c r="T533" s="29">
        <f>+SUMIFS('Scritture 2013'!$F:$F,'Scritture 2013'!$G:$G,"39AF",'Scritture 2013'!$A:$A,'Sp 2013'!$M533)</f>
        <v>0</v>
      </c>
      <c r="U533" s="29">
        <f>+SUMIFS('Scritture 2013'!$F:$F,'Scritture 2013'!$G:$G,"39SD",'Scritture 2013'!$A:$A,'Sp 2013'!$M533)</f>
        <v>0</v>
      </c>
      <c r="V533" s="29">
        <f>+SUMIFS('Scritture 2013'!$F:$F,'Scritture 2013'!$G:$G,"37",'Scritture 2013'!$A:$A,'Sp 2013'!$M533)</f>
        <v>0</v>
      </c>
      <c r="W533" s="29">
        <f>+SUMIFS('Scritture 2013'!$F:$F,'Scritture 2013'!$G:$G,"19",'Scritture 2013'!$A:$A,'Sp 2013'!$M533)</f>
        <v>0</v>
      </c>
      <c r="X533" s="29">
        <f t="shared" si="34"/>
        <v>0</v>
      </c>
      <c r="Y533" s="29">
        <f t="shared" si="35"/>
        <v>9702.02</v>
      </c>
      <c r="Z533" s="13"/>
    </row>
    <row r="534" spans="1:26" hidden="1" x14ac:dyDescent="0.3">
      <c r="A534" s="12" t="s">
        <v>426</v>
      </c>
      <c r="B534" s="12" t="s">
        <v>467</v>
      </c>
      <c r="C534" s="13" t="s">
        <v>468</v>
      </c>
      <c r="D534" s="13" t="s">
        <v>647</v>
      </c>
      <c r="E534" s="14" t="s">
        <v>648</v>
      </c>
      <c r="F534" s="13"/>
      <c r="G534" s="13"/>
      <c r="H534" s="10" t="s">
        <v>426</v>
      </c>
      <c r="I534" s="10" t="s">
        <v>467</v>
      </c>
      <c r="J534" t="s">
        <v>649</v>
      </c>
      <c r="K534" t="s">
        <v>649</v>
      </c>
      <c r="M534" s="15">
        <v>44008000003</v>
      </c>
      <c r="N534" s="15" t="s">
        <v>654</v>
      </c>
      <c r="O534" s="12">
        <f>+VLOOKUP(M534,[1]Foglio1!$A:$C,3,0)</f>
        <v>4530.6899999999996</v>
      </c>
      <c r="P534" s="29">
        <f>+SUMIFS('Scritture 2013'!$F:$F,'Scritture 2013'!$G:$G,"38",'Scritture 2013'!$A:$A,'Sp 2013'!$M534)</f>
        <v>0</v>
      </c>
      <c r="Q534" s="29">
        <f>+SUMIFS('Scritture 2013'!$F:$F,'Scritture 2013'!$G:$G,"16",'Scritture 2013'!$A:$A,'Sp 2013'!$M534)</f>
        <v>0</v>
      </c>
      <c r="R534" s="29">
        <f>+SUMIFS('Scritture 2013'!$F:$F,'Scritture 2013'!$G:$G,"39CA",'Scritture 2013'!$A:$A,'Sp 2013'!$M534)</f>
        <v>0</v>
      </c>
      <c r="S534" s="29">
        <f>+SUMIFS('Scritture 2013'!$F:$F,'Scritture 2013'!$G:$G,"17",'Scritture 2013'!$A:$A,'Sp 2013'!$M534)</f>
        <v>0</v>
      </c>
      <c r="T534" s="29">
        <f>+SUMIFS('Scritture 2013'!$F:$F,'Scritture 2013'!$G:$G,"39AF",'Scritture 2013'!$A:$A,'Sp 2013'!$M534)</f>
        <v>0</v>
      </c>
      <c r="U534" s="29">
        <f>+SUMIFS('Scritture 2013'!$F:$F,'Scritture 2013'!$G:$G,"39SD",'Scritture 2013'!$A:$A,'Sp 2013'!$M534)</f>
        <v>0</v>
      </c>
      <c r="V534" s="29">
        <f>+SUMIFS('Scritture 2013'!$F:$F,'Scritture 2013'!$G:$G,"37",'Scritture 2013'!$A:$A,'Sp 2013'!$M534)</f>
        <v>0</v>
      </c>
      <c r="W534" s="29">
        <f>+SUMIFS('Scritture 2013'!$F:$F,'Scritture 2013'!$G:$G,"19",'Scritture 2013'!$A:$A,'Sp 2013'!$M534)</f>
        <v>0</v>
      </c>
      <c r="X534" s="29">
        <f t="shared" si="34"/>
        <v>0</v>
      </c>
      <c r="Y534" s="29">
        <f t="shared" si="35"/>
        <v>4530.6899999999996</v>
      </c>
      <c r="Z534" s="13"/>
    </row>
    <row r="535" spans="1:26" hidden="1" x14ac:dyDescent="0.3">
      <c r="A535" s="12" t="s">
        <v>426</v>
      </c>
      <c r="B535" s="12" t="s">
        <v>467</v>
      </c>
      <c r="C535" s="13" t="s">
        <v>468</v>
      </c>
      <c r="D535" s="13" t="s">
        <v>647</v>
      </c>
      <c r="E535" s="14" t="s">
        <v>648</v>
      </c>
      <c r="F535" s="13"/>
      <c r="G535" s="13"/>
      <c r="H535" s="10" t="s">
        <v>426</v>
      </c>
      <c r="I535" s="10" t="s">
        <v>467</v>
      </c>
      <c r="J535" t="s">
        <v>649</v>
      </c>
      <c r="K535" t="s">
        <v>649</v>
      </c>
      <c r="M535" s="15">
        <v>44008000036</v>
      </c>
      <c r="N535" s="15" t="s">
        <v>655</v>
      </c>
      <c r="O535" s="12">
        <f>+VLOOKUP(M535,[1]Foglio1!$A:$C,3,0)</f>
        <v>35964</v>
      </c>
      <c r="P535" s="29">
        <f>+SUMIFS('Scritture 2013'!$F:$F,'Scritture 2013'!$G:$G,"38",'Scritture 2013'!$A:$A,'Sp 2013'!$M535)</f>
        <v>0</v>
      </c>
      <c r="Q535" s="29">
        <f>+SUMIFS('Scritture 2013'!$F:$F,'Scritture 2013'!$G:$G,"16",'Scritture 2013'!$A:$A,'Sp 2013'!$M535)</f>
        <v>0</v>
      </c>
      <c r="R535" s="29">
        <f>+SUMIFS('Scritture 2013'!$F:$F,'Scritture 2013'!$G:$G,"39CA",'Scritture 2013'!$A:$A,'Sp 2013'!$M535)</f>
        <v>0</v>
      </c>
      <c r="S535" s="29">
        <f>+SUMIFS('Scritture 2013'!$F:$F,'Scritture 2013'!$G:$G,"17",'Scritture 2013'!$A:$A,'Sp 2013'!$M535)</f>
        <v>0</v>
      </c>
      <c r="T535" s="29">
        <f>+SUMIFS('Scritture 2013'!$F:$F,'Scritture 2013'!$G:$G,"39AF",'Scritture 2013'!$A:$A,'Sp 2013'!$M535)</f>
        <v>0</v>
      </c>
      <c r="U535" s="29">
        <f>+SUMIFS('Scritture 2013'!$F:$F,'Scritture 2013'!$G:$G,"39SD",'Scritture 2013'!$A:$A,'Sp 2013'!$M535)</f>
        <v>0</v>
      </c>
      <c r="V535" s="29">
        <f>+SUMIFS('Scritture 2013'!$F:$F,'Scritture 2013'!$G:$G,"37",'Scritture 2013'!$A:$A,'Sp 2013'!$M535)</f>
        <v>0</v>
      </c>
      <c r="W535" s="29">
        <f>+SUMIFS('Scritture 2013'!$F:$F,'Scritture 2013'!$G:$G,"19",'Scritture 2013'!$A:$A,'Sp 2013'!$M535)</f>
        <v>0</v>
      </c>
      <c r="X535" s="29">
        <f t="shared" si="34"/>
        <v>0</v>
      </c>
      <c r="Y535" s="29">
        <f t="shared" si="35"/>
        <v>35964</v>
      </c>
      <c r="Z535" s="13"/>
    </row>
    <row r="536" spans="1:26" hidden="1" x14ac:dyDescent="0.3">
      <c r="A536" s="12" t="s">
        <v>426</v>
      </c>
      <c r="B536" s="12" t="s">
        <v>467</v>
      </c>
      <c r="C536" s="13" t="s">
        <v>468</v>
      </c>
      <c r="D536" s="13" t="s">
        <v>647</v>
      </c>
      <c r="E536" s="14" t="s">
        <v>648</v>
      </c>
      <c r="F536" s="13"/>
      <c r="G536" s="13"/>
      <c r="H536" s="10" t="s">
        <v>426</v>
      </c>
      <c r="I536" s="10" t="s">
        <v>467</v>
      </c>
      <c r="J536" t="s">
        <v>649</v>
      </c>
      <c r="K536" t="s">
        <v>649</v>
      </c>
      <c r="M536" s="15">
        <v>44008000047</v>
      </c>
      <c r="N536" s="15" t="s">
        <v>656</v>
      </c>
      <c r="O536" s="12">
        <f>+VLOOKUP(M536,[1]Foglio1!$A:$C,3,0)</f>
        <v>231.38</v>
      </c>
      <c r="P536" s="29">
        <f>+SUMIFS('Scritture 2013'!$F:$F,'Scritture 2013'!$G:$G,"38",'Scritture 2013'!$A:$A,'Sp 2013'!$M536)</f>
        <v>0</v>
      </c>
      <c r="Q536" s="29">
        <f>+SUMIFS('Scritture 2013'!$F:$F,'Scritture 2013'!$G:$G,"16",'Scritture 2013'!$A:$A,'Sp 2013'!$M536)</f>
        <v>0</v>
      </c>
      <c r="R536" s="29">
        <f>+SUMIFS('Scritture 2013'!$F:$F,'Scritture 2013'!$G:$G,"39CA",'Scritture 2013'!$A:$A,'Sp 2013'!$M536)</f>
        <v>0</v>
      </c>
      <c r="S536" s="29">
        <f>+SUMIFS('Scritture 2013'!$F:$F,'Scritture 2013'!$G:$G,"17",'Scritture 2013'!$A:$A,'Sp 2013'!$M536)</f>
        <v>0</v>
      </c>
      <c r="T536" s="29">
        <f>+SUMIFS('Scritture 2013'!$F:$F,'Scritture 2013'!$G:$G,"39AF",'Scritture 2013'!$A:$A,'Sp 2013'!$M536)</f>
        <v>0</v>
      </c>
      <c r="U536" s="29">
        <f>+SUMIFS('Scritture 2013'!$F:$F,'Scritture 2013'!$G:$G,"39SD",'Scritture 2013'!$A:$A,'Sp 2013'!$M536)</f>
        <v>0</v>
      </c>
      <c r="V536" s="29">
        <f>+SUMIFS('Scritture 2013'!$F:$F,'Scritture 2013'!$G:$G,"37",'Scritture 2013'!$A:$A,'Sp 2013'!$M536)</f>
        <v>0</v>
      </c>
      <c r="W536" s="29">
        <f>+SUMIFS('Scritture 2013'!$F:$F,'Scritture 2013'!$G:$G,"19",'Scritture 2013'!$A:$A,'Sp 2013'!$M536)</f>
        <v>0</v>
      </c>
      <c r="X536" s="29">
        <f t="shared" si="34"/>
        <v>0</v>
      </c>
      <c r="Y536" s="29">
        <f t="shared" si="35"/>
        <v>231.38</v>
      </c>
      <c r="Z536" s="13"/>
    </row>
    <row r="537" spans="1:26" hidden="1" x14ac:dyDescent="0.3">
      <c r="A537" s="12" t="s">
        <v>426</v>
      </c>
      <c r="B537" s="12" t="s">
        <v>467</v>
      </c>
      <c r="C537" s="13" t="s">
        <v>468</v>
      </c>
      <c r="D537" s="13" t="s">
        <v>647</v>
      </c>
      <c r="E537" s="14" t="s">
        <v>648</v>
      </c>
      <c r="F537" s="13"/>
      <c r="G537" s="13"/>
      <c r="H537" s="10" t="s">
        <v>426</v>
      </c>
      <c r="I537" s="10" t="s">
        <v>467</v>
      </c>
      <c r="J537" t="s">
        <v>649</v>
      </c>
      <c r="K537" t="s">
        <v>649</v>
      </c>
      <c r="M537" s="15">
        <v>44008000013</v>
      </c>
      <c r="N537" s="15" t="s">
        <v>657</v>
      </c>
      <c r="O537" s="12">
        <f>+VLOOKUP(M537,[1]Foglio1!$A:$C,3,0)</f>
        <v>190.07</v>
      </c>
      <c r="P537" s="29">
        <f>+SUMIFS('Scritture 2013'!$F:$F,'Scritture 2013'!$G:$G,"38",'Scritture 2013'!$A:$A,'Sp 2013'!$M537)</f>
        <v>0</v>
      </c>
      <c r="Q537" s="29">
        <f>+SUMIFS('Scritture 2013'!$F:$F,'Scritture 2013'!$G:$G,"16",'Scritture 2013'!$A:$A,'Sp 2013'!$M537)</f>
        <v>0</v>
      </c>
      <c r="R537" s="29">
        <f>+SUMIFS('Scritture 2013'!$F:$F,'Scritture 2013'!$G:$G,"39CA",'Scritture 2013'!$A:$A,'Sp 2013'!$M537)</f>
        <v>0</v>
      </c>
      <c r="S537" s="29">
        <f>+SUMIFS('Scritture 2013'!$F:$F,'Scritture 2013'!$G:$G,"17",'Scritture 2013'!$A:$A,'Sp 2013'!$M537)</f>
        <v>0</v>
      </c>
      <c r="T537" s="29">
        <f>+SUMIFS('Scritture 2013'!$F:$F,'Scritture 2013'!$G:$G,"39AF",'Scritture 2013'!$A:$A,'Sp 2013'!$M537)</f>
        <v>0</v>
      </c>
      <c r="U537" s="29">
        <f>+SUMIFS('Scritture 2013'!$F:$F,'Scritture 2013'!$G:$G,"39SD",'Scritture 2013'!$A:$A,'Sp 2013'!$M537)</f>
        <v>0</v>
      </c>
      <c r="V537" s="29">
        <f>+SUMIFS('Scritture 2013'!$F:$F,'Scritture 2013'!$G:$G,"37",'Scritture 2013'!$A:$A,'Sp 2013'!$M537)</f>
        <v>0</v>
      </c>
      <c r="W537" s="29">
        <f>+SUMIFS('Scritture 2013'!$F:$F,'Scritture 2013'!$G:$G,"19",'Scritture 2013'!$A:$A,'Sp 2013'!$M537)</f>
        <v>0</v>
      </c>
      <c r="X537" s="29">
        <f t="shared" si="34"/>
        <v>0</v>
      </c>
      <c r="Y537" s="29">
        <f t="shared" si="35"/>
        <v>190.07</v>
      </c>
      <c r="Z537" s="13"/>
    </row>
    <row r="538" spans="1:26" hidden="1" x14ac:dyDescent="0.3">
      <c r="A538" s="12" t="s">
        <v>426</v>
      </c>
      <c r="B538" s="12" t="s">
        <v>467</v>
      </c>
      <c r="C538" s="13" t="s">
        <v>468</v>
      </c>
      <c r="D538" s="13" t="s">
        <v>647</v>
      </c>
      <c r="E538" s="14" t="s">
        <v>648</v>
      </c>
      <c r="F538" s="13"/>
      <c r="G538" s="13"/>
      <c r="H538" s="10" t="s">
        <v>426</v>
      </c>
      <c r="I538" s="10" t="s">
        <v>467</v>
      </c>
      <c r="J538" t="s">
        <v>649</v>
      </c>
      <c r="K538" t="s">
        <v>649</v>
      </c>
      <c r="M538" s="15">
        <v>44008000014</v>
      </c>
      <c r="N538" s="15" t="s">
        <v>658</v>
      </c>
      <c r="O538" s="12">
        <f>+VLOOKUP(M538,[1]Foglio1!$A:$C,3,0)</f>
        <v>3827.97</v>
      </c>
      <c r="P538" s="29">
        <f>+SUMIFS('Scritture 2013'!$F:$F,'Scritture 2013'!$G:$G,"38",'Scritture 2013'!$A:$A,'Sp 2013'!$M538)</f>
        <v>0</v>
      </c>
      <c r="Q538" s="29">
        <f>+SUMIFS('Scritture 2013'!$F:$F,'Scritture 2013'!$G:$G,"16",'Scritture 2013'!$A:$A,'Sp 2013'!$M538)</f>
        <v>0</v>
      </c>
      <c r="R538" s="29">
        <f>+SUMIFS('Scritture 2013'!$F:$F,'Scritture 2013'!$G:$G,"39CA",'Scritture 2013'!$A:$A,'Sp 2013'!$M538)</f>
        <v>0</v>
      </c>
      <c r="S538" s="29">
        <f>+SUMIFS('Scritture 2013'!$F:$F,'Scritture 2013'!$G:$G,"17",'Scritture 2013'!$A:$A,'Sp 2013'!$M538)</f>
        <v>0</v>
      </c>
      <c r="T538" s="29">
        <f>+SUMIFS('Scritture 2013'!$F:$F,'Scritture 2013'!$G:$G,"39AF",'Scritture 2013'!$A:$A,'Sp 2013'!$M538)</f>
        <v>0</v>
      </c>
      <c r="U538" s="29">
        <f>+SUMIFS('Scritture 2013'!$F:$F,'Scritture 2013'!$G:$G,"39SD",'Scritture 2013'!$A:$A,'Sp 2013'!$M538)</f>
        <v>0</v>
      </c>
      <c r="V538" s="29">
        <f>+SUMIFS('Scritture 2013'!$F:$F,'Scritture 2013'!$G:$G,"37",'Scritture 2013'!$A:$A,'Sp 2013'!$M538)</f>
        <v>0</v>
      </c>
      <c r="W538" s="29">
        <f>+SUMIFS('Scritture 2013'!$F:$F,'Scritture 2013'!$G:$G,"19",'Scritture 2013'!$A:$A,'Sp 2013'!$M538)</f>
        <v>0</v>
      </c>
      <c r="X538" s="29">
        <f t="shared" si="34"/>
        <v>0</v>
      </c>
      <c r="Y538" s="29">
        <f t="shared" si="35"/>
        <v>3827.97</v>
      </c>
      <c r="Z538" s="13"/>
    </row>
    <row r="539" spans="1:26" hidden="1" x14ac:dyDescent="0.3">
      <c r="A539" s="12" t="s">
        <v>426</v>
      </c>
      <c r="B539" s="12" t="s">
        <v>467</v>
      </c>
      <c r="C539" s="13" t="s">
        <v>468</v>
      </c>
      <c r="D539" s="13" t="s">
        <v>647</v>
      </c>
      <c r="E539" s="14" t="s">
        <v>648</v>
      </c>
      <c r="F539" s="13"/>
      <c r="G539" s="13"/>
      <c r="H539" s="10" t="s">
        <v>426</v>
      </c>
      <c r="I539" s="10" t="s">
        <v>467</v>
      </c>
      <c r="J539" t="s">
        <v>649</v>
      </c>
      <c r="K539" t="s">
        <v>649</v>
      </c>
      <c r="M539" s="15">
        <v>44008000015</v>
      </c>
      <c r="N539" s="15" t="s">
        <v>659</v>
      </c>
      <c r="O539" s="12">
        <f>+VLOOKUP(M539,[1]Foglio1!$A:$C,3,0)</f>
        <v>1977.22</v>
      </c>
      <c r="P539" s="29">
        <f>+SUMIFS('Scritture 2013'!$F:$F,'Scritture 2013'!$G:$G,"38",'Scritture 2013'!$A:$A,'Sp 2013'!$M539)</f>
        <v>0</v>
      </c>
      <c r="Q539" s="29">
        <f>+SUMIFS('Scritture 2013'!$F:$F,'Scritture 2013'!$G:$G,"16",'Scritture 2013'!$A:$A,'Sp 2013'!$M539)</f>
        <v>0</v>
      </c>
      <c r="R539" s="29">
        <f>+SUMIFS('Scritture 2013'!$F:$F,'Scritture 2013'!$G:$G,"39CA",'Scritture 2013'!$A:$A,'Sp 2013'!$M539)</f>
        <v>0</v>
      </c>
      <c r="S539" s="29">
        <f>+SUMIFS('Scritture 2013'!$F:$F,'Scritture 2013'!$G:$G,"17",'Scritture 2013'!$A:$A,'Sp 2013'!$M539)</f>
        <v>0</v>
      </c>
      <c r="T539" s="29">
        <f>+SUMIFS('Scritture 2013'!$F:$F,'Scritture 2013'!$G:$G,"39AF",'Scritture 2013'!$A:$A,'Sp 2013'!$M539)</f>
        <v>0</v>
      </c>
      <c r="U539" s="29">
        <f>+SUMIFS('Scritture 2013'!$F:$F,'Scritture 2013'!$G:$G,"39SD",'Scritture 2013'!$A:$A,'Sp 2013'!$M539)</f>
        <v>0</v>
      </c>
      <c r="V539" s="29">
        <f>+SUMIFS('Scritture 2013'!$F:$F,'Scritture 2013'!$G:$G,"37",'Scritture 2013'!$A:$A,'Sp 2013'!$M539)</f>
        <v>0</v>
      </c>
      <c r="W539" s="29">
        <f>+SUMIFS('Scritture 2013'!$F:$F,'Scritture 2013'!$G:$G,"19",'Scritture 2013'!$A:$A,'Sp 2013'!$M539)</f>
        <v>0</v>
      </c>
      <c r="X539" s="29">
        <f t="shared" si="34"/>
        <v>0</v>
      </c>
      <c r="Y539" s="29">
        <f t="shared" si="35"/>
        <v>1977.22</v>
      </c>
      <c r="Z539" s="13"/>
    </row>
    <row r="540" spans="1:26" hidden="1" x14ac:dyDescent="0.3">
      <c r="A540" s="12" t="s">
        <v>426</v>
      </c>
      <c r="B540" s="12" t="s">
        <v>467</v>
      </c>
      <c r="C540" s="13" t="s">
        <v>468</v>
      </c>
      <c r="D540" s="13" t="s">
        <v>647</v>
      </c>
      <c r="E540" s="14" t="s">
        <v>648</v>
      </c>
      <c r="F540" s="13"/>
      <c r="G540" s="13"/>
      <c r="H540" s="10" t="s">
        <v>426</v>
      </c>
      <c r="I540" s="10" t="s">
        <v>467</v>
      </c>
      <c r="J540" t="s">
        <v>649</v>
      </c>
      <c r="K540" t="s">
        <v>649</v>
      </c>
      <c r="M540" s="30">
        <v>44006000022</v>
      </c>
      <c r="N540" s="31" t="s">
        <v>660</v>
      </c>
      <c r="O540" s="12">
        <f>+VLOOKUP(M540,[1]Foglio1!$A:$C,3,0)</f>
        <v>62063.75</v>
      </c>
      <c r="P540" s="29">
        <f>+SUMIFS('Scritture 2013'!$F:$F,'Scritture 2013'!$G:$G,"38",'Scritture 2013'!$A:$A,'Sp 2013'!$M540)</f>
        <v>0</v>
      </c>
      <c r="Q540" s="29">
        <f>+SUMIFS('Scritture 2013'!$F:$F,'Scritture 2013'!$G:$G,"16",'Scritture 2013'!$A:$A,'Sp 2013'!$M540)</f>
        <v>0</v>
      </c>
      <c r="R540" s="29">
        <f>+SUMIFS('Scritture 2013'!$F:$F,'Scritture 2013'!$G:$G,"39CA",'Scritture 2013'!$A:$A,'Sp 2013'!$M540)</f>
        <v>0</v>
      </c>
      <c r="S540" s="29">
        <f>+SUMIFS('Scritture 2013'!$F:$F,'Scritture 2013'!$G:$G,"17",'Scritture 2013'!$A:$A,'Sp 2013'!$M540)</f>
        <v>0</v>
      </c>
      <c r="T540" s="29">
        <f>+SUMIFS('Scritture 2013'!$F:$F,'Scritture 2013'!$G:$G,"39AF",'Scritture 2013'!$A:$A,'Sp 2013'!$M540)</f>
        <v>0</v>
      </c>
      <c r="U540" s="29">
        <f>+SUMIFS('Scritture 2013'!$F:$F,'Scritture 2013'!$G:$G,"39SD",'Scritture 2013'!$A:$A,'Sp 2013'!$M540)</f>
        <v>0</v>
      </c>
      <c r="V540" s="29">
        <f>+SUMIFS('Scritture 2013'!$F:$F,'Scritture 2013'!$G:$G,"37",'Scritture 2013'!$A:$A,'Sp 2013'!$M540)</f>
        <v>0</v>
      </c>
      <c r="W540" s="29">
        <f>+SUMIFS('Scritture 2013'!$F:$F,'Scritture 2013'!$G:$G,"19",'Scritture 2013'!$A:$A,'Sp 2013'!$M540)</f>
        <v>0</v>
      </c>
      <c r="X540" s="29">
        <f t="shared" si="34"/>
        <v>0</v>
      </c>
      <c r="Y540" s="29">
        <f t="shared" si="35"/>
        <v>62063.75</v>
      </c>
      <c r="Z540" s="13"/>
    </row>
    <row r="541" spans="1:26" hidden="1" x14ac:dyDescent="0.3">
      <c r="A541" s="12" t="s">
        <v>426</v>
      </c>
      <c r="B541" s="12" t="s">
        <v>467</v>
      </c>
      <c r="C541" s="13" t="s">
        <v>468</v>
      </c>
      <c r="D541" s="13" t="s">
        <v>647</v>
      </c>
      <c r="E541" s="14" t="s">
        <v>648</v>
      </c>
      <c r="F541" s="13"/>
      <c r="G541" s="13"/>
      <c r="H541" s="10" t="s">
        <v>426</v>
      </c>
      <c r="I541" s="10" t="s">
        <v>467</v>
      </c>
      <c r="J541" t="s">
        <v>649</v>
      </c>
      <c r="K541" t="s">
        <v>649</v>
      </c>
      <c r="M541" s="15">
        <v>44008000007</v>
      </c>
      <c r="N541" s="15" t="s">
        <v>661</v>
      </c>
      <c r="O541" s="12">
        <f>+VLOOKUP(M541,[1]Foglio1!$A:$C,3,0)</f>
        <v>47005.71</v>
      </c>
      <c r="P541" s="29">
        <f>+SUMIFS('Scritture 2013'!$F:$F,'Scritture 2013'!$G:$G,"38",'Scritture 2013'!$A:$A,'Sp 2013'!$M541)</f>
        <v>0</v>
      </c>
      <c r="Q541" s="29">
        <f>+SUMIFS('Scritture 2013'!$F:$F,'Scritture 2013'!$G:$G,"16",'Scritture 2013'!$A:$A,'Sp 2013'!$M541)</f>
        <v>0</v>
      </c>
      <c r="R541" s="29">
        <f>+SUMIFS('Scritture 2013'!$F:$F,'Scritture 2013'!$G:$G,"39CA",'Scritture 2013'!$A:$A,'Sp 2013'!$M541)</f>
        <v>0</v>
      </c>
      <c r="S541" s="29">
        <f>+SUMIFS('Scritture 2013'!$F:$F,'Scritture 2013'!$G:$G,"17",'Scritture 2013'!$A:$A,'Sp 2013'!$M541)</f>
        <v>0</v>
      </c>
      <c r="T541" s="29">
        <f>+SUMIFS('Scritture 2013'!$F:$F,'Scritture 2013'!$G:$G,"39AF",'Scritture 2013'!$A:$A,'Sp 2013'!$M541)</f>
        <v>0</v>
      </c>
      <c r="U541" s="29">
        <f>+SUMIFS('Scritture 2013'!$F:$F,'Scritture 2013'!$G:$G,"39SD",'Scritture 2013'!$A:$A,'Sp 2013'!$M541)</f>
        <v>0</v>
      </c>
      <c r="V541" s="29">
        <f>+SUMIFS('Scritture 2013'!$F:$F,'Scritture 2013'!$G:$G,"37",'Scritture 2013'!$A:$A,'Sp 2013'!$M541)</f>
        <v>0</v>
      </c>
      <c r="W541" s="29">
        <f>+SUMIFS('Scritture 2013'!$F:$F,'Scritture 2013'!$G:$G,"19",'Scritture 2013'!$A:$A,'Sp 2013'!$M541)</f>
        <v>0</v>
      </c>
      <c r="X541" s="29">
        <f t="shared" si="34"/>
        <v>0</v>
      </c>
      <c r="Y541" s="29">
        <f t="shared" si="35"/>
        <v>47005.71</v>
      </c>
      <c r="Z541" s="13"/>
    </row>
    <row r="542" spans="1:26" hidden="1" x14ac:dyDescent="0.3">
      <c r="A542" s="12" t="s">
        <v>426</v>
      </c>
      <c r="B542" s="12" t="s">
        <v>467</v>
      </c>
      <c r="C542" s="13" t="s">
        <v>468</v>
      </c>
      <c r="D542" s="13" t="s">
        <v>647</v>
      </c>
      <c r="E542" s="14" t="s">
        <v>648</v>
      </c>
      <c r="F542" s="13"/>
      <c r="G542" s="13"/>
      <c r="H542" s="10" t="s">
        <v>426</v>
      </c>
      <c r="I542" s="10" t="s">
        <v>467</v>
      </c>
      <c r="J542" t="s">
        <v>649</v>
      </c>
      <c r="K542" t="s">
        <v>649</v>
      </c>
      <c r="M542" s="15">
        <v>44008000046</v>
      </c>
      <c r="N542" s="15" t="s">
        <v>662</v>
      </c>
      <c r="O542" s="12">
        <f>+VLOOKUP(M542,[1]Foglio1!$A:$C,3,0)</f>
        <v>40</v>
      </c>
      <c r="P542" s="29">
        <f>+SUMIFS('Scritture 2013'!$F:$F,'Scritture 2013'!$G:$G,"38",'Scritture 2013'!$A:$A,'Sp 2013'!$M542)</f>
        <v>0</v>
      </c>
      <c r="Q542" s="29">
        <f>+SUMIFS('Scritture 2013'!$F:$F,'Scritture 2013'!$G:$G,"16",'Scritture 2013'!$A:$A,'Sp 2013'!$M542)</f>
        <v>0</v>
      </c>
      <c r="R542" s="29">
        <f>+SUMIFS('Scritture 2013'!$F:$F,'Scritture 2013'!$G:$G,"39CA",'Scritture 2013'!$A:$A,'Sp 2013'!$M542)</f>
        <v>0</v>
      </c>
      <c r="S542" s="29">
        <f>+SUMIFS('Scritture 2013'!$F:$F,'Scritture 2013'!$G:$G,"17",'Scritture 2013'!$A:$A,'Sp 2013'!$M542)</f>
        <v>0</v>
      </c>
      <c r="T542" s="29">
        <f>+SUMIFS('Scritture 2013'!$F:$F,'Scritture 2013'!$G:$G,"39AF",'Scritture 2013'!$A:$A,'Sp 2013'!$M542)</f>
        <v>0</v>
      </c>
      <c r="U542" s="29">
        <f>+SUMIFS('Scritture 2013'!$F:$F,'Scritture 2013'!$G:$G,"39SD",'Scritture 2013'!$A:$A,'Sp 2013'!$M542)</f>
        <v>0</v>
      </c>
      <c r="V542" s="29">
        <f>+SUMIFS('Scritture 2013'!$F:$F,'Scritture 2013'!$G:$G,"37",'Scritture 2013'!$A:$A,'Sp 2013'!$M542)</f>
        <v>0</v>
      </c>
      <c r="W542" s="29">
        <f>+SUMIFS('Scritture 2013'!$F:$F,'Scritture 2013'!$G:$G,"19",'Scritture 2013'!$A:$A,'Sp 2013'!$M542)</f>
        <v>0</v>
      </c>
      <c r="X542" s="29">
        <f t="shared" si="34"/>
        <v>0</v>
      </c>
      <c r="Y542" s="29">
        <f t="shared" si="35"/>
        <v>40</v>
      </c>
      <c r="Z542" s="13"/>
    </row>
    <row r="543" spans="1:26" hidden="1" x14ac:dyDescent="0.3">
      <c r="A543" s="12" t="s">
        <v>426</v>
      </c>
      <c r="B543" s="12" t="s">
        <v>467</v>
      </c>
      <c r="C543" s="13" t="s">
        <v>468</v>
      </c>
      <c r="D543" s="13" t="s">
        <v>647</v>
      </c>
      <c r="E543" s="14" t="s">
        <v>648</v>
      </c>
      <c r="F543" s="13"/>
      <c r="G543" s="13"/>
      <c r="H543" s="10" t="s">
        <v>426</v>
      </c>
      <c r="I543" s="10" t="s">
        <v>467</v>
      </c>
      <c r="J543" t="s">
        <v>649</v>
      </c>
      <c r="K543" t="s">
        <v>649</v>
      </c>
      <c r="M543" s="15">
        <v>44008000012</v>
      </c>
      <c r="N543" s="15" t="s">
        <v>663</v>
      </c>
      <c r="O543" s="12">
        <f>+VLOOKUP(M543,[1]Foglio1!$A:$C,3,0)</f>
        <v>7460.24</v>
      </c>
      <c r="P543" s="29">
        <f>+SUMIFS('Scritture 2013'!$F:$F,'Scritture 2013'!$G:$G,"38",'Scritture 2013'!$A:$A,'Sp 2013'!$M543)</f>
        <v>0</v>
      </c>
      <c r="Q543" s="29">
        <f>+SUMIFS('Scritture 2013'!$F:$F,'Scritture 2013'!$G:$G,"16",'Scritture 2013'!$A:$A,'Sp 2013'!$M543)</f>
        <v>0</v>
      </c>
      <c r="R543" s="29">
        <f>+SUMIFS('Scritture 2013'!$F:$F,'Scritture 2013'!$G:$G,"39CA",'Scritture 2013'!$A:$A,'Sp 2013'!$M543)</f>
        <v>0</v>
      </c>
      <c r="S543" s="29">
        <f>+SUMIFS('Scritture 2013'!$F:$F,'Scritture 2013'!$G:$G,"17",'Scritture 2013'!$A:$A,'Sp 2013'!$M543)</f>
        <v>0</v>
      </c>
      <c r="T543" s="29">
        <f>+SUMIFS('Scritture 2013'!$F:$F,'Scritture 2013'!$G:$G,"39AF",'Scritture 2013'!$A:$A,'Sp 2013'!$M543)</f>
        <v>0</v>
      </c>
      <c r="U543" s="29">
        <f>+SUMIFS('Scritture 2013'!$F:$F,'Scritture 2013'!$G:$G,"39SD",'Scritture 2013'!$A:$A,'Sp 2013'!$M543)</f>
        <v>0</v>
      </c>
      <c r="V543" s="29">
        <f>+SUMIFS('Scritture 2013'!$F:$F,'Scritture 2013'!$G:$G,"37",'Scritture 2013'!$A:$A,'Sp 2013'!$M543)</f>
        <v>0</v>
      </c>
      <c r="W543" s="29">
        <f>+SUMIFS('Scritture 2013'!$F:$F,'Scritture 2013'!$G:$G,"19",'Scritture 2013'!$A:$A,'Sp 2013'!$M543)</f>
        <v>0</v>
      </c>
      <c r="X543" s="29">
        <f t="shared" si="34"/>
        <v>0</v>
      </c>
      <c r="Y543" s="29">
        <f t="shared" si="35"/>
        <v>7460.24</v>
      </c>
      <c r="Z543" s="13"/>
    </row>
    <row r="544" spans="1:26" hidden="1" x14ac:dyDescent="0.3">
      <c r="A544" s="12" t="s">
        <v>426</v>
      </c>
      <c r="B544" s="12" t="s">
        <v>467</v>
      </c>
      <c r="C544" s="13" t="s">
        <v>468</v>
      </c>
      <c r="D544" s="13" t="s">
        <v>647</v>
      </c>
      <c r="E544" s="14" t="s">
        <v>648</v>
      </c>
      <c r="F544" s="13"/>
      <c r="G544" s="13"/>
      <c r="H544" s="10" t="s">
        <v>426</v>
      </c>
      <c r="I544" s="10" t="s">
        <v>467</v>
      </c>
      <c r="J544" t="s">
        <v>649</v>
      </c>
      <c r="K544" t="s">
        <v>649</v>
      </c>
      <c r="M544" s="15">
        <v>44008000017</v>
      </c>
      <c r="N544" s="15" t="s">
        <v>664</v>
      </c>
      <c r="O544" s="12">
        <f>+VLOOKUP(M544,[1]Foglio1!$A:$C,3,0)</f>
        <v>94767.73</v>
      </c>
      <c r="P544" s="29">
        <f>+SUMIFS('Scritture 2013'!$F:$F,'Scritture 2013'!$G:$G,"38",'Scritture 2013'!$A:$A,'Sp 2013'!$M544)</f>
        <v>0</v>
      </c>
      <c r="Q544" s="29">
        <f>+SUMIFS('Scritture 2013'!$F:$F,'Scritture 2013'!$G:$G,"16",'Scritture 2013'!$A:$A,'Sp 2013'!$M544)</f>
        <v>0</v>
      </c>
      <c r="R544" s="29">
        <f>+SUMIFS('Scritture 2013'!$F:$F,'Scritture 2013'!$G:$G,"39CA",'Scritture 2013'!$A:$A,'Sp 2013'!$M544)</f>
        <v>0</v>
      </c>
      <c r="S544" s="29">
        <f>+SUMIFS('Scritture 2013'!$F:$F,'Scritture 2013'!$G:$G,"17",'Scritture 2013'!$A:$A,'Sp 2013'!$M544)</f>
        <v>0</v>
      </c>
      <c r="T544" s="29">
        <f>+SUMIFS('Scritture 2013'!$F:$F,'Scritture 2013'!$G:$G,"39AF",'Scritture 2013'!$A:$A,'Sp 2013'!$M544)</f>
        <v>0</v>
      </c>
      <c r="U544" s="29">
        <f>+SUMIFS('Scritture 2013'!$F:$F,'Scritture 2013'!$G:$G,"39SD",'Scritture 2013'!$A:$A,'Sp 2013'!$M544)</f>
        <v>0</v>
      </c>
      <c r="V544" s="29">
        <f>+SUMIFS('Scritture 2013'!$F:$F,'Scritture 2013'!$G:$G,"37",'Scritture 2013'!$A:$A,'Sp 2013'!$M544)</f>
        <v>0</v>
      </c>
      <c r="W544" s="29">
        <f>+SUMIFS('Scritture 2013'!$F:$F,'Scritture 2013'!$G:$G,"19",'Scritture 2013'!$A:$A,'Sp 2013'!$M544)</f>
        <v>0</v>
      </c>
      <c r="X544" s="29">
        <f t="shared" si="34"/>
        <v>0</v>
      </c>
      <c r="Y544" s="29">
        <f t="shared" si="35"/>
        <v>94767.73</v>
      </c>
      <c r="Z544" s="13"/>
    </row>
    <row r="545" spans="1:26" hidden="1" x14ac:dyDescent="0.3">
      <c r="A545" s="12" t="s">
        <v>426</v>
      </c>
      <c r="B545" s="12" t="s">
        <v>467</v>
      </c>
      <c r="C545" s="13" t="s">
        <v>468</v>
      </c>
      <c r="D545" s="13" t="s">
        <v>647</v>
      </c>
      <c r="E545" s="14" t="s">
        <v>648</v>
      </c>
      <c r="F545" s="13"/>
      <c r="G545" s="13"/>
      <c r="H545" s="10" t="s">
        <v>426</v>
      </c>
      <c r="I545" s="10" t="s">
        <v>467</v>
      </c>
      <c r="J545" t="s">
        <v>649</v>
      </c>
      <c r="K545" t="s">
        <v>649</v>
      </c>
      <c r="M545" s="15">
        <v>44006000019</v>
      </c>
      <c r="N545" s="15" t="s">
        <v>665</v>
      </c>
      <c r="O545" s="12">
        <f>+VLOOKUP(M545,[1]Foglio1!$A:$C,3,0)</f>
        <v>190689.37</v>
      </c>
      <c r="P545" s="29">
        <f>+SUMIFS('Scritture 2013'!$F:$F,'Scritture 2013'!$G:$G,"38",'Scritture 2013'!$A:$A,'Sp 2013'!$M545)</f>
        <v>0</v>
      </c>
      <c r="Q545" s="29">
        <f>+SUMIFS('Scritture 2013'!$F:$F,'Scritture 2013'!$G:$G,"16",'Scritture 2013'!$A:$A,'Sp 2013'!$M545)</f>
        <v>0</v>
      </c>
      <c r="R545" s="29">
        <f>+SUMIFS('Scritture 2013'!$F:$F,'Scritture 2013'!$G:$G,"39CA",'Scritture 2013'!$A:$A,'Sp 2013'!$M545)</f>
        <v>0</v>
      </c>
      <c r="S545" s="29">
        <f>+SUMIFS('Scritture 2013'!$F:$F,'Scritture 2013'!$G:$G,"17",'Scritture 2013'!$A:$A,'Sp 2013'!$M545)</f>
        <v>0</v>
      </c>
      <c r="T545" s="29">
        <f>+SUMIFS('Scritture 2013'!$F:$F,'Scritture 2013'!$G:$G,"39AF",'Scritture 2013'!$A:$A,'Sp 2013'!$M545)</f>
        <v>0</v>
      </c>
      <c r="U545" s="29">
        <f>+SUMIFS('Scritture 2013'!$F:$F,'Scritture 2013'!$G:$G,"39SD",'Scritture 2013'!$A:$A,'Sp 2013'!$M545)</f>
        <v>0</v>
      </c>
      <c r="V545" s="29">
        <f>+SUMIFS('Scritture 2013'!$F:$F,'Scritture 2013'!$G:$G,"37",'Scritture 2013'!$A:$A,'Sp 2013'!$M545)</f>
        <v>0</v>
      </c>
      <c r="W545" s="29">
        <f>+SUMIFS('Scritture 2013'!$F:$F,'Scritture 2013'!$G:$G,"19",'Scritture 2013'!$A:$A,'Sp 2013'!$M545)</f>
        <v>0</v>
      </c>
      <c r="X545" s="29">
        <f t="shared" si="34"/>
        <v>0</v>
      </c>
      <c r="Y545" s="29">
        <f t="shared" si="35"/>
        <v>190689.37</v>
      </c>
      <c r="Z545" s="13"/>
    </row>
    <row r="546" spans="1:26" hidden="1" x14ac:dyDescent="0.3">
      <c r="A546" s="12" t="s">
        <v>426</v>
      </c>
      <c r="B546" s="12" t="s">
        <v>467</v>
      </c>
      <c r="C546" s="13" t="s">
        <v>468</v>
      </c>
      <c r="D546" s="13" t="s">
        <v>647</v>
      </c>
      <c r="E546" s="14" t="s">
        <v>648</v>
      </c>
      <c r="F546" s="13"/>
      <c r="G546" s="13"/>
      <c r="H546" s="10" t="s">
        <v>426</v>
      </c>
      <c r="I546" s="10" t="s">
        <v>467</v>
      </c>
      <c r="J546" t="s">
        <v>649</v>
      </c>
      <c r="K546" t="s">
        <v>649</v>
      </c>
      <c r="M546" s="15">
        <v>44008000035</v>
      </c>
      <c r="N546" s="15" t="s">
        <v>666</v>
      </c>
      <c r="O546" s="12">
        <f>+VLOOKUP(M546,[1]Foglio1!$A:$C,3,0)</f>
        <v>5179.79</v>
      </c>
      <c r="P546" s="29">
        <f>+SUMIFS('Scritture 2013'!$F:$F,'Scritture 2013'!$G:$G,"38",'Scritture 2013'!$A:$A,'Sp 2013'!$M546)</f>
        <v>0</v>
      </c>
      <c r="Q546" s="29">
        <f>+SUMIFS('Scritture 2013'!$F:$F,'Scritture 2013'!$G:$G,"16",'Scritture 2013'!$A:$A,'Sp 2013'!$M546)</f>
        <v>0</v>
      </c>
      <c r="R546" s="29">
        <f>+SUMIFS('Scritture 2013'!$F:$F,'Scritture 2013'!$G:$G,"39CA",'Scritture 2013'!$A:$A,'Sp 2013'!$M546)</f>
        <v>0</v>
      </c>
      <c r="S546" s="29">
        <f>+SUMIFS('Scritture 2013'!$F:$F,'Scritture 2013'!$G:$G,"17",'Scritture 2013'!$A:$A,'Sp 2013'!$M546)</f>
        <v>0</v>
      </c>
      <c r="T546" s="29">
        <f>+SUMIFS('Scritture 2013'!$F:$F,'Scritture 2013'!$G:$G,"39AF",'Scritture 2013'!$A:$A,'Sp 2013'!$M546)</f>
        <v>0</v>
      </c>
      <c r="U546" s="29">
        <f>+SUMIFS('Scritture 2013'!$F:$F,'Scritture 2013'!$G:$G,"39SD",'Scritture 2013'!$A:$A,'Sp 2013'!$M546)</f>
        <v>0</v>
      </c>
      <c r="V546" s="29">
        <f>+SUMIFS('Scritture 2013'!$F:$F,'Scritture 2013'!$G:$G,"37",'Scritture 2013'!$A:$A,'Sp 2013'!$M546)</f>
        <v>0</v>
      </c>
      <c r="W546" s="29">
        <f>+SUMIFS('Scritture 2013'!$F:$F,'Scritture 2013'!$G:$G,"19",'Scritture 2013'!$A:$A,'Sp 2013'!$M546)</f>
        <v>0</v>
      </c>
      <c r="X546" s="29">
        <f t="shared" si="34"/>
        <v>0</v>
      </c>
      <c r="Y546" s="29">
        <f t="shared" si="35"/>
        <v>5179.79</v>
      </c>
      <c r="Z546" s="13"/>
    </row>
    <row r="547" spans="1:26" hidden="1" x14ac:dyDescent="0.3">
      <c r="A547" s="12" t="s">
        <v>426</v>
      </c>
      <c r="B547" s="12" t="s">
        <v>467</v>
      </c>
      <c r="C547" s="13" t="s">
        <v>468</v>
      </c>
      <c r="D547" s="13" t="s">
        <v>647</v>
      </c>
      <c r="E547" s="14" t="s">
        <v>648</v>
      </c>
      <c r="F547" s="13"/>
      <c r="G547" s="13"/>
      <c r="H547" s="10" t="s">
        <v>426</v>
      </c>
      <c r="I547" s="10" t="s">
        <v>467</v>
      </c>
      <c r="J547" t="s">
        <v>649</v>
      </c>
      <c r="K547" t="s">
        <v>649</v>
      </c>
      <c r="M547" s="15">
        <v>44008000051</v>
      </c>
      <c r="N547" s="15" t="s">
        <v>667</v>
      </c>
      <c r="O547" s="12">
        <f>+VLOOKUP(M547,[1]Foglio1!$A:$C,3,0)</f>
        <v>576.9</v>
      </c>
      <c r="P547" s="29">
        <f>+SUMIFS('Scritture 2013'!$F:$F,'Scritture 2013'!$G:$G,"38",'Scritture 2013'!$A:$A,'Sp 2013'!$M547)</f>
        <v>0</v>
      </c>
      <c r="Q547" s="29">
        <f>+SUMIFS('Scritture 2013'!$F:$F,'Scritture 2013'!$G:$G,"16",'Scritture 2013'!$A:$A,'Sp 2013'!$M547)</f>
        <v>0</v>
      </c>
      <c r="R547" s="29">
        <f>+SUMIFS('Scritture 2013'!$F:$F,'Scritture 2013'!$G:$G,"39CA",'Scritture 2013'!$A:$A,'Sp 2013'!$M547)</f>
        <v>0</v>
      </c>
      <c r="S547" s="29">
        <f>+SUMIFS('Scritture 2013'!$F:$F,'Scritture 2013'!$G:$G,"17",'Scritture 2013'!$A:$A,'Sp 2013'!$M547)</f>
        <v>0</v>
      </c>
      <c r="T547" s="29">
        <f>+SUMIFS('Scritture 2013'!$F:$F,'Scritture 2013'!$G:$G,"39AF",'Scritture 2013'!$A:$A,'Sp 2013'!$M547)</f>
        <v>0</v>
      </c>
      <c r="U547" s="29">
        <f>+SUMIFS('Scritture 2013'!$F:$F,'Scritture 2013'!$G:$G,"39SD",'Scritture 2013'!$A:$A,'Sp 2013'!$M547)</f>
        <v>0</v>
      </c>
      <c r="V547" s="29">
        <f>+SUMIFS('Scritture 2013'!$F:$F,'Scritture 2013'!$G:$G,"37",'Scritture 2013'!$A:$A,'Sp 2013'!$M547)</f>
        <v>0</v>
      </c>
      <c r="W547" s="29">
        <f>+SUMIFS('Scritture 2013'!$F:$F,'Scritture 2013'!$G:$G,"19",'Scritture 2013'!$A:$A,'Sp 2013'!$M547)</f>
        <v>0</v>
      </c>
      <c r="X547" s="29">
        <f t="shared" ref="X547:X589" si="36">+SUM(P547:W547)</f>
        <v>0</v>
      </c>
      <c r="Y547" s="29">
        <f t="shared" si="35"/>
        <v>576.9</v>
      </c>
      <c r="Z547" s="13"/>
    </row>
    <row r="548" spans="1:26" hidden="1" x14ac:dyDescent="0.3">
      <c r="A548" s="12" t="s">
        <v>426</v>
      </c>
      <c r="B548" s="12" t="s">
        <v>467</v>
      </c>
      <c r="C548" s="13" t="s">
        <v>468</v>
      </c>
      <c r="D548" s="13" t="s">
        <v>647</v>
      </c>
      <c r="E548" s="14" t="s">
        <v>648</v>
      </c>
      <c r="F548" s="13"/>
      <c r="G548" s="13"/>
      <c r="H548" s="10" t="s">
        <v>426</v>
      </c>
      <c r="I548" s="10" t="s">
        <v>467</v>
      </c>
      <c r="J548" t="s">
        <v>649</v>
      </c>
      <c r="K548" t="s">
        <v>649</v>
      </c>
      <c r="M548" s="15">
        <v>44008000058</v>
      </c>
      <c r="N548" s="15" t="s">
        <v>668</v>
      </c>
      <c r="O548" s="12"/>
      <c r="P548" s="29">
        <f>+SUMIFS('Scritture 2013'!$F:$F,'Scritture 2013'!$G:$G,"38",'Scritture 2013'!$A:$A,'Sp 2013'!$M548)</f>
        <v>0</v>
      </c>
      <c r="Q548" s="29">
        <f>+SUMIFS('Scritture 2013'!$F:$F,'Scritture 2013'!$G:$G,"16",'Scritture 2013'!$A:$A,'Sp 2013'!$M548)</f>
        <v>0</v>
      </c>
      <c r="R548" s="29">
        <f>+SUMIFS('Scritture 2013'!$F:$F,'Scritture 2013'!$G:$G,"39CA",'Scritture 2013'!$A:$A,'Sp 2013'!$M548)</f>
        <v>0</v>
      </c>
      <c r="S548" s="29">
        <f>+SUMIFS('Scritture 2013'!$F:$F,'Scritture 2013'!$G:$G,"17",'Scritture 2013'!$A:$A,'Sp 2013'!$M548)</f>
        <v>0</v>
      </c>
      <c r="T548" s="29">
        <f>+SUMIFS('Scritture 2013'!$F:$F,'Scritture 2013'!$G:$G,"39AF",'Scritture 2013'!$A:$A,'Sp 2013'!$M548)</f>
        <v>0</v>
      </c>
      <c r="U548" s="29">
        <f>+SUMIFS('Scritture 2013'!$F:$F,'Scritture 2013'!$G:$G,"39SD",'Scritture 2013'!$A:$A,'Sp 2013'!$M548)</f>
        <v>0</v>
      </c>
      <c r="V548" s="29">
        <f>+SUMIFS('Scritture 2013'!$F:$F,'Scritture 2013'!$G:$G,"37",'Scritture 2013'!$A:$A,'Sp 2013'!$M548)</f>
        <v>0</v>
      </c>
      <c r="W548" s="29">
        <f>+SUMIFS('Scritture 2013'!$F:$F,'Scritture 2013'!$G:$G,"19",'Scritture 2013'!$A:$A,'Sp 2013'!$M548)</f>
        <v>0</v>
      </c>
      <c r="X548" s="29">
        <f t="shared" si="36"/>
        <v>0</v>
      </c>
      <c r="Y548" s="29">
        <f t="shared" si="35"/>
        <v>0</v>
      </c>
      <c r="Z548" s="13"/>
    </row>
    <row r="549" spans="1:26" hidden="1" x14ac:dyDescent="0.3">
      <c r="A549" s="12" t="s">
        <v>426</v>
      </c>
      <c r="B549" s="12" t="s">
        <v>467</v>
      </c>
      <c r="C549" s="13" t="s">
        <v>468</v>
      </c>
      <c r="D549" s="13" t="s">
        <v>647</v>
      </c>
      <c r="E549" s="14" t="s">
        <v>648</v>
      </c>
      <c r="F549" s="13"/>
      <c r="G549" s="13"/>
      <c r="H549" s="10" t="s">
        <v>426</v>
      </c>
      <c r="I549" s="10" t="s">
        <v>467</v>
      </c>
      <c r="J549" t="s">
        <v>649</v>
      </c>
      <c r="K549" t="s">
        <v>649</v>
      </c>
      <c r="M549" s="15">
        <v>44008000019</v>
      </c>
      <c r="N549" s="15" t="s">
        <v>669</v>
      </c>
      <c r="O549" s="12">
        <f>+VLOOKUP(M549,[1]Foglio1!$A:$C,3,0)</f>
        <v>50.2</v>
      </c>
      <c r="P549" s="29">
        <f>+SUMIFS('Scritture 2013'!$F:$F,'Scritture 2013'!$G:$G,"38",'Scritture 2013'!$A:$A,'Sp 2013'!$M549)</f>
        <v>0</v>
      </c>
      <c r="Q549" s="29">
        <f>+SUMIFS('Scritture 2013'!$F:$F,'Scritture 2013'!$G:$G,"16",'Scritture 2013'!$A:$A,'Sp 2013'!$M549)</f>
        <v>0</v>
      </c>
      <c r="R549" s="29">
        <f>+SUMIFS('Scritture 2013'!$F:$F,'Scritture 2013'!$G:$G,"39CA",'Scritture 2013'!$A:$A,'Sp 2013'!$M549)</f>
        <v>0</v>
      </c>
      <c r="S549" s="29">
        <f>+SUMIFS('Scritture 2013'!$F:$F,'Scritture 2013'!$G:$G,"17",'Scritture 2013'!$A:$A,'Sp 2013'!$M549)</f>
        <v>0</v>
      </c>
      <c r="T549" s="29">
        <f>+SUMIFS('Scritture 2013'!$F:$F,'Scritture 2013'!$G:$G,"39AF",'Scritture 2013'!$A:$A,'Sp 2013'!$M549)</f>
        <v>0</v>
      </c>
      <c r="U549" s="29">
        <f>+SUMIFS('Scritture 2013'!$F:$F,'Scritture 2013'!$G:$G,"39SD",'Scritture 2013'!$A:$A,'Sp 2013'!$M549)</f>
        <v>0</v>
      </c>
      <c r="V549" s="29">
        <f>+SUMIFS('Scritture 2013'!$F:$F,'Scritture 2013'!$G:$G,"37",'Scritture 2013'!$A:$A,'Sp 2013'!$M549)</f>
        <v>0</v>
      </c>
      <c r="W549" s="29">
        <f>+SUMIFS('Scritture 2013'!$F:$F,'Scritture 2013'!$G:$G,"19",'Scritture 2013'!$A:$A,'Sp 2013'!$M549)</f>
        <v>0</v>
      </c>
      <c r="X549" s="29">
        <f t="shared" si="36"/>
        <v>0</v>
      </c>
      <c r="Y549" s="29">
        <f t="shared" si="35"/>
        <v>50.2</v>
      </c>
      <c r="Z549" s="13"/>
    </row>
    <row r="550" spans="1:26" hidden="1" x14ac:dyDescent="0.3">
      <c r="A550" s="12" t="s">
        <v>426</v>
      </c>
      <c r="B550" s="12" t="s">
        <v>427</v>
      </c>
      <c r="C550" s="13" t="s">
        <v>670</v>
      </c>
      <c r="D550" s="13" t="s">
        <v>671</v>
      </c>
      <c r="E550" s="14" t="s">
        <v>672</v>
      </c>
      <c r="F550" s="13"/>
      <c r="G550" s="13"/>
      <c r="H550" s="10" t="s">
        <v>426</v>
      </c>
      <c r="I550" s="10" t="s">
        <v>427</v>
      </c>
      <c r="J550" t="s">
        <v>673</v>
      </c>
      <c r="K550" t="s">
        <v>673</v>
      </c>
      <c r="M550" s="15">
        <v>55113000001</v>
      </c>
      <c r="N550" s="15" t="s">
        <v>674</v>
      </c>
      <c r="O550" s="12">
        <f>+VLOOKUP(M550,[1]Foglio1!$A:$C,3,0)</f>
        <v>-19.649999999999999</v>
      </c>
      <c r="P550" s="29">
        <f>+SUMIFS('Scritture 2013'!$F:$F,'Scritture 2013'!$G:$G,"38",'Scritture 2013'!$A:$A,'Sp 2013'!$M550)</f>
        <v>0</v>
      </c>
      <c r="Q550" s="29">
        <f>+SUMIFS('Scritture 2013'!$F:$F,'Scritture 2013'!$G:$G,"16",'Scritture 2013'!$A:$A,'Sp 2013'!$M550)</f>
        <v>0</v>
      </c>
      <c r="R550" s="29">
        <f>+SUMIFS('Scritture 2013'!$F:$F,'Scritture 2013'!$G:$G,"39CA",'Scritture 2013'!$A:$A,'Sp 2013'!$M550)</f>
        <v>0</v>
      </c>
      <c r="S550" s="29">
        <f>+SUMIFS('Scritture 2013'!$F:$F,'Scritture 2013'!$G:$G,"17",'Scritture 2013'!$A:$A,'Sp 2013'!$M550)</f>
        <v>0</v>
      </c>
      <c r="T550" s="29">
        <f>+SUMIFS('Scritture 2013'!$F:$F,'Scritture 2013'!$G:$G,"39AF",'Scritture 2013'!$A:$A,'Sp 2013'!$M550)</f>
        <v>0</v>
      </c>
      <c r="U550" s="29">
        <f>+SUMIFS('Scritture 2013'!$F:$F,'Scritture 2013'!$G:$G,"39SD",'Scritture 2013'!$A:$A,'Sp 2013'!$M550)</f>
        <v>0</v>
      </c>
      <c r="V550" s="29">
        <f>+SUMIFS('Scritture 2013'!$F:$F,'Scritture 2013'!$G:$G,"37",'Scritture 2013'!$A:$A,'Sp 2013'!$M550)</f>
        <v>0</v>
      </c>
      <c r="W550" s="29">
        <f>+SUMIFS('Scritture 2013'!$F:$F,'Scritture 2013'!$G:$G,"19",'Scritture 2013'!$A:$A,'Sp 2013'!$M550)</f>
        <v>0</v>
      </c>
      <c r="X550" s="29">
        <f t="shared" si="36"/>
        <v>0</v>
      </c>
      <c r="Y550" s="29">
        <f t="shared" si="35"/>
        <v>-19.649999999999999</v>
      </c>
      <c r="Z550" s="13"/>
    </row>
    <row r="551" spans="1:26" hidden="1" x14ac:dyDescent="0.3">
      <c r="A551" s="12" t="s">
        <v>426</v>
      </c>
      <c r="B551" s="12" t="s">
        <v>427</v>
      </c>
      <c r="C551" s="13" t="s">
        <v>670</v>
      </c>
      <c r="D551" s="13" t="s">
        <v>671</v>
      </c>
      <c r="E551" s="14" t="s">
        <v>672</v>
      </c>
      <c r="F551" s="13"/>
      <c r="G551" s="13"/>
      <c r="H551" s="10" t="s">
        <v>426</v>
      </c>
      <c r="I551" s="10" t="s">
        <v>427</v>
      </c>
      <c r="J551" t="s">
        <v>673</v>
      </c>
      <c r="K551" t="s">
        <v>673</v>
      </c>
      <c r="M551" s="15">
        <v>55113000002</v>
      </c>
      <c r="N551" s="15" t="s">
        <v>675</v>
      </c>
      <c r="O551" s="12">
        <f>+VLOOKUP(M551,[1]Foglio1!$A:$C,3,0)</f>
        <v>-63454.99</v>
      </c>
      <c r="P551" s="29">
        <f>+SUMIFS('Scritture 2013'!$F:$F,'Scritture 2013'!$G:$G,"38",'Scritture 2013'!$A:$A,'Sp 2013'!$M551)</f>
        <v>0</v>
      </c>
      <c r="Q551" s="29">
        <f>+SUMIFS('Scritture 2013'!$F:$F,'Scritture 2013'!$G:$G,"16",'Scritture 2013'!$A:$A,'Sp 2013'!$M551)</f>
        <v>0</v>
      </c>
      <c r="R551" s="29">
        <f>+SUMIFS('Scritture 2013'!$F:$F,'Scritture 2013'!$G:$G,"39CA",'Scritture 2013'!$A:$A,'Sp 2013'!$M551)</f>
        <v>0</v>
      </c>
      <c r="S551" s="29">
        <f>+SUMIFS('Scritture 2013'!$F:$F,'Scritture 2013'!$G:$G,"17",'Scritture 2013'!$A:$A,'Sp 2013'!$M551)</f>
        <v>0</v>
      </c>
      <c r="T551" s="29">
        <f>+SUMIFS('Scritture 2013'!$F:$F,'Scritture 2013'!$G:$G,"39AF",'Scritture 2013'!$A:$A,'Sp 2013'!$M551)</f>
        <v>0</v>
      </c>
      <c r="U551" s="29">
        <f>+SUMIFS('Scritture 2013'!$F:$F,'Scritture 2013'!$G:$G,"39SD",'Scritture 2013'!$A:$A,'Sp 2013'!$M551)</f>
        <v>0</v>
      </c>
      <c r="V551" s="29">
        <f>+SUMIFS('Scritture 2013'!$F:$F,'Scritture 2013'!$G:$G,"37",'Scritture 2013'!$A:$A,'Sp 2013'!$M551)</f>
        <v>0</v>
      </c>
      <c r="W551" s="29">
        <f>+SUMIFS('Scritture 2013'!$F:$F,'Scritture 2013'!$G:$G,"19",'Scritture 2013'!$A:$A,'Sp 2013'!$M551)</f>
        <v>0</v>
      </c>
      <c r="X551" s="29">
        <f t="shared" si="36"/>
        <v>0</v>
      </c>
      <c r="Y551" s="29">
        <f t="shared" si="35"/>
        <v>-63454.99</v>
      </c>
      <c r="Z551" s="13"/>
    </row>
    <row r="552" spans="1:26" hidden="1" x14ac:dyDescent="0.3">
      <c r="A552" s="12" t="s">
        <v>426</v>
      </c>
      <c r="B552" s="12" t="s">
        <v>427</v>
      </c>
      <c r="C552" s="13" t="s">
        <v>670</v>
      </c>
      <c r="D552" s="13" t="s">
        <v>671</v>
      </c>
      <c r="E552" s="14" t="s">
        <v>672</v>
      </c>
      <c r="F552" s="13"/>
      <c r="G552" s="13"/>
      <c r="H552" s="10" t="s">
        <v>426</v>
      </c>
      <c r="I552" s="10" t="s">
        <v>427</v>
      </c>
      <c r="J552" t="s">
        <v>673</v>
      </c>
      <c r="K552" t="s">
        <v>673</v>
      </c>
      <c r="M552" s="15">
        <v>55113000004</v>
      </c>
      <c r="N552" s="15" t="s">
        <v>676</v>
      </c>
      <c r="O552" s="12"/>
      <c r="P552" s="29">
        <f>+SUMIFS('Scritture 2013'!$F:$F,'Scritture 2013'!$G:$G,"38",'Scritture 2013'!$A:$A,'Sp 2013'!$M552)</f>
        <v>0</v>
      </c>
      <c r="Q552" s="29">
        <f>+SUMIFS('Scritture 2013'!$F:$F,'Scritture 2013'!$G:$G,"16",'Scritture 2013'!$A:$A,'Sp 2013'!$M552)</f>
        <v>0</v>
      </c>
      <c r="R552" s="29">
        <f>+SUMIFS('Scritture 2013'!$F:$F,'Scritture 2013'!$G:$G,"39CA",'Scritture 2013'!$A:$A,'Sp 2013'!$M552)</f>
        <v>0</v>
      </c>
      <c r="S552" s="29">
        <f>+SUMIFS('Scritture 2013'!$F:$F,'Scritture 2013'!$G:$G,"17",'Scritture 2013'!$A:$A,'Sp 2013'!$M552)</f>
        <v>0</v>
      </c>
      <c r="T552" s="29">
        <f>+SUMIFS('Scritture 2013'!$F:$F,'Scritture 2013'!$G:$G,"39AF",'Scritture 2013'!$A:$A,'Sp 2013'!$M552)</f>
        <v>0</v>
      </c>
      <c r="U552" s="29">
        <f>+SUMIFS('Scritture 2013'!$F:$F,'Scritture 2013'!$G:$G,"39SD",'Scritture 2013'!$A:$A,'Sp 2013'!$M552)</f>
        <v>0</v>
      </c>
      <c r="V552" s="29">
        <f>+SUMIFS('Scritture 2013'!$F:$F,'Scritture 2013'!$G:$G,"37",'Scritture 2013'!$A:$A,'Sp 2013'!$M552)</f>
        <v>0</v>
      </c>
      <c r="W552" s="29">
        <f>+SUMIFS('Scritture 2013'!$F:$F,'Scritture 2013'!$G:$G,"19",'Scritture 2013'!$A:$A,'Sp 2013'!$M552)</f>
        <v>0</v>
      </c>
      <c r="X552" s="29">
        <f t="shared" si="36"/>
        <v>0</v>
      </c>
      <c r="Y552" s="29">
        <f t="shared" si="35"/>
        <v>0</v>
      </c>
      <c r="Z552" s="13"/>
    </row>
    <row r="553" spans="1:26" hidden="1" x14ac:dyDescent="0.3">
      <c r="A553" s="12" t="s">
        <v>426</v>
      </c>
      <c r="B553" s="12" t="s">
        <v>427</v>
      </c>
      <c r="C553" s="13" t="s">
        <v>670</v>
      </c>
      <c r="D553" s="13" t="s">
        <v>671</v>
      </c>
      <c r="E553" s="14" t="s">
        <v>672</v>
      </c>
      <c r="F553" s="13"/>
      <c r="G553" s="13"/>
      <c r="H553" s="10" t="s">
        <v>426</v>
      </c>
      <c r="I553" s="10" t="s">
        <v>427</v>
      </c>
      <c r="J553" t="s">
        <v>673</v>
      </c>
      <c r="K553" t="s">
        <v>673</v>
      </c>
      <c r="M553" s="15">
        <v>55113000006</v>
      </c>
      <c r="N553" s="15" t="s">
        <v>677</v>
      </c>
      <c r="O553" s="12">
        <f>+VLOOKUP(M553,[1]Foglio1!$A:$C,3,0)</f>
        <v>-13462.63</v>
      </c>
      <c r="P553" s="29">
        <f>+SUMIFS('Scritture 2013'!$F:$F,'Scritture 2013'!$G:$G,"38",'Scritture 2013'!$A:$A,'Sp 2013'!$M553)</f>
        <v>0</v>
      </c>
      <c r="Q553" s="29">
        <f>+SUMIFS('Scritture 2013'!$F:$F,'Scritture 2013'!$G:$G,"16",'Scritture 2013'!$A:$A,'Sp 2013'!$M553)</f>
        <v>0</v>
      </c>
      <c r="R553" s="29">
        <f>+SUMIFS('Scritture 2013'!$F:$F,'Scritture 2013'!$G:$G,"39CA",'Scritture 2013'!$A:$A,'Sp 2013'!$M553)</f>
        <v>0</v>
      </c>
      <c r="S553" s="29">
        <f>+SUMIFS('Scritture 2013'!$F:$F,'Scritture 2013'!$G:$G,"17",'Scritture 2013'!$A:$A,'Sp 2013'!$M553)</f>
        <v>0</v>
      </c>
      <c r="T553" s="29">
        <f>+SUMIFS('Scritture 2013'!$F:$F,'Scritture 2013'!$G:$G,"39AF",'Scritture 2013'!$A:$A,'Sp 2013'!$M553)</f>
        <v>0</v>
      </c>
      <c r="U553" s="29">
        <f>+SUMIFS('Scritture 2013'!$F:$F,'Scritture 2013'!$G:$G,"39SD",'Scritture 2013'!$A:$A,'Sp 2013'!$M553)</f>
        <v>0</v>
      </c>
      <c r="V553" s="29">
        <f>+SUMIFS('Scritture 2013'!$F:$F,'Scritture 2013'!$G:$G,"37",'Scritture 2013'!$A:$A,'Sp 2013'!$M553)</f>
        <v>0</v>
      </c>
      <c r="W553" s="29">
        <f>+SUMIFS('Scritture 2013'!$F:$F,'Scritture 2013'!$G:$G,"19",'Scritture 2013'!$A:$A,'Sp 2013'!$M553)</f>
        <v>0</v>
      </c>
      <c r="X553" s="29">
        <f t="shared" si="36"/>
        <v>0</v>
      </c>
      <c r="Y553" s="29">
        <f t="shared" si="35"/>
        <v>-13462.63</v>
      </c>
      <c r="Z553" s="13"/>
    </row>
    <row r="554" spans="1:26" hidden="1" x14ac:dyDescent="0.3">
      <c r="A554" s="12" t="s">
        <v>426</v>
      </c>
      <c r="B554" s="12" t="s">
        <v>467</v>
      </c>
      <c r="C554" s="13" t="s">
        <v>670</v>
      </c>
      <c r="D554" s="13" t="s">
        <v>678</v>
      </c>
      <c r="E554" s="14" t="s">
        <v>679</v>
      </c>
      <c r="F554" s="13"/>
      <c r="G554" s="13"/>
      <c r="H554" s="10" t="s">
        <v>426</v>
      </c>
      <c r="I554" s="10" t="s">
        <v>467</v>
      </c>
      <c r="J554" t="s">
        <v>673</v>
      </c>
      <c r="K554" t="s">
        <v>673</v>
      </c>
      <c r="M554" s="15">
        <v>44104000002</v>
      </c>
      <c r="N554" s="15" t="s">
        <v>680</v>
      </c>
      <c r="O554" s="12">
        <f>+VLOOKUP(M554,[1]Foglio1!$A:$C,3,0)</f>
        <v>149843.5</v>
      </c>
      <c r="P554" s="29">
        <f>+SUMIFS('Scritture 2013'!$F:$F,'Scritture 2013'!$G:$G,"38",'Scritture 2013'!$A:$A,'Sp 2013'!$M554)</f>
        <v>0</v>
      </c>
      <c r="Q554" s="29">
        <f>+SUMIFS('Scritture 2013'!$F:$F,'Scritture 2013'!$G:$G,"16",'Scritture 2013'!$A:$A,'Sp 2013'!$M554)</f>
        <v>0</v>
      </c>
      <c r="R554" s="29">
        <f>+SUMIFS('Scritture 2013'!$F:$F,'Scritture 2013'!$G:$G,"39CA",'Scritture 2013'!$A:$A,'Sp 2013'!$M554)</f>
        <v>0</v>
      </c>
      <c r="S554" s="29">
        <f>+SUMIFS('Scritture 2013'!$F:$F,'Scritture 2013'!$G:$G,"17",'Scritture 2013'!$A:$A,'Sp 2013'!$M554)</f>
        <v>0</v>
      </c>
      <c r="T554" s="29">
        <f>+SUMIFS('Scritture 2013'!$F:$F,'Scritture 2013'!$G:$G,"39AF",'Scritture 2013'!$A:$A,'Sp 2013'!$M554)</f>
        <v>0</v>
      </c>
      <c r="U554" s="29">
        <f>+SUMIFS('Scritture 2013'!$F:$F,'Scritture 2013'!$G:$G,"39SD",'Scritture 2013'!$A:$A,'Sp 2013'!$M554)</f>
        <v>0</v>
      </c>
      <c r="V554" s="29">
        <f>+SUMIFS('Scritture 2013'!$F:$F,'Scritture 2013'!$G:$G,"37",'Scritture 2013'!$A:$A,'Sp 2013'!$M554)</f>
        <v>0</v>
      </c>
      <c r="W554" s="29">
        <f>+SUMIFS('Scritture 2013'!$F:$F,'Scritture 2013'!$G:$G,"19",'Scritture 2013'!$A:$A,'Sp 2013'!$M554)</f>
        <v>0</v>
      </c>
      <c r="X554" s="29">
        <f t="shared" si="36"/>
        <v>0</v>
      </c>
      <c r="Y554" s="29">
        <f t="shared" si="35"/>
        <v>149843.5</v>
      </c>
      <c r="Z554" s="13"/>
    </row>
    <row r="555" spans="1:26" hidden="1" x14ac:dyDescent="0.3">
      <c r="A555" s="12" t="s">
        <v>426</v>
      </c>
      <c r="B555" s="12" t="s">
        <v>467</v>
      </c>
      <c r="C555" s="13" t="s">
        <v>670</v>
      </c>
      <c r="D555" s="13" t="s">
        <v>678</v>
      </c>
      <c r="E555" s="14" t="s">
        <v>679</v>
      </c>
      <c r="F555" s="13"/>
      <c r="G555" s="13"/>
      <c r="H555" s="10" t="s">
        <v>426</v>
      </c>
      <c r="I555" s="10" t="s">
        <v>467</v>
      </c>
      <c r="J555" t="s">
        <v>673</v>
      </c>
      <c r="K555" t="s">
        <v>673</v>
      </c>
      <c r="M555" s="15">
        <v>44104000003</v>
      </c>
      <c r="N555" s="15" t="s">
        <v>681</v>
      </c>
      <c r="O555" s="12">
        <f>+VLOOKUP(M555,[1]Foglio1!$A:$C,3,0)</f>
        <v>65625.009999999995</v>
      </c>
      <c r="P555" s="29">
        <f>+SUMIFS('Scritture 2013'!$F:$F,'Scritture 2013'!$G:$G,"38",'Scritture 2013'!$A:$A,'Sp 2013'!$M555)</f>
        <v>0</v>
      </c>
      <c r="Q555" s="29">
        <f>+SUMIFS('Scritture 2013'!$F:$F,'Scritture 2013'!$G:$G,"16",'Scritture 2013'!$A:$A,'Sp 2013'!$M555)</f>
        <v>0</v>
      </c>
      <c r="R555" s="29">
        <f>+SUMIFS('Scritture 2013'!$F:$F,'Scritture 2013'!$G:$G,"39CA",'Scritture 2013'!$A:$A,'Sp 2013'!$M555)</f>
        <v>0</v>
      </c>
      <c r="S555" s="29">
        <f>+SUMIFS('Scritture 2013'!$F:$F,'Scritture 2013'!$G:$G,"17",'Scritture 2013'!$A:$A,'Sp 2013'!$M555)</f>
        <v>0</v>
      </c>
      <c r="T555" s="29">
        <f>+SUMIFS('Scritture 2013'!$F:$F,'Scritture 2013'!$G:$G,"39AF",'Scritture 2013'!$A:$A,'Sp 2013'!$M555)</f>
        <v>0</v>
      </c>
      <c r="U555" s="29">
        <f>+SUMIFS('Scritture 2013'!$F:$F,'Scritture 2013'!$G:$G,"39SD",'Scritture 2013'!$A:$A,'Sp 2013'!$M555)</f>
        <v>0</v>
      </c>
      <c r="V555" s="29">
        <f>+SUMIFS('Scritture 2013'!$F:$F,'Scritture 2013'!$G:$G,"37",'Scritture 2013'!$A:$A,'Sp 2013'!$M555)</f>
        <v>0</v>
      </c>
      <c r="W555" s="29">
        <f>+SUMIFS('Scritture 2013'!$F:$F,'Scritture 2013'!$G:$G,"19",'Scritture 2013'!$A:$A,'Sp 2013'!$M555)</f>
        <v>0</v>
      </c>
      <c r="X555" s="29">
        <f t="shared" si="36"/>
        <v>0</v>
      </c>
      <c r="Y555" s="29">
        <f t="shared" si="35"/>
        <v>65625.009999999995</v>
      </c>
      <c r="Z555" s="13"/>
    </row>
    <row r="556" spans="1:26" hidden="1" x14ac:dyDescent="0.3">
      <c r="A556" s="12" t="s">
        <v>426</v>
      </c>
      <c r="B556" s="12" t="s">
        <v>467</v>
      </c>
      <c r="C556" s="13" t="s">
        <v>670</v>
      </c>
      <c r="D556" s="13" t="s">
        <v>678</v>
      </c>
      <c r="E556" s="14" t="s">
        <v>679</v>
      </c>
      <c r="F556" s="13"/>
      <c r="G556" s="13"/>
      <c r="H556" s="10" t="s">
        <v>426</v>
      </c>
      <c r="I556" s="10" t="s">
        <v>467</v>
      </c>
      <c r="J556" t="s">
        <v>673</v>
      </c>
      <c r="K556" t="s">
        <v>673</v>
      </c>
      <c r="M556" s="15">
        <v>44104000004</v>
      </c>
      <c r="N556" s="15" t="s">
        <v>682</v>
      </c>
      <c r="O556" s="12">
        <f>+VLOOKUP(M556,[1]Foglio1!$A:$C,3,0)</f>
        <v>108080.71</v>
      </c>
      <c r="P556" s="29">
        <f>+SUMIFS('Scritture 2013'!$F:$F,'Scritture 2013'!$G:$G,"38",'Scritture 2013'!$A:$A,'Sp 2013'!$M556)</f>
        <v>0</v>
      </c>
      <c r="Q556" s="29">
        <f>+SUMIFS('Scritture 2013'!$F:$F,'Scritture 2013'!$G:$G,"16",'Scritture 2013'!$A:$A,'Sp 2013'!$M556)</f>
        <v>0</v>
      </c>
      <c r="R556" s="29">
        <f>+SUMIFS('Scritture 2013'!$F:$F,'Scritture 2013'!$G:$G,"39CA",'Scritture 2013'!$A:$A,'Sp 2013'!$M556)</f>
        <v>0</v>
      </c>
      <c r="S556" s="29">
        <f>+SUMIFS('Scritture 2013'!$F:$F,'Scritture 2013'!$G:$G,"17",'Scritture 2013'!$A:$A,'Sp 2013'!$M556)</f>
        <v>0</v>
      </c>
      <c r="T556" s="29">
        <f>+SUMIFS('Scritture 2013'!$F:$F,'Scritture 2013'!$G:$G,"39AF",'Scritture 2013'!$A:$A,'Sp 2013'!$M556)</f>
        <v>0</v>
      </c>
      <c r="U556" s="29">
        <f>+SUMIFS('Scritture 2013'!$F:$F,'Scritture 2013'!$G:$G,"39SD",'Scritture 2013'!$A:$A,'Sp 2013'!$M556)</f>
        <v>0</v>
      </c>
      <c r="V556" s="29">
        <f>+SUMIFS('Scritture 2013'!$F:$F,'Scritture 2013'!$G:$G,"37",'Scritture 2013'!$A:$A,'Sp 2013'!$M556)</f>
        <v>0</v>
      </c>
      <c r="W556" s="29">
        <f>+SUMIFS('Scritture 2013'!$F:$F,'Scritture 2013'!$G:$G,"19",'Scritture 2013'!$A:$A,'Sp 2013'!$M556)</f>
        <v>0</v>
      </c>
      <c r="X556" s="29">
        <f t="shared" si="36"/>
        <v>0</v>
      </c>
      <c r="Y556" s="29">
        <f t="shared" si="35"/>
        <v>108080.71</v>
      </c>
      <c r="Z556" s="13"/>
    </row>
    <row r="557" spans="1:26" hidden="1" x14ac:dyDescent="0.3">
      <c r="A557" s="12" t="s">
        <v>426</v>
      </c>
      <c r="B557" s="12" t="s">
        <v>467</v>
      </c>
      <c r="C557" s="13" t="s">
        <v>670</v>
      </c>
      <c r="D557" s="13" t="s">
        <v>678</v>
      </c>
      <c r="E557" s="14" t="s">
        <v>679</v>
      </c>
      <c r="F557" s="13"/>
      <c r="G557" s="13"/>
      <c r="H557" s="10" t="s">
        <v>426</v>
      </c>
      <c r="I557" s="10" t="s">
        <v>467</v>
      </c>
      <c r="J557" t="s">
        <v>673</v>
      </c>
      <c r="K557" t="s">
        <v>673</v>
      </c>
      <c r="M557" s="15">
        <v>44104000007</v>
      </c>
      <c r="N557" s="15" t="s">
        <v>683</v>
      </c>
      <c r="O557" s="12">
        <f>+VLOOKUP(M557,[1]Foglio1!$A:$C,3,0)</f>
        <v>6294.29</v>
      </c>
      <c r="P557" s="29">
        <f>+SUMIFS('Scritture 2013'!$F:$F,'Scritture 2013'!$G:$G,"38",'Scritture 2013'!$A:$A,'Sp 2013'!$M557)</f>
        <v>0</v>
      </c>
      <c r="Q557" s="29">
        <f>+SUMIFS('Scritture 2013'!$F:$F,'Scritture 2013'!$G:$G,"16",'Scritture 2013'!$A:$A,'Sp 2013'!$M557)</f>
        <v>0</v>
      </c>
      <c r="R557" s="29">
        <f>+SUMIFS('Scritture 2013'!$F:$F,'Scritture 2013'!$G:$G,"39CA",'Scritture 2013'!$A:$A,'Sp 2013'!$M557)</f>
        <v>0</v>
      </c>
      <c r="S557" s="29">
        <f>+SUMIFS('Scritture 2013'!$F:$F,'Scritture 2013'!$G:$G,"17",'Scritture 2013'!$A:$A,'Sp 2013'!$M557)</f>
        <v>0</v>
      </c>
      <c r="T557" s="29">
        <f>+SUMIFS('Scritture 2013'!$F:$F,'Scritture 2013'!$G:$G,"39AF",'Scritture 2013'!$A:$A,'Sp 2013'!$M557)</f>
        <v>0</v>
      </c>
      <c r="U557" s="29">
        <f>+SUMIFS('Scritture 2013'!$F:$F,'Scritture 2013'!$G:$G,"39SD",'Scritture 2013'!$A:$A,'Sp 2013'!$M557)</f>
        <v>0</v>
      </c>
      <c r="V557" s="29">
        <f>+SUMIFS('Scritture 2013'!$F:$F,'Scritture 2013'!$G:$G,"37",'Scritture 2013'!$A:$A,'Sp 2013'!$M557)</f>
        <v>0</v>
      </c>
      <c r="W557" s="29">
        <f>+SUMIFS('Scritture 2013'!$F:$F,'Scritture 2013'!$G:$G,"19",'Scritture 2013'!$A:$A,'Sp 2013'!$M557)</f>
        <v>0</v>
      </c>
      <c r="X557" s="29">
        <f t="shared" si="36"/>
        <v>0</v>
      </c>
      <c r="Y557" s="29">
        <f t="shared" si="35"/>
        <v>6294.29</v>
      </c>
      <c r="Z557" s="13"/>
    </row>
    <row r="558" spans="1:26" hidden="1" x14ac:dyDescent="0.3">
      <c r="A558" s="12" t="s">
        <v>426</v>
      </c>
      <c r="B558" s="12" t="s">
        <v>467</v>
      </c>
      <c r="C558" s="13" t="s">
        <v>670</v>
      </c>
      <c r="D558" s="13" t="s">
        <v>678</v>
      </c>
      <c r="E558" s="14" t="s">
        <v>679</v>
      </c>
      <c r="F558" s="13"/>
      <c r="G558" s="13"/>
      <c r="H558" s="10" t="s">
        <v>426</v>
      </c>
      <c r="I558" s="10" t="s">
        <v>467</v>
      </c>
      <c r="J558" t="s">
        <v>673</v>
      </c>
      <c r="K558" t="s">
        <v>673</v>
      </c>
      <c r="M558" s="15">
        <v>44104000008</v>
      </c>
      <c r="N558" s="15" t="s">
        <v>684</v>
      </c>
      <c r="O558" s="12">
        <f>+VLOOKUP(M558,[1]Foglio1!$A:$C,3,0)</f>
        <v>20348.86</v>
      </c>
      <c r="P558" s="29">
        <f>+SUMIFS('Scritture 2013'!$F:$F,'Scritture 2013'!$G:$G,"38",'Scritture 2013'!$A:$A,'Sp 2013'!$M558)</f>
        <v>0</v>
      </c>
      <c r="Q558" s="29">
        <f>+SUMIFS('Scritture 2013'!$F:$F,'Scritture 2013'!$G:$G,"16",'Scritture 2013'!$A:$A,'Sp 2013'!$M558)</f>
        <v>0</v>
      </c>
      <c r="R558" s="29">
        <f>+SUMIFS('Scritture 2013'!$F:$F,'Scritture 2013'!$G:$G,"39CA",'Scritture 2013'!$A:$A,'Sp 2013'!$M558)</f>
        <v>0</v>
      </c>
      <c r="S558" s="29">
        <f>+SUMIFS('Scritture 2013'!$F:$F,'Scritture 2013'!$G:$G,"17",'Scritture 2013'!$A:$A,'Sp 2013'!$M558)</f>
        <v>0</v>
      </c>
      <c r="T558" s="29">
        <f>+SUMIFS('Scritture 2013'!$F:$F,'Scritture 2013'!$G:$G,"39AF",'Scritture 2013'!$A:$A,'Sp 2013'!$M558)</f>
        <v>0</v>
      </c>
      <c r="U558" s="29">
        <f>+SUMIFS('Scritture 2013'!$F:$F,'Scritture 2013'!$G:$G,"39SD",'Scritture 2013'!$A:$A,'Sp 2013'!$M558)</f>
        <v>0</v>
      </c>
      <c r="V558" s="29">
        <f>+SUMIFS('Scritture 2013'!$F:$F,'Scritture 2013'!$G:$G,"37",'Scritture 2013'!$A:$A,'Sp 2013'!$M558)</f>
        <v>0</v>
      </c>
      <c r="W558" s="29">
        <f>+SUMIFS('Scritture 2013'!$F:$F,'Scritture 2013'!$G:$G,"19",'Scritture 2013'!$A:$A,'Sp 2013'!$M558)</f>
        <v>0</v>
      </c>
      <c r="X558" s="29">
        <f t="shared" si="36"/>
        <v>0</v>
      </c>
      <c r="Y558" s="29">
        <f t="shared" si="35"/>
        <v>20348.86</v>
      </c>
      <c r="Z558" s="13"/>
    </row>
    <row r="559" spans="1:26" hidden="1" x14ac:dyDescent="0.3">
      <c r="A559" s="12" t="s">
        <v>426</v>
      </c>
      <c r="B559" s="12" t="s">
        <v>467</v>
      </c>
      <c r="C559" s="13" t="s">
        <v>670</v>
      </c>
      <c r="D559" s="13" t="s">
        <v>678</v>
      </c>
      <c r="E559" s="14" t="s">
        <v>679</v>
      </c>
      <c r="F559" s="13"/>
      <c r="G559" s="13"/>
      <c r="H559" s="10" t="s">
        <v>426</v>
      </c>
      <c r="I559" s="10" t="s">
        <v>467</v>
      </c>
      <c r="J559" t="s">
        <v>508</v>
      </c>
      <c r="K559" t="s">
        <v>508</v>
      </c>
      <c r="M559" s="15">
        <v>44104000009</v>
      </c>
      <c r="N559" s="15" t="s">
        <v>685</v>
      </c>
      <c r="O559" s="12">
        <f>+VLOOKUP(M559,[1]Foglio1!$A:$C,3,0)</f>
        <v>61874.06</v>
      </c>
      <c r="P559" s="29">
        <f>+SUMIFS('Scritture 2013'!$F:$F,'Scritture 2013'!$G:$G,"38",'Scritture 2013'!$A:$A,'Sp 2013'!$M559)</f>
        <v>0</v>
      </c>
      <c r="Q559" s="29">
        <f>+SUMIFS('Scritture 2013'!$F:$F,'Scritture 2013'!$G:$G,"16",'Scritture 2013'!$A:$A,'Sp 2013'!$M559)</f>
        <v>0</v>
      </c>
      <c r="R559" s="29">
        <f>+SUMIFS('Scritture 2013'!$F:$F,'Scritture 2013'!$G:$G,"39CA",'Scritture 2013'!$A:$A,'Sp 2013'!$M559)</f>
        <v>0</v>
      </c>
      <c r="S559" s="29">
        <f>+SUMIFS('Scritture 2013'!$F:$F,'Scritture 2013'!$G:$G,"17",'Scritture 2013'!$A:$A,'Sp 2013'!$M559)</f>
        <v>0</v>
      </c>
      <c r="T559" s="29">
        <f>+SUMIFS('Scritture 2013'!$F:$F,'Scritture 2013'!$G:$G,"39AF",'Scritture 2013'!$A:$A,'Sp 2013'!$M559)</f>
        <v>0</v>
      </c>
      <c r="U559" s="29">
        <f>+SUMIFS('Scritture 2013'!$F:$F,'Scritture 2013'!$G:$G,"39SD",'Scritture 2013'!$A:$A,'Sp 2013'!$M559)</f>
        <v>0</v>
      </c>
      <c r="V559" s="29">
        <f>+SUMIFS('Scritture 2013'!$F:$F,'Scritture 2013'!$G:$G,"37",'Scritture 2013'!$A:$A,'Sp 2013'!$M559)</f>
        <v>0</v>
      </c>
      <c r="W559" s="29">
        <f>+SUMIFS('Scritture 2013'!$F:$F,'Scritture 2013'!$G:$G,"19",'Scritture 2013'!$A:$A,'Sp 2013'!$M559)</f>
        <v>0</v>
      </c>
      <c r="X559" s="29">
        <f t="shared" si="36"/>
        <v>0</v>
      </c>
      <c r="Y559" s="29">
        <f t="shared" si="35"/>
        <v>61874.06</v>
      </c>
      <c r="Z559" s="13"/>
    </row>
    <row r="560" spans="1:26" hidden="1" x14ac:dyDescent="0.3">
      <c r="A560" s="12" t="s">
        <v>426</v>
      </c>
      <c r="B560" s="12" t="s">
        <v>467</v>
      </c>
      <c r="C560" s="13" t="s">
        <v>670</v>
      </c>
      <c r="D560" s="13" t="s">
        <v>678</v>
      </c>
      <c r="E560" s="14" t="s">
        <v>679</v>
      </c>
      <c r="F560" s="13"/>
      <c r="G560" s="13"/>
      <c r="H560" s="10" t="s">
        <v>426</v>
      </c>
      <c r="I560" s="10" t="s">
        <v>467</v>
      </c>
      <c r="J560" t="s">
        <v>673</v>
      </c>
      <c r="K560" t="s">
        <v>673</v>
      </c>
      <c r="M560" s="15">
        <v>44104000010</v>
      </c>
      <c r="N560" s="15" t="s">
        <v>686</v>
      </c>
      <c r="O560" s="12">
        <f>+VLOOKUP(M560,[1]Foglio1!$A:$C,3,0)</f>
        <v>420435.39</v>
      </c>
      <c r="P560" s="29">
        <f>+SUMIFS('Scritture 2013'!$F:$F,'Scritture 2013'!$G:$G,"38",'Scritture 2013'!$A:$A,'Sp 2013'!$M560)</f>
        <v>0</v>
      </c>
      <c r="Q560" s="29">
        <f>+SUMIFS('Scritture 2013'!$F:$F,'Scritture 2013'!$G:$G,"16",'Scritture 2013'!$A:$A,'Sp 2013'!$M560)</f>
        <v>0</v>
      </c>
      <c r="R560" s="29">
        <f>+SUMIFS('Scritture 2013'!$F:$F,'Scritture 2013'!$G:$G,"39CA",'Scritture 2013'!$A:$A,'Sp 2013'!$M560)</f>
        <v>0</v>
      </c>
      <c r="S560" s="29">
        <f>+SUMIFS('Scritture 2013'!$F:$F,'Scritture 2013'!$G:$G,"17",'Scritture 2013'!$A:$A,'Sp 2013'!$M560)</f>
        <v>0</v>
      </c>
      <c r="T560" s="29">
        <f>+SUMIFS('Scritture 2013'!$F:$F,'Scritture 2013'!$G:$G,"39AF",'Scritture 2013'!$A:$A,'Sp 2013'!$M560)</f>
        <v>0</v>
      </c>
      <c r="U560" s="29">
        <f>+SUMIFS('Scritture 2013'!$F:$F,'Scritture 2013'!$G:$G,"39SD",'Scritture 2013'!$A:$A,'Sp 2013'!$M560)</f>
        <v>0</v>
      </c>
      <c r="V560" s="29">
        <f>+SUMIFS('Scritture 2013'!$F:$F,'Scritture 2013'!$G:$G,"37",'Scritture 2013'!$A:$A,'Sp 2013'!$M560)</f>
        <v>0</v>
      </c>
      <c r="W560" s="29">
        <f>+SUMIFS('Scritture 2013'!$F:$F,'Scritture 2013'!$G:$G,"19",'Scritture 2013'!$A:$A,'Sp 2013'!$M560)</f>
        <v>0</v>
      </c>
      <c r="X560" s="29">
        <f t="shared" si="36"/>
        <v>0</v>
      </c>
      <c r="Y560" s="29">
        <f t="shared" si="35"/>
        <v>420435.39</v>
      </c>
      <c r="Z560" s="13"/>
    </row>
    <row r="561" spans="1:26" hidden="1" x14ac:dyDescent="0.3">
      <c r="A561" s="12" t="s">
        <v>426</v>
      </c>
      <c r="B561" s="12" t="s">
        <v>467</v>
      </c>
      <c r="C561" s="13" t="s">
        <v>670</v>
      </c>
      <c r="D561" s="13" t="s">
        <v>678</v>
      </c>
      <c r="E561" s="14" t="s">
        <v>679</v>
      </c>
      <c r="F561" s="13"/>
      <c r="G561" s="13"/>
      <c r="H561" s="10" t="s">
        <v>426</v>
      </c>
      <c r="I561" s="10" t="s">
        <v>467</v>
      </c>
      <c r="J561" t="s">
        <v>673</v>
      </c>
      <c r="K561" t="s">
        <v>673</v>
      </c>
      <c r="M561" s="15">
        <v>44104000014</v>
      </c>
      <c r="N561" s="15" t="s">
        <v>687</v>
      </c>
      <c r="O561" s="12">
        <f>+VLOOKUP(M561,[1]Foglio1!$A:$C,3,0)</f>
        <v>603.62</v>
      </c>
      <c r="P561" s="29">
        <f>+SUMIFS('Scritture 2013'!$F:$F,'Scritture 2013'!$G:$G,"38",'Scritture 2013'!$A:$A,'Sp 2013'!$M561)</f>
        <v>0</v>
      </c>
      <c r="Q561" s="29">
        <f>+SUMIFS('Scritture 2013'!$F:$F,'Scritture 2013'!$G:$G,"16",'Scritture 2013'!$A:$A,'Sp 2013'!$M561)</f>
        <v>0</v>
      </c>
      <c r="R561" s="29">
        <f>+SUMIFS('Scritture 2013'!$F:$F,'Scritture 2013'!$G:$G,"39CA",'Scritture 2013'!$A:$A,'Sp 2013'!$M561)</f>
        <v>0</v>
      </c>
      <c r="S561" s="29">
        <f>+SUMIFS('Scritture 2013'!$F:$F,'Scritture 2013'!$G:$G,"17",'Scritture 2013'!$A:$A,'Sp 2013'!$M561)</f>
        <v>0</v>
      </c>
      <c r="T561" s="29">
        <f>+SUMIFS('Scritture 2013'!$F:$F,'Scritture 2013'!$G:$G,"39AF",'Scritture 2013'!$A:$A,'Sp 2013'!$M561)</f>
        <v>0</v>
      </c>
      <c r="U561" s="29">
        <f>+SUMIFS('Scritture 2013'!$F:$F,'Scritture 2013'!$G:$G,"39SD",'Scritture 2013'!$A:$A,'Sp 2013'!$M561)</f>
        <v>0</v>
      </c>
      <c r="V561" s="29">
        <f>+SUMIFS('Scritture 2013'!$F:$F,'Scritture 2013'!$G:$G,"37",'Scritture 2013'!$A:$A,'Sp 2013'!$M561)</f>
        <v>0</v>
      </c>
      <c r="W561" s="29">
        <f>+SUMIFS('Scritture 2013'!$F:$F,'Scritture 2013'!$G:$G,"19",'Scritture 2013'!$A:$A,'Sp 2013'!$M561)</f>
        <v>0</v>
      </c>
      <c r="X561" s="29">
        <f t="shared" si="36"/>
        <v>0</v>
      </c>
      <c r="Y561" s="29">
        <f t="shared" si="35"/>
        <v>603.62</v>
      </c>
      <c r="Z561" s="13"/>
    </row>
    <row r="562" spans="1:26" hidden="1" x14ac:dyDescent="0.3">
      <c r="A562" s="12" t="s">
        <v>426</v>
      </c>
      <c r="B562" s="12" t="s">
        <v>467</v>
      </c>
      <c r="C562" s="13" t="s">
        <v>670</v>
      </c>
      <c r="D562" s="13" t="s">
        <v>678</v>
      </c>
      <c r="E562" s="14" t="s">
        <v>679</v>
      </c>
      <c r="F562" s="13"/>
      <c r="G562" s="13"/>
      <c r="H562" s="10" t="s">
        <v>426</v>
      </c>
      <c r="I562" s="10" t="s">
        <v>467</v>
      </c>
      <c r="J562" t="s">
        <v>673</v>
      </c>
      <c r="K562" t="s">
        <v>673</v>
      </c>
      <c r="M562" s="15">
        <v>44104000012</v>
      </c>
      <c r="N562" s="15" t="s">
        <v>688</v>
      </c>
      <c r="O562" s="12"/>
      <c r="P562" s="29">
        <f>+SUMIFS('Scritture 2013'!$F:$F,'Scritture 2013'!$G:$G,"38",'Scritture 2013'!$A:$A,'Sp 2013'!$M562)</f>
        <v>0</v>
      </c>
      <c r="Q562" s="29">
        <f>+SUMIFS('Scritture 2013'!$F:$F,'Scritture 2013'!$G:$G,"16",'Scritture 2013'!$A:$A,'Sp 2013'!$M562)</f>
        <v>0</v>
      </c>
      <c r="R562" s="29">
        <f>+SUMIFS('Scritture 2013'!$F:$F,'Scritture 2013'!$G:$G,"39CA",'Scritture 2013'!$A:$A,'Sp 2013'!$M562)</f>
        <v>0</v>
      </c>
      <c r="S562" s="29">
        <f>+SUMIFS('Scritture 2013'!$F:$F,'Scritture 2013'!$G:$G,"17",'Scritture 2013'!$A:$A,'Sp 2013'!$M562)</f>
        <v>0</v>
      </c>
      <c r="T562" s="29">
        <f>+SUMIFS('Scritture 2013'!$F:$F,'Scritture 2013'!$G:$G,"39AF",'Scritture 2013'!$A:$A,'Sp 2013'!$M562)</f>
        <v>0</v>
      </c>
      <c r="U562" s="29">
        <f>+SUMIFS('Scritture 2013'!$F:$F,'Scritture 2013'!$G:$G,"39SD",'Scritture 2013'!$A:$A,'Sp 2013'!$M562)</f>
        <v>0</v>
      </c>
      <c r="V562" s="29">
        <f>+SUMIFS('Scritture 2013'!$F:$F,'Scritture 2013'!$G:$G,"37",'Scritture 2013'!$A:$A,'Sp 2013'!$M562)</f>
        <v>0</v>
      </c>
      <c r="W562" s="29">
        <f>+SUMIFS('Scritture 2013'!$F:$F,'Scritture 2013'!$G:$G,"19",'Scritture 2013'!$A:$A,'Sp 2013'!$M562)</f>
        <v>0</v>
      </c>
      <c r="X562" s="29">
        <f t="shared" si="36"/>
        <v>0</v>
      </c>
      <c r="Y562" s="29">
        <f t="shared" si="35"/>
        <v>0</v>
      </c>
      <c r="Z562" s="13"/>
    </row>
    <row r="563" spans="1:26" hidden="1" x14ac:dyDescent="0.3">
      <c r="A563" s="12" t="s">
        <v>426</v>
      </c>
      <c r="B563" s="12" t="s">
        <v>467</v>
      </c>
      <c r="C563" s="13" t="s">
        <v>689</v>
      </c>
      <c r="D563" s="13" t="s">
        <v>690</v>
      </c>
      <c r="E563" s="14" t="s">
        <v>691</v>
      </c>
      <c r="F563" s="13"/>
      <c r="G563" s="13"/>
      <c r="H563" s="10" t="s">
        <v>426</v>
      </c>
      <c r="I563" s="10" t="s">
        <v>467</v>
      </c>
      <c r="J563" t="s">
        <v>649</v>
      </c>
      <c r="K563" t="s">
        <v>649</v>
      </c>
      <c r="M563" s="15">
        <v>44303000101</v>
      </c>
      <c r="N563" s="15" t="s">
        <v>692</v>
      </c>
      <c r="O563" s="12"/>
      <c r="P563" s="29">
        <f>+SUMIFS('Scritture 2013'!$F:$F,'Scritture 2013'!$G:$G,"38",'Scritture 2013'!$A:$A,'Sp 2013'!$M563)</f>
        <v>0</v>
      </c>
      <c r="Q563" s="29">
        <f>+SUMIFS('Scritture 2013'!$F:$F,'Scritture 2013'!$G:$G,"16",'Scritture 2013'!$A:$A,'Sp 2013'!$M563)</f>
        <v>0</v>
      </c>
      <c r="R563" s="29">
        <f>+SUMIFS('Scritture 2013'!$F:$F,'Scritture 2013'!$G:$G,"39CA",'Scritture 2013'!$A:$A,'Sp 2013'!$M563)</f>
        <v>0</v>
      </c>
      <c r="S563" s="29">
        <f>+SUMIFS('Scritture 2013'!$F:$F,'Scritture 2013'!$G:$G,"17",'Scritture 2013'!$A:$A,'Sp 2013'!$M563)</f>
        <v>0</v>
      </c>
      <c r="T563" s="29">
        <f>+SUMIFS('Scritture 2013'!$F:$F,'Scritture 2013'!$G:$G,"39AF",'Scritture 2013'!$A:$A,'Sp 2013'!$M563)</f>
        <v>0</v>
      </c>
      <c r="U563" s="29">
        <f>+SUMIFS('Scritture 2013'!$F:$F,'Scritture 2013'!$G:$G,"39SD",'Scritture 2013'!$A:$A,'Sp 2013'!$M563)</f>
        <v>0</v>
      </c>
      <c r="V563" s="29">
        <f>+SUMIFS('Scritture 2013'!$F:$F,'Scritture 2013'!$G:$G,"37",'Scritture 2013'!$A:$A,'Sp 2013'!$M563)</f>
        <v>0</v>
      </c>
      <c r="W563" s="29">
        <f>+SUMIFS('Scritture 2013'!$F:$F,'Scritture 2013'!$G:$G,"19",'Scritture 2013'!$A:$A,'Sp 2013'!$M563)</f>
        <v>0</v>
      </c>
      <c r="X563" s="29">
        <f t="shared" si="36"/>
        <v>0</v>
      </c>
      <c r="Y563" s="29">
        <f t="shared" si="35"/>
        <v>0</v>
      </c>
      <c r="Z563" s="13"/>
    </row>
    <row r="564" spans="1:26" hidden="1" x14ac:dyDescent="0.3">
      <c r="A564" s="12" t="s">
        <v>426</v>
      </c>
      <c r="B564" s="12" t="s">
        <v>467</v>
      </c>
      <c r="C564" s="13" t="s">
        <v>689</v>
      </c>
      <c r="D564" s="13" t="s">
        <v>690</v>
      </c>
      <c r="E564" s="14" t="s">
        <v>691</v>
      </c>
      <c r="F564" s="13"/>
      <c r="G564" s="13"/>
      <c r="H564" s="10" t="s">
        <v>426</v>
      </c>
      <c r="I564" s="10" t="s">
        <v>467</v>
      </c>
      <c r="J564" t="s">
        <v>649</v>
      </c>
      <c r="K564" t="s">
        <v>649</v>
      </c>
      <c r="M564" s="15">
        <v>44303000001</v>
      </c>
      <c r="N564" s="15" t="s">
        <v>693</v>
      </c>
      <c r="O564" s="12">
        <f>+VLOOKUP(M564,[1]Foglio1!$A:$C,3,0)</f>
        <v>432776.71</v>
      </c>
      <c r="P564" s="29">
        <f>+SUMIFS('Scritture 2013'!$F:$F,'Scritture 2013'!$G:$G,"38",'Scritture 2013'!$A:$A,'Sp 2013'!$M564)</f>
        <v>0</v>
      </c>
      <c r="Q564" s="29">
        <f>+SUMIFS('Scritture 2013'!$F:$F,'Scritture 2013'!$G:$G,"16",'Scritture 2013'!$A:$A,'Sp 2013'!$M564)</f>
        <v>0</v>
      </c>
      <c r="R564" s="29">
        <f>+SUMIFS('Scritture 2013'!$F:$F,'Scritture 2013'!$G:$G,"39CA",'Scritture 2013'!$A:$A,'Sp 2013'!$M564)</f>
        <v>0</v>
      </c>
      <c r="S564" s="29">
        <f>+SUMIFS('Scritture 2013'!$F:$F,'Scritture 2013'!$G:$G,"17",'Scritture 2013'!$A:$A,'Sp 2013'!$M564)</f>
        <v>0</v>
      </c>
      <c r="T564" s="29">
        <f>+SUMIFS('Scritture 2013'!$F:$F,'Scritture 2013'!$G:$G,"39AF",'Scritture 2013'!$A:$A,'Sp 2013'!$M564)</f>
        <v>0</v>
      </c>
      <c r="U564" s="29">
        <f>+SUMIFS('Scritture 2013'!$F:$F,'Scritture 2013'!$G:$G,"39SD",'Scritture 2013'!$A:$A,'Sp 2013'!$M564)</f>
        <v>0</v>
      </c>
      <c r="V564" s="29">
        <f>+SUMIFS('Scritture 2013'!$F:$F,'Scritture 2013'!$G:$G,"37",'Scritture 2013'!$A:$A,'Sp 2013'!$M564)</f>
        <v>0</v>
      </c>
      <c r="W564" s="29">
        <f>+SUMIFS('Scritture 2013'!$F:$F,'Scritture 2013'!$G:$G,"19",'Scritture 2013'!$A:$A,'Sp 2013'!$M564)</f>
        <v>0</v>
      </c>
      <c r="X564" s="29">
        <f t="shared" si="36"/>
        <v>0</v>
      </c>
      <c r="Y564" s="29">
        <f t="shared" si="35"/>
        <v>432776.71</v>
      </c>
      <c r="Z564" s="13"/>
    </row>
    <row r="565" spans="1:26" hidden="1" x14ac:dyDescent="0.3">
      <c r="A565" s="12" t="s">
        <v>426</v>
      </c>
      <c r="B565" s="12" t="s">
        <v>467</v>
      </c>
      <c r="C565" s="13" t="s">
        <v>689</v>
      </c>
      <c r="D565" s="13" t="s">
        <v>690</v>
      </c>
      <c r="E565" s="14" t="s">
        <v>691</v>
      </c>
      <c r="F565" s="13"/>
      <c r="G565" s="13"/>
      <c r="H565" s="10" t="s">
        <v>426</v>
      </c>
      <c r="I565" s="10" t="s">
        <v>467</v>
      </c>
      <c r="J565" t="s">
        <v>649</v>
      </c>
      <c r="K565" t="s">
        <v>649</v>
      </c>
      <c r="M565" s="15">
        <v>44303000002</v>
      </c>
      <c r="N565" s="15" t="s">
        <v>694</v>
      </c>
      <c r="O565" s="12"/>
      <c r="P565" s="29">
        <f>+SUMIFS('Scritture 2013'!$F:$F,'Scritture 2013'!$G:$G,"38",'Scritture 2013'!$A:$A,'Sp 2013'!$M565)</f>
        <v>0</v>
      </c>
      <c r="Q565" s="29">
        <f>+SUMIFS('Scritture 2013'!$F:$F,'Scritture 2013'!$G:$G,"16",'Scritture 2013'!$A:$A,'Sp 2013'!$M565)</f>
        <v>0</v>
      </c>
      <c r="R565" s="29">
        <f>+SUMIFS('Scritture 2013'!$F:$F,'Scritture 2013'!$G:$G,"39CA",'Scritture 2013'!$A:$A,'Sp 2013'!$M565)</f>
        <v>0</v>
      </c>
      <c r="S565" s="29">
        <f>+SUMIFS('Scritture 2013'!$F:$F,'Scritture 2013'!$G:$G,"17",'Scritture 2013'!$A:$A,'Sp 2013'!$M565)</f>
        <v>0</v>
      </c>
      <c r="T565" s="29">
        <f>+SUMIFS('Scritture 2013'!$F:$F,'Scritture 2013'!$G:$G,"39AF",'Scritture 2013'!$A:$A,'Sp 2013'!$M565)</f>
        <v>0</v>
      </c>
      <c r="U565" s="29">
        <f>+SUMIFS('Scritture 2013'!$F:$F,'Scritture 2013'!$G:$G,"39SD",'Scritture 2013'!$A:$A,'Sp 2013'!$M565)</f>
        <v>0</v>
      </c>
      <c r="V565" s="29">
        <f>+SUMIFS('Scritture 2013'!$F:$F,'Scritture 2013'!$G:$G,"37",'Scritture 2013'!$A:$A,'Sp 2013'!$M565)</f>
        <v>0</v>
      </c>
      <c r="W565" s="29">
        <f>+SUMIFS('Scritture 2013'!$F:$F,'Scritture 2013'!$G:$G,"19",'Scritture 2013'!$A:$A,'Sp 2013'!$M565)</f>
        <v>0</v>
      </c>
      <c r="X565" s="29">
        <f t="shared" si="36"/>
        <v>0</v>
      </c>
      <c r="Y565" s="29">
        <f t="shared" si="35"/>
        <v>0</v>
      </c>
      <c r="Z565" s="13"/>
    </row>
    <row r="566" spans="1:26" hidden="1" x14ac:dyDescent="0.3">
      <c r="A566" s="12" t="s">
        <v>426</v>
      </c>
      <c r="B566" s="12" t="s">
        <v>467</v>
      </c>
      <c r="C566" s="13" t="s">
        <v>689</v>
      </c>
      <c r="D566" s="13" t="s">
        <v>690</v>
      </c>
      <c r="E566" s="14" t="s">
        <v>691</v>
      </c>
      <c r="F566" s="13"/>
      <c r="G566" s="13"/>
      <c r="H566" s="10" t="s">
        <v>426</v>
      </c>
      <c r="I566" s="10" t="s">
        <v>467</v>
      </c>
      <c r="J566" t="s">
        <v>649</v>
      </c>
      <c r="K566" t="s">
        <v>649</v>
      </c>
      <c r="M566" s="15">
        <v>44303000003</v>
      </c>
      <c r="N566" s="15" t="s">
        <v>695</v>
      </c>
      <c r="O566" s="12"/>
      <c r="P566" s="29">
        <f>+SUMIFS('Scritture 2013'!$F:$F,'Scritture 2013'!$G:$G,"38",'Scritture 2013'!$A:$A,'Sp 2013'!$M566)</f>
        <v>0</v>
      </c>
      <c r="Q566" s="29">
        <f>+SUMIFS('Scritture 2013'!$F:$F,'Scritture 2013'!$G:$G,"16",'Scritture 2013'!$A:$A,'Sp 2013'!$M566)</f>
        <v>0</v>
      </c>
      <c r="R566" s="29">
        <f>+SUMIFS('Scritture 2013'!$F:$F,'Scritture 2013'!$G:$G,"39CA",'Scritture 2013'!$A:$A,'Sp 2013'!$M566)</f>
        <v>0</v>
      </c>
      <c r="S566" s="29">
        <f>+SUMIFS('Scritture 2013'!$F:$F,'Scritture 2013'!$G:$G,"17",'Scritture 2013'!$A:$A,'Sp 2013'!$M566)</f>
        <v>0</v>
      </c>
      <c r="T566" s="29">
        <f>+SUMIFS('Scritture 2013'!$F:$F,'Scritture 2013'!$G:$G,"39AF",'Scritture 2013'!$A:$A,'Sp 2013'!$M566)</f>
        <v>0</v>
      </c>
      <c r="U566" s="29">
        <f>+SUMIFS('Scritture 2013'!$F:$F,'Scritture 2013'!$G:$G,"39SD",'Scritture 2013'!$A:$A,'Sp 2013'!$M566)</f>
        <v>0</v>
      </c>
      <c r="V566" s="29">
        <f>+SUMIFS('Scritture 2013'!$F:$F,'Scritture 2013'!$G:$G,"37",'Scritture 2013'!$A:$A,'Sp 2013'!$M566)</f>
        <v>0</v>
      </c>
      <c r="W566" s="29">
        <f>+SUMIFS('Scritture 2013'!$F:$F,'Scritture 2013'!$G:$G,"19",'Scritture 2013'!$A:$A,'Sp 2013'!$M566)</f>
        <v>0</v>
      </c>
      <c r="X566" s="29">
        <f t="shared" si="36"/>
        <v>0</v>
      </c>
      <c r="Y566" s="29">
        <f t="shared" si="35"/>
        <v>0</v>
      </c>
      <c r="Z566" s="13"/>
    </row>
    <row r="567" spans="1:26" hidden="1" x14ac:dyDescent="0.3">
      <c r="A567" s="12" t="s">
        <v>426</v>
      </c>
      <c r="B567" s="12" t="s">
        <v>467</v>
      </c>
      <c r="C567" s="13" t="s">
        <v>689</v>
      </c>
      <c r="D567" s="13" t="s">
        <v>690</v>
      </c>
      <c r="E567" s="14" t="s">
        <v>691</v>
      </c>
      <c r="F567" s="13"/>
      <c r="G567" s="13"/>
      <c r="H567" s="10" t="s">
        <v>426</v>
      </c>
      <c r="I567" s="10" t="s">
        <v>467</v>
      </c>
      <c r="J567" t="s">
        <v>649</v>
      </c>
      <c r="K567" t="s">
        <v>649</v>
      </c>
      <c r="M567" s="15">
        <v>44303000005</v>
      </c>
      <c r="N567" s="15" t="s">
        <v>696</v>
      </c>
      <c r="O567" s="12">
        <f>+VLOOKUP(M567,[1]Foglio1!$A:$C,3,0)</f>
        <v>21000</v>
      </c>
      <c r="P567" s="29">
        <f>+SUMIFS('Scritture 2013'!$F:$F,'Scritture 2013'!$G:$G,"38",'Scritture 2013'!$A:$A,'Sp 2013'!$M567)</f>
        <v>0</v>
      </c>
      <c r="Q567" s="29">
        <f>+SUMIFS('Scritture 2013'!$F:$F,'Scritture 2013'!$G:$G,"16",'Scritture 2013'!$A:$A,'Sp 2013'!$M567)</f>
        <v>0</v>
      </c>
      <c r="R567" s="29">
        <f>+SUMIFS('Scritture 2013'!$F:$F,'Scritture 2013'!$G:$G,"39CA",'Scritture 2013'!$A:$A,'Sp 2013'!$M567)</f>
        <v>0</v>
      </c>
      <c r="S567" s="29">
        <f>+SUMIFS('Scritture 2013'!$F:$F,'Scritture 2013'!$G:$G,"17",'Scritture 2013'!$A:$A,'Sp 2013'!$M567)</f>
        <v>0</v>
      </c>
      <c r="T567" s="29">
        <f>+SUMIFS('Scritture 2013'!$F:$F,'Scritture 2013'!$G:$G,"39AF",'Scritture 2013'!$A:$A,'Sp 2013'!$M567)</f>
        <v>0</v>
      </c>
      <c r="U567" s="29">
        <f>+SUMIFS('Scritture 2013'!$F:$F,'Scritture 2013'!$G:$G,"39SD",'Scritture 2013'!$A:$A,'Sp 2013'!$M567)</f>
        <v>0</v>
      </c>
      <c r="V567" s="29">
        <f>+SUMIFS('Scritture 2013'!$F:$F,'Scritture 2013'!$G:$G,"37",'Scritture 2013'!$A:$A,'Sp 2013'!$M567)</f>
        <v>0</v>
      </c>
      <c r="W567" s="29">
        <f>+SUMIFS('Scritture 2013'!$F:$F,'Scritture 2013'!$G:$G,"19",'Scritture 2013'!$A:$A,'Sp 2013'!$M567)</f>
        <v>0</v>
      </c>
      <c r="X567" s="29">
        <f t="shared" si="36"/>
        <v>0</v>
      </c>
      <c r="Y567" s="29">
        <f t="shared" si="35"/>
        <v>21000</v>
      </c>
      <c r="Z567" s="13"/>
    </row>
    <row r="568" spans="1:26" hidden="1" x14ac:dyDescent="0.3">
      <c r="A568" s="12" t="s">
        <v>426</v>
      </c>
      <c r="B568" s="12" t="s">
        <v>467</v>
      </c>
      <c r="C568" s="13" t="s">
        <v>689</v>
      </c>
      <c r="D568" s="13" t="s">
        <v>690</v>
      </c>
      <c r="E568" s="14" t="s">
        <v>691</v>
      </c>
      <c r="F568" s="13"/>
      <c r="G568" s="13"/>
      <c r="H568" s="10" t="s">
        <v>426</v>
      </c>
      <c r="I568" s="10" t="s">
        <v>467</v>
      </c>
      <c r="J568" t="s">
        <v>649</v>
      </c>
      <c r="K568" t="s">
        <v>649</v>
      </c>
      <c r="M568" s="15">
        <v>44303000112</v>
      </c>
      <c r="N568" s="15" t="s">
        <v>697</v>
      </c>
      <c r="O568" s="12"/>
      <c r="P568" s="29">
        <f>+SUMIFS('Scritture 2013'!$F:$F,'Scritture 2013'!$G:$G,"38",'Scritture 2013'!$A:$A,'Sp 2013'!$M568)</f>
        <v>0</v>
      </c>
      <c r="Q568" s="29">
        <f>+SUMIFS('Scritture 2013'!$F:$F,'Scritture 2013'!$G:$G,"16",'Scritture 2013'!$A:$A,'Sp 2013'!$M568)</f>
        <v>0</v>
      </c>
      <c r="R568" s="29">
        <f>+SUMIFS('Scritture 2013'!$F:$F,'Scritture 2013'!$G:$G,"39CA",'Scritture 2013'!$A:$A,'Sp 2013'!$M568)</f>
        <v>0</v>
      </c>
      <c r="S568" s="29">
        <f>+SUMIFS('Scritture 2013'!$F:$F,'Scritture 2013'!$G:$G,"17",'Scritture 2013'!$A:$A,'Sp 2013'!$M568)</f>
        <v>0</v>
      </c>
      <c r="T568" s="29">
        <f>+SUMIFS('Scritture 2013'!$F:$F,'Scritture 2013'!$G:$G,"39AF",'Scritture 2013'!$A:$A,'Sp 2013'!$M568)</f>
        <v>0</v>
      </c>
      <c r="U568" s="29">
        <f>+SUMIFS('Scritture 2013'!$F:$F,'Scritture 2013'!$G:$G,"39SD",'Scritture 2013'!$A:$A,'Sp 2013'!$M568)</f>
        <v>0</v>
      </c>
      <c r="V568" s="29">
        <f>+SUMIFS('Scritture 2013'!$F:$F,'Scritture 2013'!$G:$G,"37",'Scritture 2013'!$A:$A,'Sp 2013'!$M568)</f>
        <v>0</v>
      </c>
      <c r="W568" s="29">
        <f>+SUMIFS('Scritture 2013'!$F:$F,'Scritture 2013'!$G:$G,"19",'Scritture 2013'!$A:$A,'Sp 2013'!$M568)</f>
        <v>0</v>
      </c>
      <c r="X568" s="29">
        <f t="shared" si="36"/>
        <v>0</v>
      </c>
      <c r="Y568" s="29">
        <f t="shared" si="35"/>
        <v>0</v>
      </c>
      <c r="Z568" s="13"/>
    </row>
    <row r="569" spans="1:26" hidden="1" x14ac:dyDescent="0.3">
      <c r="A569" s="12" t="s">
        <v>426</v>
      </c>
      <c r="B569" s="12" t="s">
        <v>427</v>
      </c>
      <c r="C569" s="13" t="s">
        <v>689</v>
      </c>
      <c r="D569" s="13" t="s">
        <v>698</v>
      </c>
      <c r="E569" s="14" t="s">
        <v>699</v>
      </c>
      <c r="F569" s="13"/>
      <c r="G569" s="13"/>
      <c r="H569" s="10" t="s">
        <v>426</v>
      </c>
      <c r="I569" s="10" t="s">
        <v>427</v>
      </c>
      <c r="J569" t="s">
        <v>459</v>
      </c>
      <c r="K569" t="s">
        <v>459</v>
      </c>
      <c r="M569" s="15">
        <v>55302000001</v>
      </c>
      <c r="N569" s="15" t="s">
        <v>700</v>
      </c>
      <c r="O569" s="12">
        <f>+VLOOKUP(M569,[1]Foglio1!$A:$C,3,0)</f>
        <v>-425321.71</v>
      </c>
      <c r="P569" s="29">
        <f>+SUMIFS('Scritture 2013'!$F:$F,'Scritture 2013'!$G:$G,"38",'Scritture 2013'!$A:$A,'Sp 2013'!$M569)</f>
        <v>0</v>
      </c>
      <c r="Q569" s="29">
        <f>+SUMIFS('Scritture 2013'!$F:$F,'Scritture 2013'!$G:$G,"16",'Scritture 2013'!$A:$A,'Sp 2013'!$M569)</f>
        <v>0</v>
      </c>
      <c r="R569" s="29">
        <f>+SUMIFS('Scritture 2013'!$F:$F,'Scritture 2013'!$G:$G,"39CA",'Scritture 2013'!$A:$A,'Sp 2013'!$M569)</f>
        <v>0</v>
      </c>
      <c r="S569" s="29">
        <f>+SUMIFS('Scritture 2013'!$F:$F,'Scritture 2013'!$G:$G,"17",'Scritture 2013'!$A:$A,'Sp 2013'!$M569)</f>
        <v>0</v>
      </c>
      <c r="T569" s="29">
        <f>+SUMIFS('Scritture 2013'!$F:$F,'Scritture 2013'!$G:$G,"39AF",'Scritture 2013'!$A:$A,'Sp 2013'!$M569)</f>
        <v>0</v>
      </c>
      <c r="U569" s="29">
        <f>+SUMIFS('Scritture 2013'!$F:$F,'Scritture 2013'!$G:$G,"39SD",'Scritture 2013'!$A:$A,'Sp 2013'!$M569)</f>
        <v>0</v>
      </c>
      <c r="V569" s="29">
        <f>+SUMIFS('Scritture 2013'!$F:$F,'Scritture 2013'!$G:$G,"37",'Scritture 2013'!$A:$A,'Sp 2013'!$M569)</f>
        <v>0</v>
      </c>
      <c r="W569" s="29">
        <f>+SUMIFS('Scritture 2013'!$F:$F,'Scritture 2013'!$G:$G,"19",'Scritture 2013'!$A:$A,'Sp 2013'!$M569)</f>
        <v>0</v>
      </c>
      <c r="X569" s="29">
        <f t="shared" si="36"/>
        <v>0</v>
      </c>
      <c r="Y569" s="29">
        <f t="shared" si="35"/>
        <v>-425321.71</v>
      </c>
      <c r="Z569" s="13"/>
    </row>
    <row r="570" spans="1:26" hidden="1" x14ac:dyDescent="0.3">
      <c r="A570" s="12" t="s">
        <v>426</v>
      </c>
      <c r="B570" s="12" t="s">
        <v>467</v>
      </c>
      <c r="C570" s="13" t="s">
        <v>701</v>
      </c>
      <c r="D570" s="13" t="s">
        <v>701</v>
      </c>
      <c r="E570" s="14" t="s">
        <v>702</v>
      </c>
      <c r="F570" s="13"/>
      <c r="G570" s="13"/>
      <c r="H570" s="10" t="s">
        <v>426</v>
      </c>
      <c r="I570" s="10" t="s">
        <v>467</v>
      </c>
      <c r="J570" t="s">
        <v>703</v>
      </c>
      <c r="K570" t="s">
        <v>703</v>
      </c>
      <c r="M570" s="15">
        <v>44008000042</v>
      </c>
      <c r="N570" s="15" t="s">
        <v>704</v>
      </c>
      <c r="O570" s="12">
        <f>+VLOOKUP(M570,[1]Foglio1!$A:$C,3,0)</f>
        <v>120758</v>
      </c>
      <c r="P570" s="29">
        <f>+SUMIFS('Scritture 2013'!$F:$F,'Scritture 2013'!$G:$G,"38",'Scritture 2013'!$A:$A,'Sp 2013'!$M570)</f>
        <v>0</v>
      </c>
      <c r="Q570" s="29">
        <f>+SUMIFS('Scritture 2013'!$F:$F,'Scritture 2013'!$G:$G,"16",'Scritture 2013'!$A:$A,'Sp 2013'!$M570)</f>
        <v>0</v>
      </c>
      <c r="R570" s="29">
        <f>+SUMIFS('Scritture 2013'!$F:$F,'Scritture 2013'!$G:$G,"39CA",'Scritture 2013'!$A:$A,'Sp 2013'!$M570)</f>
        <v>0</v>
      </c>
      <c r="S570" s="29">
        <f>+SUMIFS('Scritture 2013'!$F:$F,'Scritture 2013'!$G:$G,"17",'Scritture 2013'!$A:$A,'Sp 2013'!$M570)</f>
        <v>0</v>
      </c>
      <c r="T570" s="29">
        <f>+SUMIFS('Scritture 2013'!$F:$F,'Scritture 2013'!$G:$G,"39AF",'Scritture 2013'!$A:$A,'Sp 2013'!$M570)</f>
        <v>0</v>
      </c>
      <c r="U570" s="29">
        <f>+SUMIFS('Scritture 2013'!$F:$F,'Scritture 2013'!$G:$G,"39SD",'Scritture 2013'!$A:$A,'Sp 2013'!$M570)</f>
        <v>0</v>
      </c>
      <c r="V570" s="29">
        <f>+SUMIFS('Scritture 2013'!$F:$F,'Scritture 2013'!$G:$G,"37",'Scritture 2013'!$A:$A,'Sp 2013'!$M570)</f>
        <v>0</v>
      </c>
      <c r="W570" s="29">
        <f>+SUMIFS('Scritture 2013'!$F:$F,'Scritture 2013'!$G:$G,"19",'Scritture 2013'!$A:$A,'Sp 2013'!$M570)</f>
        <v>0</v>
      </c>
      <c r="X570" s="29">
        <f t="shared" si="36"/>
        <v>0</v>
      </c>
      <c r="Y570" s="29">
        <f t="shared" si="35"/>
        <v>120758</v>
      </c>
      <c r="Z570" s="13"/>
    </row>
    <row r="571" spans="1:26" hidden="1" x14ac:dyDescent="0.3">
      <c r="A571" s="12" t="s">
        <v>426</v>
      </c>
      <c r="B571" s="12" t="s">
        <v>467</v>
      </c>
      <c r="C571" s="13" t="s">
        <v>701</v>
      </c>
      <c r="D571" s="13" t="s">
        <v>701</v>
      </c>
      <c r="E571" s="14" t="s">
        <v>702</v>
      </c>
      <c r="F571" s="13"/>
      <c r="G571" s="13"/>
      <c r="H571" s="10" t="s">
        <v>426</v>
      </c>
      <c r="I571" s="10" t="s">
        <v>467</v>
      </c>
      <c r="J571" t="s">
        <v>703</v>
      </c>
      <c r="K571" t="s">
        <v>703</v>
      </c>
      <c r="M571" s="15">
        <v>44008000043</v>
      </c>
      <c r="N571" s="15" t="s">
        <v>705</v>
      </c>
      <c r="O571" s="12">
        <f>+VLOOKUP(M571,[1]Foglio1!$A:$C,3,0)</f>
        <v>112505</v>
      </c>
      <c r="P571" s="29">
        <f>+SUMIFS('Scritture 2013'!$F:$F,'Scritture 2013'!$G:$G,"38",'Scritture 2013'!$A:$A,'Sp 2013'!$M571)</f>
        <v>0</v>
      </c>
      <c r="Q571" s="29">
        <f>+SUMIFS('Scritture 2013'!$F:$F,'Scritture 2013'!$G:$G,"16",'Scritture 2013'!$A:$A,'Sp 2013'!$M571)</f>
        <v>0</v>
      </c>
      <c r="R571" s="29">
        <f>+SUMIFS('Scritture 2013'!$F:$F,'Scritture 2013'!$G:$G,"39CA",'Scritture 2013'!$A:$A,'Sp 2013'!$M571)</f>
        <v>0</v>
      </c>
      <c r="S571" s="29">
        <f>+SUMIFS('Scritture 2013'!$F:$F,'Scritture 2013'!$G:$G,"17",'Scritture 2013'!$A:$A,'Sp 2013'!$M571)</f>
        <v>0</v>
      </c>
      <c r="T571" s="29">
        <f>+SUMIFS('Scritture 2013'!$F:$F,'Scritture 2013'!$G:$G,"39AF",'Scritture 2013'!$A:$A,'Sp 2013'!$M571)</f>
        <v>0</v>
      </c>
      <c r="U571" s="29">
        <f>+SUMIFS('Scritture 2013'!$F:$F,'Scritture 2013'!$G:$G,"39SD",'Scritture 2013'!$A:$A,'Sp 2013'!$M571)</f>
        <v>0</v>
      </c>
      <c r="V571" s="29">
        <f>+SUMIFS('Scritture 2013'!$F:$F,'Scritture 2013'!$G:$G,"37",'Scritture 2013'!$A:$A,'Sp 2013'!$M571)</f>
        <v>0</v>
      </c>
      <c r="W571" s="29">
        <f>+SUMIFS('Scritture 2013'!$F:$F,'Scritture 2013'!$G:$G,"19",'Scritture 2013'!$A:$A,'Sp 2013'!$M571)</f>
        <v>0</v>
      </c>
      <c r="X571" s="29">
        <f t="shared" si="36"/>
        <v>0</v>
      </c>
      <c r="Y571" s="29">
        <f t="shared" si="35"/>
        <v>112505</v>
      </c>
      <c r="Z571" s="13"/>
    </row>
    <row r="572" spans="1:26" hidden="1" x14ac:dyDescent="0.3">
      <c r="A572" s="12" t="s">
        <v>426</v>
      </c>
      <c r="B572" s="12" t="s">
        <v>467</v>
      </c>
      <c r="C572" s="13" t="s">
        <v>701</v>
      </c>
      <c r="D572" s="13" t="s">
        <v>701</v>
      </c>
      <c r="E572" s="14" t="s">
        <v>702</v>
      </c>
      <c r="F572" s="13"/>
      <c r="G572" s="13"/>
      <c r="H572" s="10" t="s">
        <v>426</v>
      </c>
      <c r="I572" s="10" t="s">
        <v>467</v>
      </c>
      <c r="J572" t="s">
        <v>703</v>
      </c>
      <c r="K572" t="s">
        <v>703</v>
      </c>
      <c r="M572" s="15">
        <v>44008000050</v>
      </c>
      <c r="N572" s="15" t="s">
        <v>706</v>
      </c>
      <c r="O572" s="12">
        <f>+VLOOKUP(M572,[1]Foglio1!$A:$C,3,0)</f>
        <v>-30365</v>
      </c>
      <c r="P572" s="29">
        <f>+SUMIFS('Scritture 2013'!$F:$F,'Scritture 2013'!$G:$G,"38",'Scritture 2013'!$A:$A,'Sp 2013'!$M572)</f>
        <v>0</v>
      </c>
      <c r="Q572" s="29">
        <f>+SUMIFS('Scritture 2013'!$F:$F,'Scritture 2013'!$G:$G,"16",'Scritture 2013'!$A:$A,'Sp 2013'!$M572)</f>
        <v>0</v>
      </c>
      <c r="R572" s="29">
        <f>+SUMIFS('Scritture 2013'!$F:$F,'Scritture 2013'!$G:$G,"39CA",'Scritture 2013'!$A:$A,'Sp 2013'!$M572)</f>
        <v>0</v>
      </c>
      <c r="S572" s="29">
        <f>+SUMIFS('Scritture 2013'!$F:$F,'Scritture 2013'!$G:$G,"17",'Scritture 2013'!$A:$A,'Sp 2013'!$M572)</f>
        <v>0</v>
      </c>
      <c r="T572" s="29">
        <f>+SUMIFS('Scritture 2013'!$F:$F,'Scritture 2013'!$G:$G,"39AF",'Scritture 2013'!$A:$A,'Sp 2013'!$M572)</f>
        <v>0</v>
      </c>
      <c r="U572" s="29">
        <f>+SUMIFS('Scritture 2013'!$F:$F,'Scritture 2013'!$G:$G,"39SD",'Scritture 2013'!$A:$A,'Sp 2013'!$M572)</f>
        <v>0</v>
      </c>
      <c r="V572" s="29">
        <f>+SUMIFS('Scritture 2013'!$F:$F,'Scritture 2013'!$G:$G,"37",'Scritture 2013'!$A:$A,'Sp 2013'!$M572)</f>
        <v>0</v>
      </c>
      <c r="W572" s="29">
        <f>+SUMIFS('Scritture 2013'!$F:$F,'Scritture 2013'!$G:$G,"19",'Scritture 2013'!$A:$A,'Sp 2013'!$M572)</f>
        <v>0</v>
      </c>
      <c r="X572" s="29">
        <f t="shared" si="36"/>
        <v>0</v>
      </c>
      <c r="Y572" s="29">
        <f t="shared" si="35"/>
        <v>-30365</v>
      </c>
      <c r="Z572" s="13"/>
    </row>
    <row r="573" spans="1:26" hidden="1" x14ac:dyDescent="0.3">
      <c r="A573" s="12" t="s">
        <v>426</v>
      </c>
      <c r="B573" s="12" t="s">
        <v>467</v>
      </c>
      <c r="C573" s="13" t="s">
        <v>701</v>
      </c>
      <c r="D573" s="13" t="s">
        <v>701</v>
      </c>
      <c r="E573" s="14" t="s">
        <v>702</v>
      </c>
      <c r="F573" s="13"/>
      <c r="G573" s="13"/>
      <c r="H573" s="10" t="s">
        <v>426</v>
      </c>
      <c r="I573" s="10" t="s">
        <v>467</v>
      </c>
      <c r="J573" t="s">
        <v>703</v>
      </c>
      <c r="K573" t="s">
        <v>703</v>
      </c>
      <c r="M573" s="15">
        <v>44401000002</v>
      </c>
      <c r="N573" s="15" t="s">
        <v>707</v>
      </c>
      <c r="O573" s="12"/>
      <c r="P573" s="29">
        <f>+SUMIFS('Scritture 2013'!$F:$F,'Scritture 2013'!$G:$G,"38",'Scritture 2013'!$A:$A,'Sp 2013'!$M573)</f>
        <v>0</v>
      </c>
      <c r="Q573" s="29">
        <f>+SUMIFS('Scritture 2013'!$F:$F,'Scritture 2013'!$G:$G,"16",'Scritture 2013'!$A:$A,'Sp 2013'!$M573)</f>
        <v>0</v>
      </c>
      <c r="R573" s="29">
        <f>+SUMIFS('Scritture 2013'!$F:$F,'Scritture 2013'!$G:$G,"39CA",'Scritture 2013'!$A:$A,'Sp 2013'!$M573)</f>
        <v>0</v>
      </c>
      <c r="S573" s="29">
        <f>+SUMIFS('Scritture 2013'!$F:$F,'Scritture 2013'!$G:$G,"17",'Scritture 2013'!$A:$A,'Sp 2013'!$M573)</f>
        <v>0</v>
      </c>
      <c r="T573" s="29">
        <f>+SUMIFS('Scritture 2013'!$F:$F,'Scritture 2013'!$G:$G,"39AF",'Scritture 2013'!$A:$A,'Sp 2013'!$M573)</f>
        <v>0</v>
      </c>
      <c r="U573" s="29">
        <f>+SUMIFS('Scritture 2013'!$F:$F,'Scritture 2013'!$G:$G,"39SD",'Scritture 2013'!$A:$A,'Sp 2013'!$M573)</f>
        <v>0</v>
      </c>
      <c r="V573" s="29">
        <f>+SUMIFS('Scritture 2013'!$F:$F,'Scritture 2013'!$G:$G,"37",'Scritture 2013'!$A:$A,'Sp 2013'!$M573)</f>
        <v>0</v>
      </c>
      <c r="W573" s="29">
        <f>+SUMIFS('Scritture 2013'!$F:$F,'Scritture 2013'!$G:$G,"19",'Scritture 2013'!$A:$A,'Sp 2013'!$M573)</f>
        <v>0</v>
      </c>
      <c r="X573" s="29">
        <f t="shared" si="36"/>
        <v>0</v>
      </c>
      <c r="Y573" s="29">
        <f t="shared" si="35"/>
        <v>0</v>
      </c>
      <c r="Z573" s="13"/>
    </row>
    <row r="574" spans="1:26" hidden="1" x14ac:dyDescent="0.3">
      <c r="A574" s="12" t="s">
        <v>426</v>
      </c>
      <c r="B574" s="12" t="s">
        <v>467</v>
      </c>
      <c r="C574" s="13" t="s">
        <v>701</v>
      </c>
      <c r="D574" s="13" t="s">
        <v>701</v>
      </c>
      <c r="E574" s="14" t="s">
        <v>702</v>
      </c>
      <c r="F574" s="13"/>
      <c r="G574" s="13"/>
      <c r="H574" s="10" t="s">
        <v>426</v>
      </c>
      <c r="I574" s="10" t="s">
        <v>467</v>
      </c>
      <c r="J574" t="s">
        <v>703</v>
      </c>
      <c r="K574" t="s">
        <v>703</v>
      </c>
      <c r="M574" s="15">
        <v>44008000041</v>
      </c>
      <c r="N574" s="15" t="s">
        <v>708</v>
      </c>
      <c r="O574" s="12"/>
      <c r="P574" s="29">
        <f>+SUMIFS('Scritture 2013'!$F:$F,'Scritture 2013'!$G:$G,"38",'Scritture 2013'!$A:$A,'Sp 2013'!$M574)</f>
        <v>0</v>
      </c>
      <c r="Q574" s="29">
        <f>+SUMIFS('Scritture 2013'!$F:$F,'Scritture 2013'!$G:$G,"16",'Scritture 2013'!$A:$A,'Sp 2013'!$M574)</f>
        <v>0</v>
      </c>
      <c r="R574" s="29">
        <f>+SUMIFS('Scritture 2013'!$F:$F,'Scritture 2013'!$G:$G,"39CA",'Scritture 2013'!$A:$A,'Sp 2013'!$M574)</f>
        <v>0</v>
      </c>
      <c r="S574" s="29">
        <f>+SUMIFS('Scritture 2013'!$F:$F,'Scritture 2013'!$G:$G,"17",'Scritture 2013'!$A:$A,'Sp 2013'!$M574)</f>
        <v>0</v>
      </c>
      <c r="T574" s="29">
        <f>+SUMIFS('Scritture 2013'!$F:$F,'Scritture 2013'!$G:$G,"39AF",'Scritture 2013'!$A:$A,'Sp 2013'!$M574)</f>
        <v>0</v>
      </c>
      <c r="U574" s="29">
        <f>+SUMIFS('Scritture 2013'!$F:$F,'Scritture 2013'!$G:$G,"39SD",'Scritture 2013'!$A:$A,'Sp 2013'!$M574)</f>
        <v>0</v>
      </c>
      <c r="V574" s="29">
        <f>+SUMIFS('Scritture 2013'!$F:$F,'Scritture 2013'!$G:$G,"37",'Scritture 2013'!$A:$A,'Sp 2013'!$M574)</f>
        <v>0</v>
      </c>
      <c r="W574" s="29">
        <f>+SUMIFS('Scritture 2013'!$F:$F,'Scritture 2013'!$G:$G,"19",'Scritture 2013'!$A:$A,'Sp 2013'!$M574)</f>
        <v>0</v>
      </c>
      <c r="X574" s="29">
        <f t="shared" si="36"/>
        <v>0</v>
      </c>
      <c r="Y574" s="29">
        <f t="shared" si="35"/>
        <v>0</v>
      </c>
      <c r="Z574" s="13"/>
    </row>
    <row r="575" spans="1:26" hidden="1" x14ac:dyDescent="0.3">
      <c r="A575" s="12" t="s">
        <v>426</v>
      </c>
      <c r="B575" s="12" t="s">
        <v>467</v>
      </c>
      <c r="C575" s="13" t="s">
        <v>701</v>
      </c>
      <c r="D575" s="13" t="s">
        <v>701</v>
      </c>
      <c r="E575" s="14" t="s">
        <v>702</v>
      </c>
      <c r="F575" s="13"/>
      <c r="G575" s="13"/>
      <c r="H575" s="10" t="s">
        <v>426</v>
      </c>
      <c r="I575" s="10" t="s">
        <v>467</v>
      </c>
      <c r="J575" t="s">
        <v>703</v>
      </c>
      <c r="K575" t="s">
        <v>703</v>
      </c>
      <c r="M575" s="15">
        <v>44008000040</v>
      </c>
      <c r="N575" s="15" t="s">
        <v>709</v>
      </c>
      <c r="O575" s="12">
        <f>+VLOOKUP(M575,[1]Foglio1!$A:$C,3,0)</f>
        <v>910</v>
      </c>
      <c r="P575" s="29">
        <f>+SUMIFS('Scritture 2013'!$F:$F,'Scritture 2013'!$G:$G,"38",'Scritture 2013'!$A:$A,'Sp 2013'!$M575)</f>
        <v>0</v>
      </c>
      <c r="Q575" s="29">
        <f>+SUMIFS('Scritture 2013'!$F:$F,'Scritture 2013'!$G:$G,"16",'Scritture 2013'!$A:$A,'Sp 2013'!$M575)</f>
        <v>0</v>
      </c>
      <c r="R575" s="29">
        <f>+SUMIFS('Scritture 2013'!$F:$F,'Scritture 2013'!$G:$G,"39CA",'Scritture 2013'!$A:$A,'Sp 2013'!$M575)</f>
        <v>0</v>
      </c>
      <c r="S575" s="29">
        <f>+SUMIFS('Scritture 2013'!$F:$F,'Scritture 2013'!$G:$G,"17",'Scritture 2013'!$A:$A,'Sp 2013'!$M575)</f>
        <v>0</v>
      </c>
      <c r="T575" s="29">
        <f>+SUMIFS('Scritture 2013'!$F:$F,'Scritture 2013'!$G:$G,"39AF",'Scritture 2013'!$A:$A,'Sp 2013'!$M575)</f>
        <v>0</v>
      </c>
      <c r="U575" s="29">
        <f>+SUMIFS('Scritture 2013'!$F:$F,'Scritture 2013'!$G:$G,"39SD",'Scritture 2013'!$A:$A,'Sp 2013'!$M575)</f>
        <v>0</v>
      </c>
      <c r="V575" s="29">
        <f>+SUMIFS('Scritture 2013'!$F:$F,'Scritture 2013'!$G:$G,"37",'Scritture 2013'!$A:$A,'Sp 2013'!$M575)</f>
        <v>0</v>
      </c>
      <c r="W575" s="29">
        <f>+SUMIFS('Scritture 2013'!$F:$F,'Scritture 2013'!$G:$G,"19",'Scritture 2013'!$A:$A,'Sp 2013'!$M575)</f>
        <v>0</v>
      </c>
      <c r="X575" s="29">
        <f t="shared" si="36"/>
        <v>0</v>
      </c>
      <c r="Y575" s="29">
        <f t="shared" si="35"/>
        <v>910</v>
      </c>
      <c r="Z575" s="13"/>
    </row>
    <row r="576" spans="1:26" hidden="1" x14ac:dyDescent="0.3">
      <c r="A576" s="12"/>
      <c r="B576" s="12"/>
      <c r="C576" s="13"/>
      <c r="D576" s="13"/>
      <c r="E576" s="14"/>
      <c r="F576" s="13"/>
      <c r="G576" s="13"/>
      <c r="H576" s="10" t="s">
        <v>426</v>
      </c>
      <c r="I576" s="10" t="s">
        <v>467</v>
      </c>
      <c r="J576" t="s">
        <v>703</v>
      </c>
      <c r="K576" t="s">
        <v>703</v>
      </c>
      <c r="M576" s="15" t="s">
        <v>733</v>
      </c>
      <c r="N576" s="15" t="s">
        <v>728</v>
      </c>
      <c r="O576" s="12"/>
      <c r="P576" s="29">
        <f>+SUMIFS('Scritture 2013'!$F:$F,'Scritture 2013'!$G:$G,"38",'Scritture 2013'!$A:$A,'Sp 2013'!$M576)</f>
        <v>0</v>
      </c>
      <c r="Q576" s="29">
        <f>+SUMIFS('Scritture 2013'!$F:$F,'Scritture 2013'!$G:$G,"16",'Scritture 2013'!$A:$A,'Sp 2013'!$M576)</f>
        <v>0</v>
      </c>
      <c r="R576" s="29">
        <f>+SUMIFS('Scritture 2013'!$F:$F,'Scritture 2013'!$G:$G,"39CA",'Scritture 2013'!$A:$A,'Sp 2013'!$M576)</f>
        <v>0</v>
      </c>
      <c r="S576" s="29">
        <f>+SUMIFS('Scritture 2013'!$F:$F,'Scritture 2013'!$G:$G,"17",'Scritture 2013'!$A:$A,'Sp 2013'!$M576)</f>
        <v>0</v>
      </c>
      <c r="T576" s="29">
        <f>+SUMIFS('Scritture 2013'!$F:$F,'Scritture 2013'!$G:$G,"39AF",'Scritture 2013'!$A:$A,'Sp 2013'!$M576)</f>
        <v>0</v>
      </c>
      <c r="U576" s="29">
        <f>+SUMIFS('Scritture 2013'!$F:$F,'Scritture 2013'!$G:$G,"39SD",'Scritture 2013'!$A:$A,'Sp 2013'!$M576)</f>
        <v>0</v>
      </c>
      <c r="V576" s="29">
        <f>+SUMIFS('Scritture 2013'!$F:$F,'Scritture 2013'!$G:$G,"37",'Scritture 2013'!$A:$A,'Sp 2013'!$M576)</f>
        <v>0</v>
      </c>
      <c r="W576" s="29">
        <f>+SUMIFS('Scritture 2013'!$F:$F,'Scritture 2013'!$G:$G,"19",'Scritture 2013'!$A:$A,'Sp 2013'!$M576)</f>
        <v>0</v>
      </c>
      <c r="X576" s="29">
        <f t="shared" si="36"/>
        <v>0</v>
      </c>
      <c r="Y576" s="29">
        <f t="shared" si="35"/>
        <v>0</v>
      </c>
      <c r="Z576" s="13"/>
    </row>
    <row r="577" spans="1:26" hidden="1" x14ac:dyDescent="0.3">
      <c r="A577" s="12"/>
      <c r="B577" s="12"/>
      <c r="C577" s="13"/>
      <c r="D577" s="13"/>
      <c r="E577" s="14"/>
      <c r="F577" s="13"/>
      <c r="G577" s="13"/>
      <c r="H577" s="10" t="s">
        <v>426</v>
      </c>
      <c r="I577" s="10" t="s">
        <v>467</v>
      </c>
      <c r="J577" t="s">
        <v>703</v>
      </c>
      <c r="K577" t="s">
        <v>703</v>
      </c>
      <c r="M577" s="15" t="s">
        <v>734</v>
      </c>
      <c r="N577" s="15" t="s">
        <v>727</v>
      </c>
      <c r="O577" s="12"/>
      <c r="P577" s="29">
        <f>+SUMIFS('Scritture 2013'!$F:$F,'Scritture 2013'!$G:$G,"38",'Scritture 2013'!$A:$A,'Sp 2013'!$M577)</f>
        <v>0</v>
      </c>
      <c r="Q577" s="29">
        <f>+SUMIFS('Scritture 2013'!$F:$F,'Scritture 2013'!$G:$G,"16",'Scritture 2013'!$A:$A,'Sp 2013'!$M577)</f>
        <v>0</v>
      </c>
      <c r="R577" s="29">
        <f>+SUMIFS('Scritture 2013'!$F:$F,'Scritture 2013'!$G:$G,"39CA",'Scritture 2013'!$A:$A,'Sp 2013'!$M577)</f>
        <v>0</v>
      </c>
      <c r="S577" s="29">
        <f>+SUMIFS('Scritture 2013'!$F:$F,'Scritture 2013'!$G:$G,"17",'Scritture 2013'!$A:$A,'Sp 2013'!$M577)</f>
        <v>0</v>
      </c>
      <c r="T577" s="29">
        <f>+SUMIFS('Scritture 2013'!$F:$F,'Scritture 2013'!$G:$G,"39AF",'Scritture 2013'!$A:$A,'Sp 2013'!$M577)</f>
        <v>0</v>
      </c>
      <c r="U577" s="29">
        <f>+SUMIFS('Scritture 2013'!$F:$F,'Scritture 2013'!$G:$G,"39SD",'Scritture 2013'!$A:$A,'Sp 2013'!$M577)</f>
        <v>0</v>
      </c>
      <c r="V577" s="29">
        <f>+SUMIFS('Scritture 2013'!$F:$F,'Scritture 2013'!$G:$G,"37",'Scritture 2013'!$A:$A,'Sp 2013'!$M577)</f>
        <v>0</v>
      </c>
      <c r="W577" s="29">
        <f>+SUMIFS('Scritture 2013'!$F:$F,'Scritture 2013'!$G:$G,"19",'Scritture 2013'!$A:$A,'Sp 2013'!$M577)</f>
        <v>0</v>
      </c>
      <c r="X577" s="29">
        <f t="shared" si="36"/>
        <v>0</v>
      </c>
      <c r="Y577" s="29">
        <f t="shared" si="35"/>
        <v>0</v>
      </c>
      <c r="Z577" s="13"/>
    </row>
    <row r="578" spans="1:26" hidden="1" x14ac:dyDescent="0.3">
      <c r="A578" s="12"/>
      <c r="B578" s="12"/>
      <c r="C578" s="13"/>
      <c r="D578" s="13"/>
      <c r="E578" s="14"/>
      <c r="F578" s="13"/>
      <c r="G578" s="13"/>
      <c r="H578" s="10" t="s">
        <v>426</v>
      </c>
      <c r="I578" s="10" t="s">
        <v>467</v>
      </c>
      <c r="J578" t="s">
        <v>703</v>
      </c>
      <c r="K578" t="s">
        <v>703</v>
      </c>
      <c r="M578" s="15" t="s">
        <v>782</v>
      </c>
      <c r="N578" s="15" t="s">
        <v>783</v>
      </c>
      <c r="O578" s="12"/>
      <c r="P578" s="29">
        <f>+SUMIFS('Scritture 2013'!$F:$F,'Scritture 2013'!$G:$G,"38",'Scritture 2013'!$A:$A,'Sp 2013'!$M578)</f>
        <v>0</v>
      </c>
      <c r="Q578" s="29">
        <f>+SUMIFS('Scritture 2013'!$F:$F,'Scritture 2013'!$G:$G,"16",'Scritture 2013'!$A:$A,'Sp 2013'!$M578)</f>
        <v>0</v>
      </c>
      <c r="R578" s="29">
        <f>+SUMIFS('Scritture 2013'!$F:$F,'Scritture 2013'!$G:$G,"39CA",'Scritture 2013'!$A:$A,'Sp 2013'!$M578)</f>
        <v>0</v>
      </c>
      <c r="S578" s="29">
        <f>+SUMIFS('Scritture 2013'!$F:$F,'Scritture 2013'!$G:$G,"17",'Scritture 2013'!$A:$A,'Sp 2013'!$M578)</f>
        <v>0</v>
      </c>
      <c r="T578" s="29">
        <f>+SUMIFS('Scritture 2013'!$F:$F,'Scritture 2013'!$G:$G,"39AF",'Scritture 2013'!$A:$A,'Sp 2013'!$M578)</f>
        <v>0</v>
      </c>
      <c r="U578" s="29">
        <f>+SUMIFS('Scritture 2013'!$F:$F,'Scritture 2013'!$G:$G,"39SD",'Scritture 2013'!$A:$A,'Sp 2013'!$M578)</f>
        <v>0</v>
      </c>
      <c r="V578" s="29">
        <f>+SUMIFS('Scritture 2013'!$F:$F,'Scritture 2013'!$G:$G,"37",'Scritture 2013'!$A:$A,'Sp 2013'!$M578)</f>
        <v>0</v>
      </c>
      <c r="W578" s="29">
        <f>+SUMIFS('Scritture 2013'!$F:$F,'Scritture 2013'!$G:$G,"19",'Scritture 2013'!$A:$A,'Sp 2013'!$M578)</f>
        <v>0</v>
      </c>
      <c r="X578" s="29">
        <f t="shared" si="36"/>
        <v>0</v>
      </c>
      <c r="Y578" s="29">
        <f t="shared" si="35"/>
        <v>0</v>
      </c>
      <c r="Z578" s="13"/>
    </row>
    <row r="579" spans="1:26" hidden="1" x14ac:dyDescent="0.3">
      <c r="A579" s="12"/>
      <c r="B579" s="12"/>
      <c r="C579" s="13"/>
      <c r="D579" s="13"/>
      <c r="E579" s="14"/>
      <c r="F579" s="13"/>
      <c r="G579" s="13"/>
      <c r="H579" s="10" t="s">
        <v>426</v>
      </c>
      <c r="I579" s="10" t="s">
        <v>467</v>
      </c>
      <c r="J579" t="s">
        <v>703</v>
      </c>
      <c r="K579" t="s">
        <v>703</v>
      </c>
      <c r="M579" s="15" t="s">
        <v>784</v>
      </c>
      <c r="N579" s="15" t="s">
        <v>785</v>
      </c>
      <c r="O579" s="12"/>
      <c r="P579" s="29">
        <f>+SUMIFS('Scritture 2013'!$F:$F,'Scritture 2013'!$G:$G,"38",'Scritture 2013'!$A:$A,'Sp 2013'!$M579)</f>
        <v>0</v>
      </c>
      <c r="Q579" s="29">
        <f>+SUMIFS('Scritture 2013'!$F:$F,'Scritture 2013'!$G:$G,"16",'Scritture 2013'!$A:$A,'Sp 2013'!$M579)</f>
        <v>0</v>
      </c>
      <c r="R579" s="29">
        <f>+SUMIFS('Scritture 2013'!$F:$F,'Scritture 2013'!$G:$G,"39CA",'Scritture 2013'!$A:$A,'Sp 2013'!$M579)</f>
        <v>0</v>
      </c>
      <c r="S579" s="29">
        <f>+SUMIFS('Scritture 2013'!$F:$F,'Scritture 2013'!$G:$G,"17",'Scritture 2013'!$A:$A,'Sp 2013'!$M579)</f>
        <v>0</v>
      </c>
      <c r="T579" s="29">
        <f>+SUMIFS('Scritture 2013'!$F:$F,'Scritture 2013'!$G:$G,"39AF",'Scritture 2013'!$A:$A,'Sp 2013'!$M579)</f>
        <v>0</v>
      </c>
      <c r="U579" s="29">
        <f>+SUMIFS('Scritture 2013'!$F:$F,'Scritture 2013'!$G:$G,"39SD",'Scritture 2013'!$A:$A,'Sp 2013'!$M579)</f>
        <v>0</v>
      </c>
      <c r="V579" s="29">
        <f>+SUMIFS('Scritture 2013'!$F:$F,'Scritture 2013'!$G:$G,"37",'Scritture 2013'!$A:$A,'Sp 2013'!$M579)</f>
        <v>0</v>
      </c>
      <c r="W579" s="29">
        <f>+SUMIFS('Scritture 2013'!$F:$F,'Scritture 2013'!$G:$G,"19",'Scritture 2013'!$A:$A,'Sp 2013'!$M579)</f>
        <v>0</v>
      </c>
      <c r="X579" s="29">
        <f t="shared" si="36"/>
        <v>0</v>
      </c>
      <c r="Y579" s="29">
        <f t="shared" si="35"/>
        <v>0</v>
      </c>
      <c r="Z579" s="13"/>
    </row>
    <row r="580" spans="1:26" hidden="1" x14ac:dyDescent="0.3">
      <c r="A580" s="12"/>
      <c r="B580" s="12"/>
      <c r="C580" s="13"/>
      <c r="D580" s="13"/>
      <c r="E580" s="14"/>
      <c r="F580" s="13"/>
      <c r="G580" s="13"/>
      <c r="H580" s="10" t="s">
        <v>426</v>
      </c>
      <c r="I580" s="10" t="s">
        <v>467</v>
      </c>
      <c r="J580" t="s">
        <v>703</v>
      </c>
      <c r="K580" t="s">
        <v>703</v>
      </c>
      <c r="M580" s="15" t="s">
        <v>786</v>
      </c>
      <c r="N580" s="15" t="s">
        <v>787</v>
      </c>
      <c r="O580" s="12"/>
      <c r="P580" s="29">
        <f>+SUMIFS('Scritture 2013'!$F:$F,'Scritture 2013'!$G:$G,"38",'Scritture 2013'!$A:$A,'Sp 2013'!$M580)</f>
        <v>0</v>
      </c>
      <c r="Q580" s="29">
        <f>+SUMIFS('Scritture 2013'!$F:$F,'Scritture 2013'!$G:$G,"16",'Scritture 2013'!$A:$A,'Sp 2013'!$M580)</f>
        <v>0</v>
      </c>
      <c r="R580" s="29">
        <f>+SUMIFS('Scritture 2013'!$F:$F,'Scritture 2013'!$G:$G,"39CA",'Scritture 2013'!$A:$A,'Sp 2013'!$M580)</f>
        <v>0</v>
      </c>
      <c r="S580" s="29">
        <f>+SUMIFS('Scritture 2013'!$F:$F,'Scritture 2013'!$G:$G,"17",'Scritture 2013'!$A:$A,'Sp 2013'!$M580)</f>
        <v>0</v>
      </c>
      <c r="T580" s="29">
        <f>+SUMIFS('Scritture 2013'!$F:$F,'Scritture 2013'!$G:$G,"39AF",'Scritture 2013'!$A:$A,'Sp 2013'!$M580)</f>
        <v>0</v>
      </c>
      <c r="U580" s="29">
        <f>+SUMIFS('Scritture 2013'!$F:$F,'Scritture 2013'!$G:$G,"39SD",'Scritture 2013'!$A:$A,'Sp 2013'!$M580)</f>
        <v>0</v>
      </c>
      <c r="V580" s="29">
        <f>+SUMIFS('Scritture 2013'!$F:$F,'Scritture 2013'!$G:$G,"37",'Scritture 2013'!$A:$A,'Sp 2013'!$M580)</f>
        <v>0</v>
      </c>
      <c r="W580" s="29">
        <f>+SUMIFS('Scritture 2013'!$F:$F,'Scritture 2013'!$G:$G,"19",'Scritture 2013'!$A:$A,'Sp 2013'!$M580)</f>
        <v>0</v>
      </c>
      <c r="X580" s="29">
        <f t="shared" si="36"/>
        <v>0</v>
      </c>
      <c r="Y580" s="29">
        <f t="shared" si="35"/>
        <v>0</v>
      </c>
      <c r="Z580" s="13"/>
    </row>
    <row r="581" spans="1:26" hidden="1" x14ac:dyDescent="0.3">
      <c r="A581" s="12"/>
      <c r="B581" s="12"/>
      <c r="C581" s="13"/>
      <c r="D581" s="13"/>
      <c r="E581" s="14"/>
      <c r="F581" s="13"/>
      <c r="G581" s="13"/>
      <c r="H581" s="10" t="s">
        <v>426</v>
      </c>
      <c r="I581" s="10" t="s">
        <v>467</v>
      </c>
      <c r="J581" t="s">
        <v>703</v>
      </c>
      <c r="K581" t="s">
        <v>703</v>
      </c>
      <c r="M581" s="15" t="s">
        <v>788</v>
      </c>
      <c r="N581" s="15" t="s">
        <v>789</v>
      </c>
      <c r="O581" s="12"/>
      <c r="P581" s="29">
        <f>+SUMIFS('Scritture 2013'!$F:$F,'Scritture 2013'!$G:$G,"38",'Scritture 2013'!$A:$A,'Sp 2013'!$M581)</f>
        <v>0</v>
      </c>
      <c r="Q581" s="29">
        <f>+SUMIFS('Scritture 2013'!$F:$F,'Scritture 2013'!$G:$G,"16",'Scritture 2013'!$A:$A,'Sp 2013'!$M581)</f>
        <v>0</v>
      </c>
      <c r="R581" s="29">
        <f>+SUMIFS('Scritture 2013'!$F:$F,'Scritture 2013'!$G:$G,"39CA",'Scritture 2013'!$A:$A,'Sp 2013'!$M581)</f>
        <v>0</v>
      </c>
      <c r="S581" s="29">
        <f>+SUMIFS('Scritture 2013'!$F:$F,'Scritture 2013'!$G:$G,"17",'Scritture 2013'!$A:$A,'Sp 2013'!$M581)</f>
        <v>0</v>
      </c>
      <c r="T581" s="29">
        <f>+SUMIFS('Scritture 2013'!$F:$F,'Scritture 2013'!$G:$G,"39AF",'Scritture 2013'!$A:$A,'Sp 2013'!$M581)</f>
        <v>0</v>
      </c>
      <c r="U581" s="29">
        <f>+SUMIFS('Scritture 2013'!$F:$F,'Scritture 2013'!$G:$G,"39SD",'Scritture 2013'!$A:$A,'Sp 2013'!$M581)</f>
        <v>0</v>
      </c>
      <c r="V581" s="29">
        <f>+SUMIFS('Scritture 2013'!$F:$F,'Scritture 2013'!$G:$G,"37",'Scritture 2013'!$A:$A,'Sp 2013'!$M581)</f>
        <v>0</v>
      </c>
      <c r="W581" s="29">
        <f>+SUMIFS('Scritture 2013'!$F:$F,'Scritture 2013'!$G:$G,"19",'Scritture 2013'!$A:$A,'Sp 2013'!$M581)</f>
        <v>0</v>
      </c>
      <c r="X581" s="29">
        <f t="shared" si="36"/>
        <v>0</v>
      </c>
      <c r="Y581" s="29">
        <f t="shared" si="35"/>
        <v>0</v>
      </c>
      <c r="Z581" s="13"/>
    </row>
    <row r="582" spans="1:26" hidden="1" x14ac:dyDescent="0.3">
      <c r="A582" s="12"/>
      <c r="B582" s="12"/>
      <c r="C582" s="13"/>
      <c r="D582" s="13"/>
      <c r="E582" s="14"/>
      <c r="F582" s="13"/>
      <c r="G582" s="13"/>
      <c r="H582" s="10" t="s">
        <v>426</v>
      </c>
      <c r="I582" s="10" t="s">
        <v>467</v>
      </c>
      <c r="J582" t="s">
        <v>703</v>
      </c>
      <c r="K582" t="s">
        <v>703</v>
      </c>
      <c r="M582" s="59" t="s">
        <v>856</v>
      </c>
      <c r="N582" s="59" t="s">
        <v>857</v>
      </c>
      <c r="O582" s="12"/>
      <c r="P582" s="29">
        <f>+SUMIFS('Scritture 2013'!$F:$F,'Scritture 2013'!$G:$G,"38",'Scritture 2013'!$A:$A,'Sp 2013'!$M582)</f>
        <v>0</v>
      </c>
      <c r="Q582" s="29">
        <f>+SUMIFS('Scritture 2013'!$F:$F,'Scritture 2013'!$G:$G,"16",'Scritture 2013'!$A:$A,'Sp 2013'!$M582)</f>
        <v>0</v>
      </c>
      <c r="R582" s="29">
        <f>+SUMIFS('Scritture 2013'!$F:$F,'Scritture 2013'!$G:$G,"39CA",'Scritture 2013'!$A:$A,'Sp 2013'!$M582)</f>
        <v>0</v>
      </c>
      <c r="S582" s="29">
        <f>+SUMIFS('Scritture 2013'!$F:$F,'Scritture 2013'!$G:$G,"17",'Scritture 2013'!$A:$A,'Sp 2013'!$M582)</f>
        <v>0</v>
      </c>
      <c r="T582" s="29">
        <f>+SUMIFS('Scritture 2013'!$F:$F,'Scritture 2013'!$G:$G,"39AF",'Scritture 2013'!$A:$A,'Sp 2013'!$M582)</f>
        <v>0</v>
      </c>
      <c r="U582" s="29">
        <f>+SUMIFS('Scritture 2013'!$F:$F,'Scritture 2013'!$G:$G,"39SD",'Scritture 2013'!$A:$A,'Sp 2013'!$M582)</f>
        <v>0</v>
      </c>
      <c r="V582" s="29">
        <f>+SUMIFS('Scritture 2013'!$F:$F,'Scritture 2013'!$G:$G,"37",'Scritture 2013'!$A:$A,'Sp 2013'!$M582)</f>
        <v>0</v>
      </c>
      <c r="W582" s="29">
        <f>+SUMIFS('Scritture 2013'!$F:$F,'Scritture 2013'!$G:$G,"19",'Scritture 2013'!$A:$A,'Sp 2013'!$M582)</f>
        <v>0</v>
      </c>
      <c r="X582" s="29">
        <f t="shared" ref="X582:X583" si="37">+SUM(P582:W582)</f>
        <v>0</v>
      </c>
      <c r="Y582" s="29">
        <f t="shared" ref="Y582:Y583" si="38">+SUM(O582:W582)</f>
        <v>0</v>
      </c>
      <c r="Z582" s="13"/>
    </row>
    <row r="583" spans="1:26" hidden="1" x14ac:dyDescent="0.3">
      <c r="A583" s="12"/>
      <c r="B583" s="12"/>
      <c r="C583" s="13"/>
      <c r="D583" s="13"/>
      <c r="E583" s="14"/>
      <c r="F583" s="13"/>
      <c r="G583" s="13"/>
      <c r="H583" s="10" t="s">
        <v>426</v>
      </c>
      <c r="I583" s="10" t="s">
        <v>467</v>
      </c>
      <c r="J583" t="s">
        <v>703</v>
      </c>
      <c r="K583" t="s">
        <v>703</v>
      </c>
      <c r="M583" s="59" t="s">
        <v>854</v>
      </c>
      <c r="N583" s="59" t="s">
        <v>855</v>
      </c>
      <c r="O583" s="12"/>
      <c r="P583" s="29">
        <f>+SUMIFS('Scritture 2013'!$F:$F,'Scritture 2013'!$G:$G,"38",'Scritture 2013'!$A:$A,'Sp 2013'!$M583)</f>
        <v>0</v>
      </c>
      <c r="Q583" s="29">
        <f>+SUMIFS('Scritture 2013'!$F:$F,'Scritture 2013'!$G:$G,"16",'Scritture 2013'!$A:$A,'Sp 2013'!$M583)</f>
        <v>0</v>
      </c>
      <c r="R583" s="29">
        <f>+SUMIFS('Scritture 2013'!$F:$F,'Scritture 2013'!$G:$G,"39CA",'Scritture 2013'!$A:$A,'Sp 2013'!$M583)</f>
        <v>0</v>
      </c>
      <c r="S583" s="29">
        <f>+SUMIFS('Scritture 2013'!$F:$F,'Scritture 2013'!$G:$G,"17",'Scritture 2013'!$A:$A,'Sp 2013'!$M583)</f>
        <v>0</v>
      </c>
      <c r="T583" s="29">
        <f>+SUMIFS('Scritture 2013'!$F:$F,'Scritture 2013'!$G:$G,"39AF",'Scritture 2013'!$A:$A,'Sp 2013'!$M583)</f>
        <v>0</v>
      </c>
      <c r="U583" s="29">
        <f>+SUMIFS('Scritture 2013'!$F:$F,'Scritture 2013'!$G:$G,"39SD",'Scritture 2013'!$A:$A,'Sp 2013'!$M583)</f>
        <v>0</v>
      </c>
      <c r="V583" s="29">
        <f>+SUMIFS('Scritture 2013'!$F:$F,'Scritture 2013'!$G:$G,"37",'Scritture 2013'!$A:$A,'Sp 2013'!$M583)</f>
        <v>0</v>
      </c>
      <c r="W583" s="29">
        <f>+SUMIFS('Scritture 2013'!$F:$F,'Scritture 2013'!$G:$G,"19",'Scritture 2013'!$A:$A,'Sp 2013'!$M583)</f>
        <v>0</v>
      </c>
      <c r="X583" s="29">
        <f t="shared" si="37"/>
        <v>0</v>
      </c>
      <c r="Y583" s="29">
        <f t="shared" si="38"/>
        <v>0</v>
      </c>
      <c r="Z583" s="13"/>
    </row>
    <row r="584" spans="1:26" hidden="1" x14ac:dyDescent="0.3">
      <c r="A584" s="12"/>
      <c r="B584" s="12"/>
      <c r="C584" s="13"/>
      <c r="D584" s="13"/>
      <c r="E584" s="14"/>
      <c r="F584" s="13"/>
      <c r="G584" s="13"/>
      <c r="H584" s="10" t="s">
        <v>426</v>
      </c>
      <c r="I584" s="10" t="s">
        <v>467</v>
      </c>
      <c r="J584" t="s">
        <v>703</v>
      </c>
      <c r="K584" t="s">
        <v>703</v>
      </c>
      <c r="M584" s="23" t="s">
        <v>896</v>
      </c>
      <c r="N584" s="23" t="s">
        <v>897</v>
      </c>
      <c r="O584" s="12"/>
      <c r="P584" s="29">
        <f>+SUMIFS('Scritture 2013'!$F:$F,'Scritture 2013'!$G:$G,"38",'Scritture 2013'!$A:$A,'Sp 2013'!$M584)</f>
        <v>0</v>
      </c>
      <c r="Q584" s="29">
        <f>+SUMIFS('Scritture 2013'!$F:$F,'Scritture 2013'!$G:$G,"16",'Scritture 2013'!$A:$A,'Sp 2013'!$M584)</f>
        <v>0</v>
      </c>
      <c r="R584" s="29">
        <f>+SUMIFS('Scritture 2013'!$F:$F,'Scritture 2013'!$G:$G,"39CA",'Scritture 2013'!$A:$A,'Sp 2013'!$M584)</f>
        <v>0</v>
      </c>
      <c r="S584" s="29">
        <f>+SUMIFS('Scritture 2013'!$F:$F,'Scritture 2013'!$G:$G,"17",'Scritture 2013'!$A:$A,'Sp 2013'!$M584)</f>
        <v>0</v>
      </c>
      <c r="T584" s="29">
        <f>+SUMIFS('Scritture 2013'!$F:$F,'Scritture 2013'!$G:$G,"39AF",'Scritture 2013'!$A:$A,'Sp 2013'!$M584)</f>
        <v>0</v>
      </c>
      <c r="U584" s="29">
        <f>+SUMIFS('Scritture 2013'!$F:$F,'Scritture 2013'!$G:$G,"39SD",'Scritture 2013'!$A:$A,'Sp 2013'!$M584)</f>
        <v>0</v>
      </c>
      <c r="V584" s="29">
        <f>+SUMIFS('Scritture 2013'!$F:$F,'Scritture 2013'!$G:$G,"37",'Scritture 2013'!$A:$A,'Sp 2013'!$M584)</f>
        <v>0</v>
      </c>
      <c r="W584" s="29">
        <f>+SUMIFS('Scritture 2013'!$F:$F,'Scritture 2013'!$G:$G,"19",'Scritture 2013'!$A:$A,'Sp 2013'!$M584)</f>
        <v>0</v>
      </c>
      <c r="X584" s="29">
        <f t="shared" ref="X584:X585" si="39">+SUM(P584:W584)</f>
        <v>0</v>
      </c>
      <c r="Y584" s="29">
        <f t="shared" ref="Y584:Y585" si="40">+SUM(O584:W584)</f>
        <v>0</v>
      </c>
      <c r="Z584" s="13"/>
    </row>
    <row r="585" spans="1:26" hidden="1" x14ac:dyDescent="0.3">
      <c r="A585" s="12"/>
      <c r="B585" s="12"/>
      <c r="C585" s="13"/>
      <c r="D585" s="13"/>
      <c r="E585" s="14"/>
      <c r="F585" s="13"/>
      <c r="G585" s="13"/>
      <c r="H585" s="10" t="s">
        <v>426</v>
      </c>
      <c r="I585" s="10" t="s">
        <v>467</v>
      </c>
      <c r="J585" t="s">
        <v>703</v>
      </c>
      <c r="K585" t="s">
        <v>703</v>
      </c>
      <c r="M585" s="23" t="s">
        <v>898</v>
      </c>
      <c r="N585" s="23" t="s">
        <v>899</v>
      </c>
      <c r="O585" s="12"/>
      <c r="P585" s="29">
        <f>+SUMIFS('Scritture 2013'!$F:$F,'Scritture 2013'!$G:$G,"38",'Scritture 2013'!$A:$A,'Sp 2013'!$M585)</f>
        <v>0</v>
      </c>
      <c r="Q585" s="29">
        <f>+SUMIFS('Scritture 2013'!$F:$F,'Scritture 2013'!$G:$G,"16",'Scritture 2013'!$A:$A,'Sp 2013'!$M585)</f>
        <v>0</v>
      </c>
      <c r="R585" s="29">
        <f>+SUMIFS('Scritture 2013'!$F:$F,'Scritture 2013'!$G:$G,"39CA",'Scritture 2013'!$A:$A,'Sp 2013'!$M585)</f>
        <v>0</v>
      </c>
      <c r="S585" s="29">
        <f>+SUMIFS('Scritture 2013'!$F:$F,'Scritture 2013'!$G:$G,"17",'Scritture 2013'!$A:$A,'Sp 2013'!$M585)</f>
        <v>0</v>
      </c>
      <c r="T585" s="29">
        <f>+SUMIFS('Scritture 2013'!$F:$F,'Scritture 2013'!$G:$G,"39AF",'Scritture 2013'!$A:$A,'Sp 2013'!$M585)</f>
        <v>0</v>
      </c>
      <c r="U585" s="29">
        <f>+SUMIFS('Scritture 2013'!$F:$F,'Scritture 2013'!$G:$G,"39SD",'Scritture 2013'!$A:$A,'Sp 2013'!$M585)</f>
        <v>0</v>
      </c>
      <c r="V585" s="29">
        <f>+SUMIFS('Scritture 2013'!$F:$F,'Scritture 2013'!$G:$G,"37",'Scritture 2013'!$A:$A,'Sp 2013'!$M585)</f>
        <v>0</v>
      </c>
      <c r="W585" s="29">
        <f>+SUMIFS('Scritture 2013'!$F:$F,'Scritture 2013'!$G:$G,"19",'Scritture 2013'!$A:$A,'Sp 2013'!$M585)</f>
        <v>0</v>
      </c>
      <c r="X585" s="29">
        <f t="shared" si="39"/>
        <v>0</v>
      </c>
      <c r="Y585" s="29">
        <f t="shared" si="40"/>
        <v>0</v>
      </c>
      <c r="Z585" s="13"/>
    </row>
    <row r="586" spans="1:26" hidden="1" x14ac:dyDescent="0.3">
      <c r="A586" s="12"/>
      <c r="B586" s="12"/>
      <c r="C586" s="13"/>
      <c r="D586" s="13"/>
      <c r="E586" s="14"/>
      <c r="F586" s="13"/>
      <c r="G586" s="13"/>
      <c r="H586" s="10" t="s">
        <v>426</v>
      </c>
      <c r="I586" s="10" t="s">
        <v>467</v>
      </c>
      <c r="J586" t="s">
        <v>673</v>
      </c>
      <c r="K586" t="s">
        <v>673</v>
      </c>
      <c r="M586" s="15" t="s">
        <v>790</v>
      </c>
      <c r="N586" s="15" t="s">
        <v>729</v>
      </c>
      <c r="O586" s="12"/>
      <c r="P586" s="29">
        <f>+SUMIFS('Scritture 2013'!$F:$F,'Scritture 2013'!$G:$G,"38",'Scritture 2013'!$A:$A,'Sp 2013'!$M586)</f>
        <v>0</v>
      </c>
      <c r="Q586" s="29">
        <f>+SUMIFS('Scritture 2013'!$F:$F,'Scritture 2013'!$G:$G,"16",'Scritture 2013'!$A:$A,'Sp 2013'!$M586)</f>
        <v>0</v>
      </c>
      <c r="R586" s="29">
        <f>+SUMIFS('Scritture 2013'!$F:$F,'Scritture 2013'!$G:$G,"39CA",'Scritture 2013'!$A:$A,'Sp 2013'!$M586)</f>
        <v>0</v>
      </c>
      <c r="S586" s="29">
        <f>+SUMIFS('Scritture 2013'!$F:$F,'Scritture 2013'!$G:$G,"17",'Scritture 2013'!$A:$A,'Sp 2013'!$M586)</f>
        <v>0</v>
      </c>
      <c r="T586" s="29">
        <f>+SUMIFS('Scritture 2013'!$F:$F,'Scritture 2013'!$G:$G,"39AF",'Scritture 2013'!$A:$A,'Sp 2013'!$M586)</f>
        <v>0</v>
      </c>
      <c r="U586" s="29">
        <f>+SUMIFS('Scritture 2013'!$F:$F,'Scritture 2013'!$G:$G,"39SD",'Scritture 2013'!$A:$A,'Sp 2013'!$M586)</f>
        <v>0</v>
      </c>
      <c r="V586" s="29">
        <f>+SUMIFS('Scritture 2013'!$F:$F,'Scritture 2013'!$G:$G,"37",'Scritture 2013'!$A:$A,'Sp 2013'!$M586)</f>
        <v>0</v>
      </c>
      <c r="W586" s="29">
        <f>+SUMIFS('Scritture 2013'!$F:$F,'Scritture 2013'!$G:$G,"19",'Scritture 2013'!$A:$A,'Sp 2013'!$M586)</f>
        <v>0</v>
      </c>
      <c r="X586" s="29">
        <f t="shared" si="36"/>
        <v>0</v>
      </c>
      <c r="Y586" s="29">
        <f t="shared" si="35"/>
        <v>0</v>
      </c>
      <c r="Z586" s="13"/>
    </row>
    <row r="587" spans="1:26" hidden="1" x14ac:dyDescent="0.3">
      <c r="A587" s="12"/>
      <c r="B587" s="12"/>
      <c r="C587" s="13"/>
      <c r="D587" s="13"/>
      <c r="E587" s="14"/>
      <c r="F587" s="13"/>
      <c r="G587" s="13"/>
      <c r="H587" s="10" t="s">
        <v>426</v>
      </c>
      <c r="I587" s="10" t="s">
        <v>467</v>
      </c>
      <c r="J587" t="s">
        <v>673</v>
      </c>
      <c r="K587" t="s">
        <v>673</v>
      </c>
      <c r="M587" s="15" t="s">
        <v>791</v>
      </c>
      <c r="N587" s="15" t="s">
        <v>792</v>
      </c>
      <c r="O587" s="12"/>
      <c r="P587" s="29">
        <f>+SUMIFS('Scritture 2013'!$F:$F,'Scritture 2013'!$G:$G,"38",'Scritture 2013'!$A:$A,'Sp 2013'!$M587)</f>
        <v>0</v>
      </c>
      <c r="Q587" s="29">
        <f>+SUMIFS('Scritture 2013'!$F:$F,'Scritture 2013'!$G:$G,"16",'Scritture 2013'!$A:$A,'Sp 2013'!$M587)</f>
        <v>0</v>
      </c>
      <c r="R587" s="29">
        <f>+SUMIFS('Scritture 2013'!$F:$F,'Scritture 2013'!$G:$G,"39CA",'Scritture 2013'!$A:$A,'Sp 2013'!$M587)</f>
        <v>0</v>
      </c>
      <c r="S587" s="29">
        <f>+SUMIFS('Scritture 2013'!$F:$F,'Scritture 2013'!$G:$G,"17",'Scritture 2013'!$A:$A,'Sp 2013'!$M587)</f>
        <v>0</v>
      </c>
      <c r="T587" s="29">
        <f>+SUMIFS('Scritture 2013'!$F:$F,'Scritture 2013'!$G:$G,"39AF",'Scritture 2013'!$A:$A,'Sp 2013'!$M587)</f>
        <v>0</v>
      </c>
      <c r="U587" s="29">
        <f>+SUMIFS('Scritture 2013'!$F:$F,'Scritture 2013'!$G:$G,"39SD",'Scritture 2013'!$A:$A,'Sp 2013'!$M587)</f>
        <v>0</v>
      </c>
      <c r="V587" s="29">
        <f>+SUMIFS('Scritture 2013'!$F:$F,'Scritture 2013'!$G:$G,"37",'Scritture 2013'!$A:$A,'Sp 2013'!$M587)</f>
        <v>0</v>
      </c>
      <c r="W587" s="29">
        <f>+SUMIFS('Scritture 2013'!$F:$F,'Scritture 2013'!$G:$G,"19",'Scritture 2013'!$A:$A,'Sp 2013'!$M587)</f>
        <v>0</v>
      </c>
      <c r="X587" s="29">
        <f t="shared" si="36"/>
        <v>0</v>
      </c>
      <c r="Y587" s="29">
        <f t="shared" si="35"/>
        <v>0</v>
      </c>
      <c r="Z587" s="13"/>
    </row>
    <row r="588" spans="1:26" hidden="1" x14ac:dyDescent="0.3">
      <c r="A588" s="12"/>
      <c r="B588" s="12"/>
      <c r="C588" s="13"/>
      <c r="D588" s="13"/>
      <c r="E588" s="14"/>
      <c r="F588" s="13"/>
      <c r="G588" s="13"/>
      <c r="H588" s="10" t="s">
        <v>426</v>
      </c>
      <c r="I588" s="10" t="s">
        <v>467</v>
      </c>
      <c r="J588" t="s">
        <v>673</v>
      </c>
      <c r="K588" t="s">
        <v>673</v>
      </c>
      <c r="M588" s="15" t="s">
        <v>793</v>
      </c>
      <c r="N588" s="15" t="s">
        <v>717</v>
      </c>
      <c r="O588" s="12"/>
      <c r="P588" s="29">
        <f>+SUMIFS('Scritture 2013'!$F:$F,'Scritture 2013'!$G:$G,"38",'Scritture 2013'!$A:$A,'Sp 2013'!$M588)</f>
        <v>0</v>
      </c>
      <c r="Q588" s="29">
        <f>+SUMIFS('Scritture 2013'!$F:$F,'Scritture 2013'!$G:$G,"16",'Scritture 2013'!$A:$A,'Sp 2013'!$M588)</f>
        <v>0</v>
      </c>
      <c r="R588" s="29">
        <f>+SUMIFS('Scritture 2013'!$F:$F,'Scritture 2013'!$G:$G,"39CA",'Scritture 2013'!$A:$A,'Sp 2013'!$M588)</f>
        <v>0</v>
      </c>
      <c r="S588" s="29">
        <f>+SUMIFS('Scritture 2013'!$F:$F,'Scritture 2013'!$G:$G,"17",'Scritture 2013'!$A:$A,'Sp 2013'!$M588)</f>
        <v>0</v>
      </c>
      <c r="T588" s="29">
        <f>+SUMIFS('Scritture 2013'!$F:$F,'Scritture 2013'!$G:$G,"39AF",'Scritture 2013'!$A:$A,'Sp 2013'!$M588)</f>
        <v>0</v>
      </c>
      <c r="U588" s="29">
        <f>+SUMIFS('Scritture 2013'!$F:$F,'Scritture 2013'!$G:$G,"39SD",'Scritture 2013'!$A:$A,'Sp 2013'!$M588)</f>
        <v>0</v>
      </c>
      <c r="V588" s="29">
        <f>+SUMIFS('Scritture 2013'!$F:$F,'Scritture 2013'!$G:$G,"37",'Scritture 2013'!$A:$A,'Sp 2013'!$M588)</f>
        <v>0</v>
      </c>
      <c r="W588" s="29">
        <f>+SUMIFS('Scritture 2013'!$F:$F,'Scritture 2013'!$G:$G,"19",'Scritture 2013'!$A:$A,'Sp 2013'!$M588)</f>
        <v>0</v>
      </c>
      <c r="X588" s="29">
        <f t="shared" si="36"/>
        <v>0</v>
      </c>
      <c r="Y588" s="29">
        <f t="shared" si="35"/>
        <v>0</v>
      </c>
      <c r="Z588" s="13"/>
    </row>
    <row r="589" spans="1:26" hidden="1" x14ac:dyDescent="0.3">
      <c r="A589" s="12"/>
      <c r="B589" s="12"/>
      <c r="C589" s="13"/>
      <c r="D589" s="13"/>
      <c r="E589" s="14"/>
      <c r="F589" s="13"/>
      <c r="G589" s="13"/>
      <c r="H589" s="10" t="s">
        <v>426</v>
      </c>
      <c r="I589" s="10" t="s">
        <v>467</v>
      </c>
      <c r="J589" t="s">
        <v>673</v>
      </c>
      <c r="K589" t="s">
        <v>673</v>
      </c>
      <c r="M589" s="15" t="s">
        <v>811</v>
      </c>
      <c r="N589" s="15" t="s">
        <v>794</v>
      </c>
      <c r="O589" s="12"/>
      <c r="P589" s="29">
        <f>+SUMIFS('Scritture 2013'!$F:$F,'Scritture 2013'!$G:$G,"38",'Scritture 2013'!$A:$A,'Sp 2013'!$M589)</f>
        <v>0</v>
      </c>
      <c r="Q589" s="29">
        <f>+SUMIFS('Scritture 2013'!$F:$F,'Scritture 2013'!$G:$G,"16",'Scritture 2013'!$A:$A,'Sp 2013'!$M589)</f>
        <v>0</v>
      </c>
      <c r="R589" s="29">
        <f>+SUMIFS('Scritture 2013'!$F:$F,'Scritture 2013'!$G:$G,"39CA",'Scritture 2013'!$A:$A,'Sp 2013'!$M589)</f>
        <v>0</v>
      </c>
      <c r="S589" s="29">
        <f>+SUMIFS('Scritture 2013'!$F:$F,'Scritture 2013'!$G:$G,"17",'Scritture 2013'!$A:$A,'Sp 2013'!$M589)</f>
        <v>0</v>
      </c>
      <c r="T589" s="29">
        <f>+SUMIFS('Scritture 2013'!$F:$F,'Scritture 2013'!$G:$G,"39AF",'Scritture 2013'!$A:$A,'Sp 2013'!$M589)</f>
        <v>0</v>
      </c>
      <c r="U589" s="29">
        <f>+SUMIFS('Scritture 2013'!$F:$F,'Scritture 2013'!$G:$G,"39SD",'Scritture 2013'!$A:$A,'Sp 2013'!$M589)</f>
        <v>0</v>
      </c>
      <c r="V589" s="29">
        <f>+SUMIFS('Scritture 2013'!$F:$F,'Scritture 2013'!$G:$G,"37",'Scritture 2013'!$A:$A,'Sp 2013'!$M589)</f>
        <v>0</v>
      </c>
      <c r="W589" s="29">
        <f>+SUMIFS('Scritture 2013'!$F:$F,'Scritture 2013'!$G:$G,"19",'Scritture 2013'!$A:$A,'Sp 2013'!$M589)</f>
        <v>0</v>
      </c>
      <c r="X589" s="29">
        <f t="shared" si="36"/>
        <v>0</v>
      </c>
      <c r="Y589" s="29">
        <f t="shared" si="35"/>
        <v>0</v>
      </c>
      <c r="Z589" s="13"/>
    </row>
    <row r="590" spans="1:26" hidden="1" x14ac:dyDescent="0.3">
      <c r="A590" s="12"/>
      <c r="B590" s="12"/>
      <c r="C590" s="13"/>
      <c r="D590" s="13"/>
      <c r="E590" s="14"/>
      <c r="F590" s="13"/>
      <c r="G590" s="13"/>
      <c r="H590" s="10"/>
      <c r="I590" s="10"/>
      <c r="M590" s="15"/>
      <c r="N590" s="15"/>
      <c r="O590" s="12"/>
      <c r="P590" s="29">
        <f>+SUMIFS('Scritture 2013'!$F:$F,'Scritture 2013'!$G:$G,"38",'Scritture 2013'!$A:$A,'Sp 2013'!$M590)</f>
        <v>0</v>
      </c>
      <c r="Q590" s="29">
        <f>+SUMIFS('Scritture 2013'!$F:$F,'Scritture 2013'!$G:$G,"16",'Scritture 2013'!$A:$A,'Sp 2013'!$M590)</f>
        <v>0</v>
      </c>
      <c r="R590" s="29">
        <f>+SUMIFS('Scritture 2013'!$F:$F,'Scritture 2013'!$G:$G,"39CA",'Scritture 2013'!$A:$A,'Sp 2013'!$M590)</f>
        <v>0</v>
      </c>
      <c r="S590" s="29">
        <f>+SUMIFS('Scritture 2013'!$F:$F,'Scritture 2013'!$G:$G,"17",'Scritture 2013'!$A:$A,'Sp 2013'!$M590)</f>
        <v>0</v>
      </c>
      <c r="T590" s="29">
        <f>+SUMIFS('Scritture 2013'!$F:$F,'Scritture 2013'!$G:$G,"39AF",'Scritture 2013'!$A:$A,'Sp 2013'!$M590)</f>
        <v>0</v>
      </c>
      <c r="U590" s="29">
        <f>+SUMIFS('Scritture 2013'!$F:$F,'Scritture 2013'!$G:$G,"39SD",'Scritture 2013'!$A:$A,'Sp 2013'!$M590)</f>
        <v>0</v>
      </c>
      <c r="V590" s="29">
        <f>+SUMIFS('Scritture 2013'!$F:$F,'Scritture 2013'!$G:$G,"37",'Scritture 2013'!$A:$A,'Sp 2013'!$M590)</f>
        <v>0</v>
      </c>
      <c r="W590" s="29">
        <f>+SUMIFS('Scritture 2013'!$F:$F,'Scritture 2013'!$G:$G,"19",'Scritture 2013'!$A:$A,'Sp 2013'!$M590)</f>
        <v>0</v>
      </c>
      <c r="X590" s="29">
        <f t="shared" ref="X590:X595" si="41">+SUM(P590:W590)</f>
        <v>0</v>
      </c>
      <c r="Y590" s="29">
        <f t="shared" ref="Y590:Y595" si="42">+SUM(O590:W590)</f>
        <v>0</v>
      </c>
      <c r="Z590" s="13"/>
    </row>
    <row r="591" spans="1:26" hidden="1" x14ac:dyDescent="0.3">
      <c r="A591" s="12"/>
      <c r="B591" s="12"/>
      <c r="C591" s="13"/>
      <c r="D591" s="13"/>
      <c r="E591" s="14"/>
      <c r="F591" s="13"/>
      <c r="G591" s="13"/>
      <c r="H591" s="10" t="s">
        <v>795</v>
      </c>
      <c r="I591" s="10" t="s">
        <v>795</v>
      </c>
      <c r="J591" t="s">
        <v>796</v>
      </c>
      <c r="M591" s="23" t="s">
        <v>841</v>
      </c>
      <c r="N591" t="s">
        <v>796</v>
      </c>
      <c r="O591" s="12"/>
      <c r="P591" s="29">
        <f>+SUMIFS('Scritture 2013'!$F:$F,'Scritture 2013'!$G:$G,"38",'Scritture 2013'!$A:$A,'Sp 2013'!$M591)</f>
        <v>0</v>
      </c>
      <c r="Q591" s="29">
        <f>+SUMIFS('Scritture 2013'!$F:$F,'Scritture 2013'!$G:$G,"16",'Scritture 2013'!$A:$A,'Sp 2013'!$M591)</f>
        <v>0</v>
      </c>
      <c r="R591" s="29">
        <f>+SUMIFS('Scritture 2013'!$F:$F,'Scritture 2013'!$G:$G,"39CA",'Scritture 2013'!$A:$A,'Sp 2013'!$M591)</f>
        <v>0</v>
      </c>
      <c r="S591" s="29">
        <f>+SUMIFS('Scritture 2013'!$F:$F,'Scritture 2013'!$G:$G,"17",'Scritture 2013'!$A:$A,'Sp 2013'!$M591)</f>
        <v>0</v>
      </c>
      <c r="T591" s="29">
        <f>+SUMIFS('Scritture 2013'!$F:$F,'Scritture 2013'!$G:$G,"39AF",'Scritture 2013'!$A:$A,'Sp 2013'!$M591)</f>
        <v>0</v>
      </c>
      <c r="U591" s="29">
        <f>+SUMIFS('Scritture 2013'!$F:$F,'Scritture 2013'!$G:$G,"39SD",'Scritture 2013'!$A:$A,'Sp 2013'!$M591)</f>
        <v>0</v>
      </c>
      <c r="V591" s="29">
        <f>+SUMIFS('Scritture 2013'!$F:$F,'Scritture 2013'!$G:$G,"37",'Scritture 2013'!$A:$A,'Sp 2013'!$M591)</f>
        <v>0</v>
      </c>
      <c r="W591" s="29">
        <f>+SUMIFS('Scritture 2013'!$F:$F,'Scritture 2013'!$G:$G,"19",'Scritture 2013'!$A:$A,'Sp 2013'!$M591)</f>
        <v>0</v>
      </c>
      <c r="X591" s="29">
        <f t="shared" si="41"/>
        <v>0</v>
      </c>
      <c r="Y591" s="29">
        <f t="shared" si="42"/>
        <v>0</v>
      </c>
      <c r="Z591" s="13"/>
    </row>
    <row r="592" spans="1:26" hidden="1" x14ac:dyDescent="0.3">
      <c r="A592" s="12"/>
      <c r="B592" s="12"/>
      <c r="C592" s="13"/>
      <c r="D592" s="13"/>
      <c r="E592" s="14"/>
      <c r="F592" s="13"/>
      <c r="G592" s="13"/>
      <c r="H592" s="10" t="s">
        <v>795</v>
      </c>
      <c r="I592" s="10" t="s">
        <v>795</v>
      </c>
      <c r="J592" t="s">
        <v>797</v>
      </c>
      <c r="M592" s="15"/>
      <c r="N592" s="15" t="s">
        <v>797</v>
      </c>
      <c r="O592" s="12"/>
      <c r="P592" s="29">
        <f>+SUMIFS('Scritture 2013'!$F:$F,'Scritture 2013'!$G:$G,"38",'Scritture 2013'!$A:$A,'Sp 2013'!$M592)</f>
        <v>0</v>
      </c>
      <c r="Q592" s="29">
        <f>+SUMIFS('Scritture 2013'!$F:$F,'Scritture 2013'!$G:$G,"16",'Scritture 2013'!$A:$A,'Sp 2013'!$M592)</f>
        <v>0</v>
      </c>
      <c r="R592" s="29">
        <f>+SUMIFS('Scritture 2013'!$F:$F,'Scritture 2013'!$G:$G,"39CA",'Scritture 2013'!$A:$A,'Sp 2013'!$M592)</f>
        <v>0</v>
      </c>
      <c r="S592" s="29">
        <f>+SUMIFS('Scritture 2013'!$F:$F,'Scritture 2013'!$G:$G,"17",'Scritture 2013'!$A:$A,'Sp 2013'!$M592)</f>
        <v>0</v>
      </c>
      <c r="T592" s="29">
        <f>+SUMIFS('Scritture 2013'!$F:$F,'Scritture 2013'!$G:$G,"39AF",'Scritture 2013'!$A:$A,'Sp 2013'!$M592)</f>
        <v>0</v>
      </c>
      <c r="U592" s="29">
        <f>+SUMIFS('Scritture 2013'!$F:$F,'Scritture 2013'!$G:$G,"39SD",'Scritture 2013'!$A:$A,'Sp 2013'!$M592)</f>
        <v>0</v>
      </c>
      <c r="V592" s="29">
        <f>+SUMIFS('Scritture 2013'!$F:$F,'Scritture 2013'!$G:$G,"37",'Scritture 2013'!$A:$A,'Sp 2013'!$M592)</f>
        <v>0</v>
      </c>
      <c r="W592" s="29">
        <f>+SUMIFS('Scritture 2013'!$F:$F,'Scritture 2013'!$G:$G,"19",'Scritture 2013'!$A:$A,'Sp 2013'!$M592)</f>
        <v>0</v>
      </c>
      <c r="X592" s="29">
        <f t="shared" si="41"/>
        <v>0</v>
      </c>
      <c r="Y592" s="29">
        <f t="shared" si="42"/>
        <v>0</v>
      </c>
      <c r="Z592" s="13"/>
    </row>
    <row r="593" spans="1:26" hidden="1" x14ac:dyDescent="0.3">
      <c r="A593" s="12"/>
      <c r="B593" s="12"/>
      <c r="C593" s="13"/>
      <c r="D593" s="13"/>
      <c r="E593" s="14"/>
      <c r="F593" s="13"/>
      <c r="G593" s="13"/>
      <c r="H593" s="10" t="s">
        <v>795</v>
      </c>
      <c r="I593" s="10" t="s">
        <v>795</v>
      </c>
      <c r="J593" t="s">
        <v>798</v>
      </c>
      <c r="M593" s="15"/>
      <c r="N593" s="15" t="s">
        <v>798</v>
      </c>
      <c r="O593" s="12"/>
      <c r="P593" s="29">
        <f>+SUMIFS('Scritture 2013'!$F:$F,'Scritture 2013'!$G:$G,"38",'Scritture 2013'!$A:$A,'Sp 2013'!$M593)</f>
        <v>0</v>
      </c>
      <c r="Q593" s="29">
        <f>+SUMIFS('Scritture 2013'!$F:$F,'Scritture 2013'!$G:$G,"16",'Scritture 2013'!$A:$A,'Sp 2013'!$M593)</f>
        <v>0</v>
      </c>
      <c r="R593" s="29">
        <f>+SUMIFS('Scritture 2013'!$F:$F,'Scritture 2013'!$G:$G,"39CA",'Scritture 2013'!$A:$A,'Sp 2013'!$M593)</f>
        <v>0</v>
      </c>
      <c r="S593" s="29">
        <f>+SUMIFS('Scritture 2013'!$F:$F,'Scritture 2013'!$G:$G,"17",'Scritture 2013'!$A:$A,'Sp 2013'!$M593)</f>
        <v>0</v>
      </c>
      <c r="T593" s="29">
        <f>+SUMIFS('Scritture 2013'!$F:$F,'Scritture 2013'!$G:$G,"39AF",'Scritture 2013'!$A:$A,'Sp 2013'!$M593)</f>
        <v>0</v>
      </c>
      <c r="U593" s="29">
        <f>+SUMIFS('Scritture 2013'!$F:$F,'Scritture 2013'!$G:$G,"39SD",'Scritture 2013'!$A:$A,'Sp 2013'!$M593)</f>
        <v>0</v>
      </c>
      <c r="V593" s="29">
        <f>+SUMIFS('Scritture 2013'!$F:$F,'Scritture 2013'!$G:$G,"37",'Scritture 2013'!$A:$A,'Sp 2013'!$M593)</f>
        <v>0</v>
      </c>
      <c r="W593" s="29">
        <f>+SUMIFS('Scritture 2013'!$F:$F,'Scritture 2013'!$G:$G,"19",'Scritture 2013'!$A:$A,'Sp 2013'!$M593)</f>
        <v>0</v>
      </c>
      <c r="X593" s="29">
        <f t="shared" si="41"/>
        <v>0</v>
      </c>
      <c r="Y593" s="29">
        <f t="shared" si="42"/>
        <v>0</v>
      </c>
      <c r="Z593" s="13"/>
    </row>
    <row r="594" spans="1:26" hidden="1" x14ac:dyDescent="0.3">
      <c r="A594" s="12"/>
      <c r="B594" s="12"/>
      <c r="C594" s="13"/>
      <c r="D594" s="13"/>
      <c r="E594" s="14"/>
      <c r="F594" s="13"/>
      <c r="G594" s="13"/>
      <c r="H594" s="10" t="s">
        <v>795</v>
      </c>
      <c r="I594" s="10" t="s">
        <v>795</v>
      </c>
      <c r="J594" t="s">
        <v>799</v>
      </c>
      <c r="M594" s="15"/>
      <c r="N594" s="15" t="s">
        <v>799</v>
      </c>
      <c r="O594" s="12"/>
      <c r="P594" s="29">
        <f>+SUMIFS('Scritture 2013'!$F:$F,'Scritture 2013'!$G:$G,"38",'Scritture 2013'!$A:$A,'Sp 2013'!$M594)</f>
        <v>0</v>
      </c>
      <c r="Q594" s="29">
        <f>+SUMIFS('Scritture 2013'!$F:$F,'Scritture 2013'!$G:$G,"16",'Scritture 2013'!$A:$A,'Sp 2013'!$M594)</f>
        <v>0</v>
      </c>
      <c r="R594" s="29">
        <f>+SUMIFS('Scritture 2013'!$F:$F,'Scritture 2013'!$G:$G,"39CA",'Scritture 2013'!$A:$A,'Sp 2013'!$M594)</f>
        <v>0</v>
      </c>
      <c r="S594" s="29">
        <f>+SUMIFS('Scritture 2013'!$F:$F,'Scritture 2013'!$G:$G,"17",'Scritture 2013'!$A:$A,'Sp 2013'!$M594)</f>
        <v>0</v>
      </c>
      <c r="T594" s="29">
        <f>+SUMIFS('Scritture 2013'!$F:$F,'Scritture 2013'!$G:$G,"39AF",'Scritture 2013'!$A:$A,'Sp 2013'!$M594)</f>
        <v>0</v>
      </c>
      <c r="U594" s="29">
        <f>+SUMIFS('Scritture 2013'!$F:$F,'Scritture 2013'!$G:$G,"39SD",'Scritture 2013'!$A:$A,'Sp 2013'!$M594)</f>
        <v>0</v>
      </c>
      <c r="V594" s="29">
        <f>+SUMIFS('Scritture 2013'!$F:$F,'Scritture 2013'!$G:$G,"37",'Scritture 2013'!$A:$A,'Sp 2013'!$M594)</f>
        <v>0</v>
      </c>
      <c r="W594" s="29">
        <f>+SUMIFS('Scritture 2013'!$F:$F,'Scritture 2013'!$G:$G,"19",'Scritture 2013'!$A:$A,'Sp 2013'!$M594)</f>
        <v>0</v>
      </c>
      <c r="X594" s="29">
        <f t="shared" si="41"/>
        <v>0</v>
      </c>
      <c r="Y594" s="29">
        <f t="shared" si="42"/>
        <v>0</v>
      </c>
      <c r="Z594" s="13"/>
    </row>
    <row r="595" spans="1:26" hidden="1" x14ac:dyDescent="0.3">
      <c r="A595" s="12"/>
      <c r="B595" s="12"/>
      <c r="C595" s="13"/>
      <c r="D595" s="13"/>
      <c r="E595" s="14"/>
      <c r="F595" s="13"/>
      <c r="G595" s="13"/>
      <c r="H595" s="10" t="s">
        <v>795</v>
      </c>
      <c r="I595" s="10" t="s">
        <v>795</v>
      </c>
      <c r="J595" t="s">
        <v>800</v>
      </c>
      <c r="M595" s="15"/>
      <c r="N595" s="15" t="s">
        <v>800</v>
      </c>
      <c r="O595" s="12"/>
      <c r="P595" s="29">
        <f>+SUMIFS('Scritture 2013'!$F:$F,'Scritture 2013'!$G:$G,"38",'Scritture 2013'!$A:$A,'Sp 2013'!$M595)</f>
        <v>0</v>
      </c>
      <c r="Q595" s="29">
        <f>+SUMIFS('Scritture 2013'!$F:$F,'Scritture 2013'!$G:$G,"16",'Scritture 2013'!$A:$A,'Sp 2013'!$M595)</f>
        <v>0</v>
      </c>
      <c r="R595" s="29">
        <f>+SUMIFS('Scritture 2013'!$F:$F,'Scritture 2013'!$G:$G,"39CA",'Scritture 2013'!$A:$A,'Sp 2013'!$M595)</f>
        <v>0</v>
      </c>
      <c r="S595" s="29">
        <f>+SUMIFS('Scritture 2013'!$F:$F,'Scritture 2013'!$G:$G,"17",'Scritture 2013'!$A:$A,'Sp 2013'!$M595)</f>
        <v>0</v>
      </c>
      <c r="T595" s="29">
        <f>+SUMIFS('Scritture 2013'!$F:$F,'Scritture 2013'!$G:$G,"39AF",'Scritture 2013'!$A:$A,'Sp 2013'!$M595)</f>
        <v>0</v>
      </c>
      <c r="U595" s="29">
        <f>+SUMIFS('Scritture 2013'!$F:$F,'Scritture 2013'!$G:$G,"39SD",'Scritture 2013'!$A:$A,'Sp 2013'!$M595)</f>
        <v>0</v>
      </c>
      <c r="V595" s="29">
        <f>+SUMIFS('Scritture 2013'!$F:$F,'Scritture 2013'!$G:$G,"37",'Scritture 2013'!$A:$A,'Sp 2013'!$M595)</f>
        <v>0</v>
      </c>
      <c r="W595" s="29">
        <f>+SUMIFS('Scritture 2013'!$F:$F,'Scritture 2013'!$G:$G,"19",'Scritture 2013'!$A:$A,'Sp 2013'!$M595)</f>
        <v>0</v>
      </c>
      <c r="X595" s="29">
        <f t="shared" si="41"/>
        <v>0</v>
      </c>
      <c r="Y595" s="29">
        <f t="shared" si="42"/>
        <v>0</v>
      </c>
      <c r="Z595" s="13"/>
    </row>
    <row r="596" spans="1:26" hidden="1" x14ac:dyDescent="0.3">
      <c r="P596" s="10">
        <f>SUM(P3:P595)</f>
        <v>-5.8207660913467407E-11</v>
      </c>
      <c r="Q596" s="10">
        <f t="shared" ref="Q596:Y596" si="43">SUM(Q3:Q595)</f>
        <v>-5.8207660913467407E-11</v>
      </c>
      <c r="R596" s="10">
        <f t="shared" si="43"/>
        <v>0</v>
      </c>
      <c r="S596" s="10">
        <f t="shared" si="43"/>
        <v>0</v>
      </c>
      <c r="T596" s="10">
        <f t="shared" si="43"/>
        <v>-3.637978807091713E-12</v>
      </c>
      <c r="U596" s="10">
        <f t="shared" si="43"/>
        <v>0</v>
      </c>
      <c r="V596" s="10">
        <f t="shared" si="43"/>
        <v>1.8189894035458565E-12</v>
      </c>
      <c r="W596" s="10">
        <f t="shared" si="43"/>
        <v>0</v>
      </c>
      <c r="X596" s="10">
        <f t="shared" si="43"/>
        <v>-5.8207660913467407E-11</v>
      </c>
      <c r="Y596" s="10">
        <f t="shared" si="43"/>
        <v>6.7520886659622192E-9</v>
      </c>
    </row>
  </sheetData>
  <autoFilter ref="A2:Z596">
    <filterColumn colId="12">
      <filters>
        <filter val="IANT16P"/>
        <filter val="IANT16S"/>
        <filter val="IANT17P"/>
        <filter val="IANT17S"/>
        <filter val="IANT19P"/>
        <filter val="IANT19S"/>
        <filter val="IANT38P"/>
        <filter val="IANT38S"/>
        <filter val="IANT39P"/>
        <filter val="IANT39S"/>
      </filters>
    </filterColumn>
  </autoFilter>
  <mergeCells count="2">
    <mergeCell ref="A1:E1"/>
    <mergeCell ref="H1:L1"/>
  </mergeCells>
  <conditionalFormatting sqref="M596:M1048576 M1">
    <cfRule type="duplicateValues" dxfId="529" priority="76"/>
  </conditionalFormatting>
  <conditionalFormatting sqref="H1">
    <cfRule type="duplicateValues" dxfId="528" priority="64"/>
  </conditionalFormatting>
  <conditionalFormatting sqref="O1">
    <cfRule type="duplicateValues" dxfId="527" priority="57"/>
  </conditionalFormatting>
  <conditionalFormatting sqref="F1:G1 A1">
    <cfRule type="duplicateValues" dxfId="526" priority="81"/>
  </conditionalFormatting>
  <conditionalFormatting sqref="M147:M148">
    <cfRule type="duplicateValues" dxfId="525" priority="26"/>
  </conditionalFormatting>
  <conditionalFormatting sqref="M316">
    <cfRule type="duplicateValues" dxfId="524" priority="48" stopIfTrue="1"/>
  </conditionalFormatting>
  <conditionalFormatting sqref="M317">
    <cfRule type="duplicateValues" dxfId="523" priority="47" stopIfTrue="1"/>
  </conditionalFormatting>
  <conditionalFormatting sqref="M119:M121">
    <cfRule type="duplicateValues" dxfId="522" priority="46"/>
  </conditionalFormatting>
  <conditionalFormatting sqref="M179">
    <cfRule type="duplicateValues" dxfId="521" priority="45"/>
  </conditionalFormatting>
  <conditionalFormatting sqref="M280:M281">
    <cfRule type="duplicateValues" dxfId="520" priority="44"/>
  </conditionalFormatting>
  <conditionalFormatting sqref="M298:M299">
    <cfRule type="duplicateValues" dxfId="519" priority="43"/>
  </conditionalFormatting>
  <conditionalFormatting sqref="M498 M393:M394">
    <cfRule type="duplicateValues" dxfId="518" priority="49"/>
  </conditionalFormatting>
  <conditionalFormatting sqref="M549">
    <cfRule type="duplicateValues" dxfId="517" priority="42"/>
  </conditionalFormatting>
  <conditionalFormatting sqref="M536">
    <cfRule type="duplicateValues" dxfId="516" priority="41"/>
  </conditionalFormatting>
  <conditionalFormatting sqref="M354">
    <cfRule type="duplicateValues" dxfId="515" priority="38"/>
  </conditionalFormatting>
  <conditionalFormatting sqref="M326">
    <cfRule type="duplicateValues" dxfId="514" priority="36" stopIfTrue="1"/>
  </conditionalFormatting>
  <conditionalFormatting sqref="M326">
    <cfRule type="duplicateValues" dxfId="513" priority="35"/>
  </conditionalFormatting>
  <conditionalFormatting sqref="M102:M103">
    <cfRule type="duplicateValues" dxfId="512" priority="32"/>
  </conditionalFormatting>
  <conditionalFormatting sqref="M192:M193">
    <cfRule type="duplicateValues" dxfId="511" priority="30"/>
  </conditionalFormatting>
  <conditionalFormatting sqref="M527">
    <cfRule type="duplicateValues" dxfId="510" priority="28"/>
  </conditionalFormatting>
  <conditionalFormatting sqref="M145:M148">
    <cfRule type="duplicateValues" dxfId="509" priority="27"/>
  </conditionalFormatting>
  <conditionalFormatting sqref="M331:M334 M318:M325">
    <cfRule type="duplicateValues" dxfId="508" priority="50" stopIfTrue="1"/>
  </conditionalFormatting>
  <conditionalFormatting sqref="M331:M334 M318:M325">
    <cfRule type="duplicateValues" dxfId="507" priority="51"/>
  </conditionalFormatting>
  <conditionalFormatting sqref="M190:M191">
    <cfRule type="duplicateValues" dxfId="506" priority="52"/>
  </conditionalFormatting>
  <conditionalFormatting sqref="M550 M282:M297 M122:M144 M300:M317 M499:M517 M537:M548 M3:M39 M355:M392 M335:M353 M180:M186 M198:M238 M104:M118 M256:M279 M529:M535 M149:M178 M519:M526 M56:M101 M395:M479 M481:M497 M240:M253 M188:M189">
    <cfRule type="duplicateValues" dxfId="505" priority="54"/>
  </conditionalFormatting>
  <conditionalFormatting sqref="N1">
    <cfRule type="duplicateValues" dxfId="504" priority="105"/>
  </conditionalFormatting>
  <conditionalFormatting sqref="P1:Z1">
    <cfRule type="duplicateValues" dxfId="503" priority="106"/>
  </conditionalFormatting>
  <conditionalFormatting sqref="M592:M595 M551:M581 M586:M590">
    <cfRule type="duplicateValues" dxfId="502" priority="25"/>
  </conditionalFormatting>
  <conditionalFormatting sqref="M254:M255">
    <cfRule type="duplicateValues" dxfId="501" priority="23"/>
  </conditionalFormatting>
  <conditionalFormatting sqref="M328">
    <cfRule type="duplicateValues" dxfId="500" priority="18" stopIfTrue="1"/>
  </conditionalFormatting>
  <conditionalFormatting sqref="M328">
    <cfRule type="duplicateValues" dxfId="499" priority="17"/>
  </conditionalFormatting>
  <conditionalFormatting sqref="M327">
    <cfRule type="duplicateValues" dxfId="498" priority="19" stopIfTrue="1"/>
  </conditionalFormatting>
  <conditionalFormatting sqref="M327">
    <cfRule type="duplicateValues" dxfId="497" priority="20"/>
  </conditionalFormatting>
  <conditionalFormatting sqref="M194:M197">
    <cfRule type="duplicateValues" dxfId="496" priority="16"/>
  </conditionalFormatting>
  <conditionalFormatting sqref="M582:M583">
    <cfRule type="duplicateValues" dxfId="495" priority="14"/>
  </conditionalFormatting>
  <conditionalFormatting sqref="M518">
    <cfRule type="duplicateValues" dxfId="494" priority="13"/>
  </conditionalFormatting>
  <conditionalFormatting sqref="M40">
    <cfRule type="duplicateValues" dxfId="493" priority="12"/>
  </conditionalFormatting>
  <conditionalFormatting sqref="M41:M45 M47">
    <cfRule type="duplicateValues" dxfId="492" priority="11"/>
  </conditionalFormatting>
  <conditionalFormatting sqref="M46">
    <cfRule type="duplicateValues" dxfId="491" priority="10"/>
  </conditionalFormatting>
  <conditionalFormatting sqref="M48">
    <cfRule type="duplicateValues" dxfId="490" priority="9"/>
  </conditionalFormatting>
  <conditionalFormatting sqref="M53">
    <cfRule type="duplicateValues" dxfId="489" priority="7"/>
  </conditionalFormatting>
  <conditionalFormatting sqref="M55">
    <cfRule type="duplicateValues" dxfId="488" priority="6"/>
  </conditionalFormatting>
  <conditionalFormatting sqref="M49:M52">
    <cfRule type="duplicateValues" dxfId="487" priority="8"/>
  </conditionalFormatting>
  <conditionalFormatting sqref="M54">
    <cfRule type="duplicateValues" dxfId="486" priority="5"/>
  </conditionalFormatting>
  <conditionalFormatting sqref="M480">
    <cfRule type="duplicateValues" dxfId="485" priority="3"/>
  </conditionalFormatting>
  <conditionalFormatting sqref="M187">
    <cfRule type="duplicateValues" dxfId="484" priority="2" stopIfTrue="1"/>
  </conditionalFormatting>
  <conditionalFormatting sqref="M528">
    <cfRule type="duplicateValues" dxfId="48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"/>
  <sheetViews>
    <sheetView topLeftCell="A64" workbookViewId="0">
      <selection activeCell="D8" sqref="D8"/>
    </sheetView>
  </sheetViews>
  <sheetFormatPr defaultRowHeight="15" x14ac:dyDescent="0.3"/>
  <cols>
    <col min="1" max="1" width="12" bestFit="1" customWidth="1"/>
    <col min="2" max="2" width="45.42578125" bestFit="1" customWidth="1"/>
    <col min="3" max="4" width="15.85546875" customWidth="1"/>
    <col min="6" max="6" width="11.85546875" bestFit="1" customWidth="1"/>
    <col min="7" max="7" width="9.140625" style="33"/>
  </cols>
  <sheetData>
    <row r="1" spans="1:7" x14ac:dyDescent="0.3">
      <c r="A1" s="34"/>
      <c r="B1" s="34"/>
      <c r="C1" s="125"/>
      <c r="D1" s="125"/>
    </row>
    <row r="2" spans="1:7" x14ac:dyDescent="0.3">
      <c r="A2" s="35"/>
      <c r="B2" s="35"/>
      <c r="C2" s="35" t="s">
        <v>710</v>
      </c>
      <c r="D2" s="35" t="s">
        <v>711</v>
      </c>
      <c r="F2" s="45" t="s">
        <v>714</v>
      </c>
      <c r="G2" s="45" t="s">
        <v>712</v>
      </c>
    </row>
    <row r="3" spans="1:7" x14ac:dyDescent="0.3">
      <c r="A3" s="36">
        <v>22206000017</v>
      </c>
      <c r="B3" s="36" t="s">
        <v>340</v>
      </c>
      <c r="C3" s="37">
        <f>+D6</f>
        <v>9100</v>
      </c>
      <c r="D3" s="37"/>
      <c r="F3" s="10">
        <f>+C3-D3</f>
        <v>9100</v>
      </c>
      <c r="G3" s="33" t="s">
        <v>802</v>
      </c>
    </row>
    <row r="4" spans="1:7" x14ac:dyDescent="0.3">
      <c r="A4" s="23">
        <v>22206000021</v>
      </c>
      <c r="B4" s="23" t="s">
        <v>344</v>
      </c>
      <c r="C4" s="12"/>
      <c r="D4" s="12"/>
      <c r="F4" s="10">
        <f t="shared" ref="F4:F7" si="0">+C4-D4</f>
        <v>0</v>
      </c>
      <c r="G4" s="33" t="s">
        <v>802</v>
      </c>
    </row>
    <row r="5" spans="1:7" x14ac:dyDescent="0.3">
      <c r="A5" s="23">
        <v>22206000022</v>
      </c>
      <c r="B5" s="23" t="s">
        <v>345</v>
      </c>
      <c r="C5" s="12"/>
      <c r="D5" s="12"/>
      <c r="F5" s="10">
        <f t="shared" si="0"/>
        <v>0</v>
      </c>
      <c r="G5" s="33" t="s">
        <v>802</v>
      </c>
    </row>
    <row r="6" spans="1:7" x14ac:dyDescent="0.3">
      <c r="A6" s="15">
        <v>11103000001</v>
      </c>
      <c r="B6" s="15" t="s">
        <v>35</v>
      </c>
      <c r="C6" s="12"/>
      <c r="D6" s="12">
        <v>9100</v>
      </c>
      <c r="F6" s="10">
        <f t="shared" si="0"/>
        <v>-9100</v>
      </c>
      <c r="G6" s="33" t="s">
        <v>802</v>
      </c>
    </row>
    <row r="7" spans="1:7" x14ac:dyDescent="0.3">
      <c r="A7" s="15"/>
      <c r="B7" s="15"/>
      <c r="C7" s="12"/>
      <c r="D7" s="12"/>
      <c r="F7" s="10">
        <f t="shared" si="0"/>
        <v>0</v>
      </c>
    </row>
    <row r="8" spans="1:7" x14ac:dyDescent="0.3">
      <c r="A8" s="38"/>
      <c r="B8" s="38"/>
      <c r="C8" s="10">
        <f>SUM(C3:C7)</f>
        <v>9100</v>
      </c>
      <c r="D8" s="10">
        <f>SUM(D3:D7)</f>
        <v>9100</v>
      </c>
    </row>
    <row r="9" spans="1:7" x14ac:dyDescent="0.3">
      <c r="A9" s="38"/>
      <c r="B9" s="38"/>
    </row>
    <row r="10" spans="1:7" x14ac:dyDescent="0.3">
      <c r="A10" s="75" t="s">
        <v>812</v>
      </c>
      <c r="B10" s="75"/>
      <c r="C10" s="76" t="s">
        <v>710</v>
      </c>
      <c r="D10" s="76" t="s">
        <v>711</v>
      </c>
      <c r="E10" s="77"/>
      <c r="F10" s="78" t="s">
        <v>714</v>
      </c>
      <c r="G10" s="78" t="s">
        <v>712</v>
      </c>
    </row>
    <row r="11" spans="1:7" x14ac:dyDescent="0.3">
      <c r="A11" s="79">
        <v>11301000002</v>
      </c>
      <c r="B11" s="79" t="s">
        <v>220</v>
      </c>
      <c r="C11" s="37">
        <v>35212.700000000012</v>
      </c>
      <c r="D11" s="37">
        <v>0</v>
      </c>
      <c r="E11" s="77"/>
      <c r="F11" s="80">
        <v>35212.700000000012</v>
      </c>
      <c r="G11" s="85" t="s">
        <v>813</v>
      </c>
    </row>
    <row r="12" spans="1:7" x14ac:dyDescent="0.3">
      <c r="A12" s="79">
        <v>11301000004</v>
      </c>
      <c r="B12" s="79" t="s">
        <v>224</v>
      </c>
      <c r="C12" s="37">
        <v>6512.0200000000041</v>
      </c>
      <c r="D12" s="37">
        <v>70000</v>
      </c>
      <c r="E12" s="77"/>
      <c r="F12" s="80">
        <v>-63487.979999999996</v>
      </c>
      <c r="G12" s="85" t="s">
        <v>813</v>
      </c>
    </row>
    <row r="13" spans="1:7" x14ac:dyDescent="0.3">
      <c r="A13" s="79">
        <v>11301000005</v>
      </c>
      <c r="B13" s="79" t="s">
        <v>225</v>
      </c>
      <c r="C13" s="37">
        <v>62488.549999999988</v>
      </c>
      <c r="D13" s="37"/>
      <c r="E13" s="77"/>
      <c r="F13" s="80">
        <v>62488.549999999988</v>
      </c>
      <c r="G13" s="85" t="s">
        <v>813</v>
      </c>
    </row>
    <row r="14" spans="1:7" x14ac:dyDescent="0.3">
      <c r="A14" s="79">
        <v>11301000006</v>
      </c>
      <c r="B14" s="79" t="s">
        <v>226</v>
      </c>
      <c r="C14" s="37">
        <v>3894.6999999999971</v>
      </c>
      <c r="D14" s="37"/>
      <c r="E14" s="77"/>
      <c r="F14" s="80">
        <v>3894.6999999999971</v>
      </c>
      <c r="G14" s="85" t="s">
        <v>813</v>
      </c>
    </row>
    <row r="15" spans="1:7" x14ac:dyDescent="0.3">
      <c r="A15" s="79">
        <v>11301000007</v>
      </c>
      <c r="B15" s="79" t="s">
        <v>227</v>
      </c>
      <c r="C15" s="37"/>
      <c r="D15" s="37">
        <v>640</v>
      </c>
      <c r="E15" s="77"/>
      <c r="F15" s="80">
        <v>-640</v>
      </c>
      <c r="G15" s="85" t="s">
        <v>813</v>
      </c>
    </row>
    <row r="16" spans="1:7" x14ac:dyDescent="0.3">
      <c r="A16" s="81" t="s">
        <v>749</v>
      </c>
      <c r="B16" s="79" t="s">
        <v>750</v>
      </c>
      <c r="C16" s="37">
        <v>70000</v>
      </c>
      <c r="D16" s="37"/>
      <c r="E16" s="77"/>
      <c r="F16" s="80">
        <v>70000</v>
      </c>
      <c r="G16" s="85" t="s">
        <v>813</v>
      </c>
    </row>
    <row r="17" spans="1:7" x14ac:dyDescent="0.3">
      <c r="A17" s="23" t="s">
        <v>730</v>
      </c>
      <c r="B17" s="23" t="s">
        <v>724</v>
      </c>
      <c r="C17" s="12"/>
      <c r="D17" s="12">
        <v>0</v>
      </c>
      <c r="E17" s="77"/>
      <c r="F17" s="80">
        <v>0</v>
      </c>
      <c r="G17" s="85" t="s">
        <v>813</v>
      </c>
    </row>
    <row r="18" spans="1:7" x14ac:dyDescent="0.3">
      <c r="A18" s="23" t="s">
        <v>735</v>
      </c>
      <c r="B18" s="23" t="s">
        <v>725</v>
      </c>
      <c r="C18" s="12"/>
      <c r="D18" s="12">
        <v>29553.691750000002</v>
      </c>
      <c r="E18" s="77"/>
      <c r="F18" s="80">
        <v>-29553.691750000002</v>
      </c>
      <c r="G18" s="85" t="s">
        <v>813</v>
      </c>
    </row>
    <row r="19" spans="1:7" x14ac:dyDescent="0.3">
      <c r="A19" s="23" t="s">
        <v>732</v>
      </c>
      <c r="B19" s="77" t="s">
        <v>420</v>
      </c>
      <c r="C19" s="12"/>
      <c r="D19" s="12">
        <v>77914.278250000003</v>
      </c>
      <c r="E19" s="77"/>
      <c r="F19" s="80">
        <v>-77914.278250000003</v>
      </c>
      <c r="G19" s="85" t="s">
        <v>813</v>
      </c>
    </row>
    <row r="20" spans="1:7" x14ac:dyDescent="0.3">
      <c r="A20" s="23"/>
      <c r="B20" s="23"/>
      <c r="C20" s="12"/>
      <c r="D20" s="12"/>
      <c r="E20" s="77"/>
      <c r="F20" s="80">
        <v>0</v>
      </c>
      <c r="G20" s="85" t="s">
        <v>813</v>
      </c>
    </row>
    <row r="21" spans="1:7" x14ac:dyDescent="0.3">
      <c r="A21" s="23"/>
      <c r="B21" s="23"/>
      <c r="C21" s="12"/>
      <c r="D21" s="12"/>
      <c r="E21" s="77"/>
      <c r="F21" s="80">
        <v>0</v>
      </c>
      <c r="G21" s="85" t="s">
        <v>813</v>
      </c>
    </row>
    <row r="22" spans="1:7" x14ac:dyDescent="0.3">
      <c r="A22" s="23" t="s">
        <v>733</v>
      </c>
      <c r="B22" s="59" t="s">
        <v>728</v>
      </c>
      <c r="C22" s="61">
        <v>0</v>
      </c>
      <c r="D22" s="61"/>
      <c r="E22" s="77"/>
      <c r="F22" s="77"/>
      <c r="G22" s="85" t="s">
        <v>813</v>
      </c>
    </row>
    <row r="23" spans="1:7" x14ac:dyDescent="0.3">
      <c r="A23" s="23" t="s">
        <v>734</v>
      </c>
      <c r="B23" s="41" t="s">
        <v>727</v>
      </c>
      <c r="C23" s="32">
        <v>0</v>
      </c>
      <c r="D23" s="32"/>
      <c r="E23" s="77"/>
      <c r="F23" s="77"/>
      <c r="G23" s="85" t="s">
        <v>813</v>
      </c>
    </row>
    <row r="24" spans="1:7" x14ac:dyDescent="0.3">
      <c r="A24" s="42"/>
      <c r="B24" s="42" t="s">
        <v>721</v>
      </c>
      <c r="C24" s="80">
        <v>178107.97</v>
      </c>
      <c r="D24" s="80">
        <v>178107.97</v>
      </c>
      <c r="E24" s="77"/>
      <c r="F24" s="80">
        <v>0</v>
      </c>
      <c r="G24" s="85"/>
    </row>
    <row r="25" spans="1:7" x14ac:dyDescent="0.3">
      <c r="A25" s="38"/>
      <c r="B25" s="38"/>
    </row>
    <row r="26" spans="1:7" x14ac:dyDescent="0.3">
      <c r="A26" s="38"/>
      <c r="B26" s="38"/>
    </row>
    <row r="29" spans="1:7" ht="15.75" x14ac:dyDescent="0.3">
      <c r="A29" s="82" t="s">
        <v>820</v>
      </c>
      <c r="B29" s="82"/>
      <c r="C29" s="76" t="s">
        <v>710</v>
      </c>
      <c r="D29" s="76" t="s">
        <v>711</v>
      </c>
      <c r="E29" s="83"/>
      <c r="F29" s="78" t="s">
        <v>714</v>
      </c>
      <c r="G29" s="78" t="s">
        <v>712</v>
      </c>
    </row>
    <row r="30" spans="1:7" ht="15.75" x14ac:dyDescent="0.3">
      <c r="A30" s="36" t="s">
        <v>741</v>
      </c>
      <c r="B30" s="36" t="s">
        <v>742</v>
      </c>
      <c r="C30" s="37"/>
      <c r="D30" s="37">
        <v>41086.29</v>
      </c>
      <c r="E30" s="83"/>
      <c r="F30" s="84">
        <v>-41086.29</v>
      </c>
      <c r="G30" s="85" t="s">
        <v>822</v>
      </c>
    </row>
    <row r="31" spans="1:7" ht="15.75" x14ac:dyDescent="0.3">
      <c r="A31" s="36" t="s">
        <v>743</v>
      </c>
      <c r="B31" s="36" t="s">
        <v>744</v>
      </c>
      <c r="C31" s="37"/>
      <c r="D31" s="37"/>
      <c r="E31" s="83"/>
      <c r="F31" s="84">
        <v>0</v>
      </c>
      <c r="G31" s="85" t="s">
        <v>822</v>
      </c>
    </row>
    <row r="32" spans="1:7" ht="15.75" x14ac:dyDescent="0.3">
      <c r="A32" s="36" t="s">
        <v>745</v>
      </c>
      <c r="B32" s="23" t="s">
        <v>746</v>
      </c>
      <c r="C32" s="12"/>
      <c r="D32" s="12"/>
      <c r="E32" s="83"/>
      <c r="F32" s="84">
        <v>0</v>
      </c>
      <c r="G32" s="85" t="s">
        <v>822</v>
      </c>
    </row>
    <row r="33" spans="1:7" ht="15.75" x14ac:dyDescent="0.3">
      <c r="A33" s="36" t="s">
        <v>747</v>
      </c>
      <c r="B33" s="23" t="s">
        <v>748</v>
      </c>
      <c r="C33" s="12"/>
      <c r="D33" s="12"/>
      <c r="E33" s="83"/>
      <c r="F33" s="84">
        <v>0</v>
      </c>
      <c r="G33" s="85" t="s">
        <v>822</v>
      </c>
    </row>
    <row r="34" spans="1:7" ht="15.75" x14ac:dyDescent="0.3">
      <c r="A34" s="23" t="s">
        <v>752</v>
      </c>
      <c r="B34" s="23" t="s">
        <v>825</v>
      </c>
      <c r="C34" s="12">
        <v>0</v>
      </c>
      <c r="D34" s="12"/>
      <c r="E34" s="83"/>
      <c r="F34" s="84">
        <v>0</v>
      </c>
      <c r="G34" s="85" t="s">
        <v>822</v>
      </c>
    </row>
    <row r="35" spans="1:7" ht="15.75" x14ac:dyDescent="0.3">
      <c r="A35" s="23" t="s">
        <v>731</v>
      </c>
      <c r="B35" s="23" t="s">
        <v>824</v>
      </c>
      <c r="C35" s="12">
        <v>11298.72975</v>
      </c>
      <c r="D35" s="12"/>
      <c r="E35" s="83"/>
      <c r="F35" s="84">
        <v>11298.72975</v>
      </c>
      <c r="G35" s="85" t="s">
        <v>822</v>
      </c>
    </row>
    <row r="36" spans="1:7" ht="15.75" x14ac:dyDescent="0.3">
      <c r="A36" s="23" t="s">
        <v>732</v>
      </c>
      <c r="B36" s="23" t="s">
        <v>420</v>
      </c>
      <c r="C36" s="12">
        <v>29787.560250000002</v>
      </c>
      <c r="D36" s="12"/>
      <c r="E36" s="83"/>
      <c r="F36" s="84">
        <v>29787.560250000002</v>
      </c>
      <c r="G36" s="85" t="s">
        <v>822</v>
      </c>
    </row>
    <row r="37" spans="1:7" ht="15.75" x14ac:dyDescent="0.3">
      <c r="A37" s="23"/>
      <c r="B37" s="23"/>
      <c r="C37" s="12"/>
      <c r="D37" s="12"/>
      <c r="E37" s="83"/>
      <c r="F37" s="84">
        <v>0</v>
      </c>
      <c r="G37" s="85" t="s">
        <v>822</v>
      </c>
    </row>
    <row r="38" spans="1:7" ht="15.75" x14ac:dyDescent="0.3">
      <c r="A38" s="59" t="s">
        <v>733</v>
      </c>
      <c r="B38" s="59" t="s">
        <v>728</v>
      </c>
      <c r="C38" s="61"/>
      <c r="D38" s="61"/>
      <c r="E38" s="83"/>
      <c r="F38" s="84">
        <v>0</v>
      </c>
      <c r="G38" s="85" t="s">
        <v>822</v>
      </c>
    </row>
    <row r="39" spans="1:7" ht="15.75" x14ac:dyDescent="0.3">
      <c r="A39" s="59" t="s">
        <v>734</v>
      </c>
      <c r="B39" s="41" t="s">
        <v>727</v>
      </c>
      <c r="C39" s="32"/>
      <c r="D39" s="32"/>
      <c r="E39" s="83"/>
      <c r="F39" s="84">
        <v>0</v>
      </c>
      <c r="G39" s="85" t="s">
        <v>822</v>
      </c>
    </row>
    <row r="40" spans="1:7" ht="15.75" x14ac:dyDescent="0.3">
      <c r="A40" s="42"/>
      <c r="B40" s="42" t="s">
        <v>721</v>
      </c>
      <c r="C40" s="84">
        <v>41086.29</v>
      </c>
      <c r="D40" s="84">
        <v>41086.29</v>
      </c>
      <c r="E40" s="83"/>
      <c r="F40" s="84">
        <v>0</v>
      </c>
      <c r="G40" s="85" t="s">
        <v>822</v>
      </c>
    </row>
    <row r="43" spans="1:7" s="77" customFormat="1" x14ac:dyDescent="0.3">
      <c r="A43" s="75" t="s">
        <v>832</v>
      </c>
      <c r="B43" s="75"/>
      <c r="C43" s="89" t="s">
        <v>710</v>
      </c>
      <c r="D43" s="89" t="s">
        <v>711</v>
      </c>
      <c r="E43" s="90"/>
      <c r="F43" s="91" t="s">
        <v>714</v>
      </c>
      <c r="G43" s="78" t="s">
        <v>712</v>
      </c>
    </row>
    <row r="44" spans="1:7" s="77" customFormat="1" x14ac:dyDescent="0.3">
      <c r="A44" s="23">
        <v>11103000007</v>
      </c>
      <c r="B44" s="23" t="s">
        <v>38</v>
      </c>
      <c r="C44" s="56"/>
      <c r="D44" s="56">
        <v>174001.88</v>
      </c>
      <c r="E44" s="90"/>
      <c r="F44" s="90">
        <v>-174001.88</v>
      </c>
      <c r="G44" s="77">
        <v>38</v>
      </c>
    </row>
    <row r="45" spans="1:7" s="77" customFormat="1" x14ac:dyDescent="0.3">
      <c r="A45" s="23" t="s">
        <v>754</v>
      </c>
      <c r="B45" s="23" t="s">
        <v>755</v>
      </c>
      <c r="C45" s="57">
        <v>47850.517000000007</v>
      </c>
      <c r="D45" s="57"/>
      <c r="E45" s="90"/>
      <c r="F45" s="90">
        <v>47850.517000000007</v>
      </c>
      <c r="G45" s="77">
        <v>38</v>
      </c>
    </row>
    <row r="46" spans="1:7" s="77" customFormat="1" x14ac:dyDescent="0.3">
      <c r="A46" s="23" t="s">
        <v>756</v>
      </c>
      <c r="B46" s="23" t="s">
        <v>757</v>
      </c>
      <c r="C46" s="57">
        <v>6786.0733200000004</v>
      </c>
      <c r="D46" s="57"/>
      <c r="E46" s="90"/>
      <c r="F46" s="90">
        <v>6786.0733200000004</v>
      </c>
      <c r="G46" s="77">
        <v>38</v>
      </c>
    </row>
    <row r="47" spans="1:7" s="77" customFormat="1" x14ac:dyDescent="0.3">
      <c r="A47" s="23" t="s">
        <v>764</v>
      </c>
      <c r="B47" s="23" t="s">
        <v>833</v>
      </c>
      <c r="C47" s="57">
        <v>119365.28967999999</v>
      </c>
      <c r="D47" s="57"/>
      <c r="E47" s="90"/>
      <c r="F47" s="90">
        <v>119365.28967999999</v>
      </c>
      <c r="G47" s="77">
        <v>38</v>
      </c>
    </row>
    <row r="48" spans="1:7" s="77" customFormat="1" x14ac:dyDescent="0.3">
      <c r="A48" s="42"/>
      <c r="B48" s="42" t="s">
        <v>721</v>
      </c>
      <c r="C48" s="90">
        <v>174001.88</v>
      </c>
      <c r="D48" s="90">
        <v>174001.88</v>
      </c>
      <c r="E48" s="90"/>
      <c r="F48" s="90">
        <v>0</v>
      </c>
    </row>
    <row r="49" spans="1:7" s="77" customFormat="1" x14ac:dyDescent="0.3"/>
    <row r="50" spans="1:7" s="77" customFormat="1" x14ac:dyDescent="0.3">
      <c r="A50" s="75" t="s">
        <v>834</v>
      </c>
      <c r="B50" s="75"/>
      <c r="C50" s="89" t="s">
        <v>710</v>
      </c>
      <c r="D50" s="89" t="s">
        <v>711</v>
      </c>
      <c r="E50" s="90"/>
      <c r="F50" s="91" t="s">
        <v>714</v>
      </c>
      <c r="G50" s="78" t="s">
        <v>712</v>
      </c>
    </row>
    <row r="51" spans="1:7" s="77" customFormat="1" x14ac:dyDescent="0.3">
      <c r="A51" s="23">
        <v>11103000008</v>
      </c>
      <c r="B51" s="23" t="s">
        <v>39</v>
      </c>
      <c r="C51" s="56"/>
      <c r="D51" s="56">
        <v>15299.65</v>
      </c>
      <c r="E51" s="90"/>
      <c r="F51" s="90">
        <v>-15299.65</v>
      </c>
      <c r="G51" s="77">
        <v>38</v>
      </c>
    </row>
    <row r="52" spans="1:7" s="77" customFormat="1" x14ac:dyDescent="0.3">
      <c r="A52" s="23" t="s">
        <v>754</v>
      </c>
      <c r="B52" s="23" t="s">
        <v>755</v>
      </c>
      <c r="C52" s="57">
        <v>4207.4037500000004</v>
      </c>
      <c r="D52" s="57"/>
      <c r="E52" s="90"/>
      <c r="F52" s="90">
        <v>4207.4037500000004</v>
      </c>
      <c r="G52" s="77">
        <v>38</v>
      </c>
    </row>
    <row r="53" spans="1:7" s="77" customFormat="1" x14ac:dyDescent="0.3">
      <c r="A53" s="23" t="s">
        <v>756</v>
      </c>
      <c r="B53" s="23" t="s">
        <v>757</v>
      </c>
      <c r="C53" s="57">
        <v>596.68634999999995</v>
      </c>
      <c r="D53" s="57"/>
      <c r="E53" s="90"/>
      <c r="F53" s="90">
        <v>596.68634999999995</v>
      </c>
      <c r="G53" s="77">
        <v>38</v>
      </c>
    </row>
    <row r="54" spans="1:7" s="77" customFormat="1" x14ac:dyDescent="0.3">
      <c r="A54" s="23" t="s">
        <v>764</v>
      </c>
      <c r="B54" s="23" t="s">
        <v>833</v>
      </c>
      <c r="C54" s="57">
        <v>10495.5599</v>
      </c>
      <c r="D54" s="57"/>
      <c r="E54" s="90"/>
      <c r="F54" s="90">
        <v>10495.5599</v>
      </c>
      <c r="G54" s="77">
        <v>38</v>
      </c>
    </row>
    <row r="55" spans="1:7" s="77" customFormat="1" x14ac:dyDescent="0.3">
      <c r="A55" s="42"/>
      <c r="B55" s="42" t="s">
        <v>721</v>
      </c>
      <c r="C55" s="90">
        <v>15299.650000000001</v>
      </c>
      <c r="D55" s="90">
        <v>15299.65</v>
      </c>
      <c r="E55" s="90"/>
      <c r="F55" s="90">
        <v>0</v>
      </c>
    </row>
    <row r="56" spans="1:7" s="77" customFormat="1" x14ac:dyDescent="0.3"/>
    <row r="57" spans="1:7" s="77" customFormat="1" x14ac:dyDescent="0.3"/>
    <row r="58" spans="1:7" s="77" customFormat="1" x14ac:dyDescent="0.3">
      <c r="A58" s="75" t="s">
        <v>835</v>
      </c>
      <c r="B58" s="75"/>
      <c r="C58" s="89" t="s">
        <v>710</v>
      </c>
      <c r="D58" s="89" t="s">
        <v>711</v>
      </c>
      <c r="E58" s="90"/>
      <c r="F58" s="91" t="s">
        <v>714</v>
      </c>
      <c r="G58" s="78" t="s">
        <v>712</v>
      </c>
    </row>
    <row r="59" spans="1:7" s="77" customFormat="1" x14ac:dyDescent="0.3">
      <c r="A59" s="23">
        <v>11103000009</v>
      </c>
      <c r="B59" s="23" t="s">
        <v>42</v>
      </c>
      <c r="C59" s="56"/>
      <c r="D59" s="56">
        <v>120000</v>
      </c>
      <c r="E59" s="90"/>
      <c r="F59" s="90">
        <v>-120000</v>
      </c>
      <c r="G59" s="77">
        <v>38</v>
      </c>
    </row>
    <row r="60" spans="1:7" s="77" customFormat="1" x14ac:dyDescent="0.3">
      <c r="A60" s="23" t="s">
        <v>754</v>
      </c>
      <c r="B60" s="23" t="s">
        <v>755</v>
      </c>
      <c r="C60" s="57">
        <v>33000</v>
      </c>
      <c r="D60" s="57"/>
      <c r="E60" s="90"/>
      <c r="F60" s="90">
        <v>33000</v>
      </c>
      <c r="G60" s="77">
        <v>38</v>
      </c>
    </row>
    <row r="61" spans="1:7" s="77" customFormat="1" x14ac:dyDescent="0.3">
      <c r="A61" s="23" t="s">
        <v>756</v>
      </c>
      <c r="B61" s="23" t="s">
        <v>757</v>
      </c>
      <c r="C61" s="57">
        <v>4680</v>
      </c>
      <c r="D61" s="57"/>
      <c r="E61" s="90"/>
      <c r="F61" s="90">
        <v>4680</v>
      </c>
      <c r="G61" s="77">
        <v>38</v>
      </c>
    </row>
    <row r="62" spans="1:7" s="77" customFormat="1" x14ac:dyDescent="0.3">
      <c r="A62" s="23" t="s">
        <v>764</v>
      </c>
      <c r="B62" s="23" t="s">
        <v>833</v>
      </c>
      <c r="C62" s="57">
        <v>82320</v>
      </c>
      <c r="D62" s="57"/>
      <c r="E62" s="90"/>
      <c r="F62" s="90">
        <v>82320</v>
      </c>
      <c r="G62" s="77">
        <v>38</v>
      </c>
    </row>
    <row r="63" spans="1:7" s="77" customFormat="1" x14ac:dyDescent="0.3">
      <c r="A63" s="42"/>
      <c r="B63" s="42" t="s">
        <v>721</v>
      </c>
      <c r="C63" s="90">
        <v>120000</v>
      </c>
      <c r="D63" s="90">
        <v>120000</v>
      </c>
      <c r="E63" s="90"/>
      <c r="F63" s="90">
        <v>0</v>
      </c>
    </row>
    <row r="64" spans="1:7" s="77" customFormat="1" x14ac:dyDescent="0.3"/>
    <row r="65" spans="1:7" s="77" customFormat="1" x14ac:dyDescent="0.3"/>
    <row r="66" spans="1:7" s="77" customFormat="1" x14ac:dyDescent="0.3">
      <c r="A66" s="112" t="s">
        <v>999</v>
      </c>
      <c r="B66" s="75"/>
      <c r="C66" s="89" t="s">
        <v>710</v>
      </c>
      <c r="D66" s="89" t="s">
        <v>711</v>
      </c>
      <c r="E66" s="90"/>
      <c r="F66" s="91" t="s">
        <v>714</v>
      </c>
    </row>
    <row r="67" spans="1:7" s="77" customFormat="1" x14ac:dyDescent="0.3">
      <c r="A67" s="23">
        <v>11103000010</v>
      </c>
      <c r="B67" s="23" t="s">
        <v>44</v>
      </c>
      <c r="C67" s="56"/>
      <c r="D67" s="56">
        <v>57000</v>
      </c>
      <c r="E67" s="90"/>
      <c r="F67" s="90">
        <v>-57000</v>
      </c>
      <c r="G67" s="77">
        <v>38</v>
      </c>
    </row>
    <row r="68" spans="1:7" s="77" customFormat="1" x14ac:dyDescent="0.3">
      <c r="A68" s="23">
        <v>22302000002</v>
      </c>
      <c r="B68" s="23" t="s">
        <v>416</v>
      </c>
      <c r="C68" s="56">
        <v>57000</v>
      </c>
      <c r="D68" s="56">
        <v>22403.464003646397</v>
      </c>
      <c r="E68" s="90"/>
      <c r="F68" s="90">
        <v>34596.535996353603</v>
      </c>
      <c r="G68" s="77">
        <v>38</v>
      </c>
    </row>
    <row r="69" spans="1:7" s="77" customFormat="1" x14ac:dyDescent="0.3">
      <c r="A69" s="23" t="s">
        <v>754</v>
      </c>
      <c r="B69" s="23" t="s">
        <v>755</v>
      </c>
      <c r="C69" s="57">
        <v>6160.9526010027594</v>
      </c>
      <c r="D69" s="57"/>
      <c r="E69" s="90"/>
      <c r="F69" s="90">
        <v>6160.9526010027594</v>
      </c>
      <c r="G69" s="77">
        <v>38</v>
      </c>
    </row>
    <row r="70" spans="1:7" s="77" customFormat="1" x14ac:dyDescent="0.3">
      <c r="A70" s="23" t="s">
        <v>756</v>
      </c>
      <c r="B70" s="23" t="s">
        <v>757</v>
      </c>
      <c r="C70" s="57">
        <v>873.7350961422095</v>
      </c>
      <c r="D70" s="57"/>
      <c r="E70" s="90"/>
      <c r="F70" s="90">
        <v>873.7350961422095</v>
      </c>
      <c r="G70" s="77">
        <v>38</v>
      </c>
    </row>
    <row r="71" spans="1:7" s="77" customFormat="1" x14ac:dyDescent="0.3">
      <c r="A71" s="23" t="s">
        <v>764</v>
      </c>
      <c r="B71" s="23" t="s">
        <v>833</v>
      </c>
      <c r="C71" s="57">
        <v>15368.776306501422</v>
      </c>
      <c r="D71" s="57"/>
      <c r="E71" s="90"/>
      <c r="F71" s="90">
        <v>15368.776306501422</v>
      </c>
      <c r="G71" s="77">
        <v>38</v>
      </c>
    </row>
    <row r="72" spans="1:7" s="77" customFormat="1" x14ac:dyDescent="0.3">
      <c r="A72" s="42"/>
      <c r="B72" s="42" t="s">
        <v>721</v>
      </c>
      <c r="C72" s="90">
        <v>79403.464003646397</v>
      </c>
      <c r="D72" s="90">
        <v>79403.464003646397</v>
      </c>
      <c r="E72" s="90"/>
      <c r="F72" s="90">
        <v>0</v>
      </c>
    </row>
    <row r="73" spans="1:7" s="77" customFormat="1" x14ac:dyDescent="0.3"/>
    <row r="74" spans="1:7" s="77" customFormat="1" x14ac:dyDescent="0.3"/>
    <row r="75" spans="1:7" s="77" customFormat="1" x14ac:dyDescent="0.3">
      <c r="A75" s="75"/>
      <c r="B75" s="75"/>
      <c r="C75" s="89"/>
      <c r="D75" s="89"/>
      <c r="E75" s="90"/>
      <c r="F75" s="91"/>
    </row>
    <row r="79" spans="1:7" x14ac:dyDescent="0.3">
      <c r="A79" s="75" t="s">
        <v>842</v>
      </c>
      <c r="B79" s="75"/>
      <c r="C79" s="89" t="s">
        <v>710</v>
      </c>
      <c r="D79" s="89" t="s">
        <v>711</v>
      </c>
      <c r="E79" s="90"/>
      <c r="F79" s="91" t="s">
        <v>714</v>
      </c>
      <c r="G79" s="78" t="s">
        <v>712</v>
      </c>
    </row>
    <row r="80" spans="1:7" x14ac:dyDescent="0.3">
      <c r="A80" s="23">
        <v>22101000003</v>
      </c>
      <c r="B80" s="23" t="s">
        <v>280</v>
      </c>
      <c r="C80" s="56">
        <v>55866.16</v>
      </c>
      <c r="D80" s="56"/>
      <c r="E80" s="90"/>
      <c r="F80" s="90">
        <v>55866.16</v>
      </c>
      <c r="G80" s="77">
        <v>37</v>
      </c>
    </row>
    <row r="81" spans="1:7" x14ac:dyDescent="0.3">
      <c r="A81" s="23" t="s">
        <v>769</v>
      </c>
      <c r="B81" s="23" t="s">
        <v>768</v>
      </c>
      <c r="C81" s="57"/>
      <c r="D81" s="57">
        <v>38324.18576</v>
      </c>
      <c r="E81" s="90"/>
      <c r="F81" s="90">
        <v>-38324.18576</v>
      </c>
      <c r="G81" s="77">
        <v>37</v>
      </c>
    </row>
    <row r="82" spans="1:7" x14ac:dyDescent="0.3">
      <c r="A82" s="23" t="s">
        <v>843</v>
      </c>
      <c r="B82" s="23" t="s">
        <v>844</v>
      </c>
      <c r="C82" s="57"/>
      <c r="D82" s="57">
        <v>15363.194000000001</v>
      </c>
      <c r="E82" s="90"/>
      <c r="F82" s="90">
        <v>-15363.194000000001</v>
      </c>
      <c r="G82" s="77">
        <v>37</v>
      </c>
    </row>
    <row r="83" spans="1:7" x14ac:dyDescent="0.3">
      <c r="A83" s="23" t="s">
        <v>845</v>
      </c>
      <c r="B83" s="23" t="s">
        <v>846</v>
      </c>
      <c r="C83" s="57"/>
      <c r="D83" s="57">
        <v>2178.78024</v>
      </c>
      <c r="E83" s="90"/>
      <c r="F83" s="90">
        <v>-2178.78024</v>
      </c>
      <c r="G83" s="77">
        <v>37</v>
      </c>
    </row>
    <row r="84" spans="1:7" x14ac:dyDescent="0.3">
      <c r="A84" s="23" t="s">
        <v>777</v>
      </c>
      <c r="B84" s="23" t="s">
        <v>425</v>
      </c>
      <c r="C84" s="57"/>
      <c r="D84" s="57"/>
      <c r="E84" s="77"/>
      <c r="F84" s="90">
        <v>0</v>
      </c>
      <c r="G84" s="77">
        <v>37</v>
      </c>
    </row>
    <row r="85" spans="1:7" x14ac:dyDescent="0.3">
      <c r="A85" s="77"/>
      <c r="B85" s="77"/>
      <c r="C85" s="90">
        <v>55866.16</v>
      </c>
      <c r="D85" s="90">
        <v>55866.16</v>
      </c>
      <c r="E85" s="77"/>
      <c r="F85" s="90">
        <v>0</v>
      </c>
      <c r="G85" s="77"/>
    </row>
    <row r="86" spans="1:7" x14ac:dyDescent="0.3">
      <c r="A86" s="77"/>
      <c r="B86" s="77"/>
      <c r="C86" s="77"/>
      <c r="D86" s="77"/>
      <c r="E86" s="77"/>
      <c r="F86" s="77"/>
      <c r="G86" s="77"/>
    </row>
    <row r="87" spans="1:7" x14ac:dyDescent="0.3">
      <c r="A87" s="77"/>
      <c r="B87" s="77"/>
      <c r="C87" s="77"/>
      <c r="D87" s="77"/>
      <c r="E87" s="77"/>
      <c r="F87" s="77"/>
      <c r="G87" s="77"/>
    </row>
    <row r="88" spans="1:7" x14ac:dyDescent="0.3">
      <c r="A88" s="77"/>
      <c r="B88" s="77"/>
      <c r="C88" s="77"/>
      <c r="D88" s="77"/>
      <c r="E88" s="77"/>
      <c r="F88" s="77"/>
      <c r="G88" s="77"/>
    </row>
    <row r="89" spans="1:7" x14ac:dyDescent="0.3">
      <c r="A89" s="75" t="s">
        <v>847</v>
      </c>
      <c r="B89" s="75"/>
      <c r="C89" s="89" t="s">
        <v>710</v>
      </c>
      <c r="D89" s="89" t="s">
        <v>711</v>
      </c>
      <c r="E89" s="90"/>
      <c r="F89" s="91" t="s">
        <v>714</v>
      </c>
      <c r="G89" s="78" t="s">
        <v>712</v>
      </c>
    </row>
    <row r="90" spans="1:7" x14ac:dyDescent="0.3">
      <c r="A90" s="23">
        <v>22101000001</v>
      </c>
      <c r="B90" s="23" t="s">
        <v>291</v>
      </c>
      <c r="C90" s="56"/>
      <c r="D90" s="56">
        <v>3409.3000000000175</v>
      </c>
      <c r="E90" s="90"/>
      <c r="F90" s="90">
        <v>-3409.3000000000175</v>
      </c>
      <c r="G90" s="77">
        <v>19</v>
      </c>
    </row>
    <row r="91" spans="1:7" x14ac:dyDescent="0.3">
      <c r="A91" s="23" t="s">
        <v>767</v>
      </c>
      <c r="B91" s="23" t="s">
        <v>766</v>
      </c>
      <c r="C91" s="57">
        <v>2338.7798000000121</v>
      </c>
      <c r="D91" s="57"/>
      <c r="E91" s="90"/>
      <c r="F91" s="90">
        <v>2338.7798000000121</v>
      </c>
      <c r="G91" s="77">
        <v>19</v>
      </c>
    </row>
    <row r="92" spans="1:7" x14ac:dyDescent="0.3">
      <c r="A92" s="23" t="s">
        <v>848</v>
      </c>
      <c r="B92" s="23" t="s">
        <v>849</v>
      </c>
      <c r="C92" s="57">
        <v>937.55750000000489</v>
      </c>
      <c r="D92" s="57"/>
      <c r="E92" s="90"/>
      <c r="F92" s="90">
        <v>937.55750000000489</v>
      </c>
      <c r="G92" s="77">
        <v>19</v>
      </c>
    </row>
    <row r="93" spans="1:7" x14ac:dyDescent="0.3">
      <c r="A93" s="23" t="s">
        <v>850</v>
      </c>
      <c r="B93" s="23" t="s">
        <v>851</v>
      </c>
      <c r="C93" s="57">
        <v>132.96270000000069</v>
      </c>
      <c r="D93" s="57"/>
      <c r="E93" s="90"/>
      <c r="F93" s="90">
        <v>132.96270000000069</v>
      </c>
      <c r="G93" s="77">
        <v>19</v>
      </c>
    </row>
    <row r="94" spans="1:7" x14ac:dyDescent="0.3">
      <c r="A94" s="23" t="s">
        <v>777</v>
      </c>
      <c r="B94" s="23" t="s">
        <v>425</v>
      </c>
      <c r="C94" s="57"/>
      <c r="D94" s="57"/>
      <c r="E94" s="77"/>
      <c r="F94" s="90">
        <v>0</v>
      </c>
      <c r="G94" s="77">
        <v>19</v>
      </c>
    </row>
    <row r="95" spans="1:7" x14ac:dyDescent="0.3">
      <c r="A95" s="77"/>
      <c r="B95" s="77"/>
      <c r="C95" s="90">
        <v>3409.3000000000175</v>
      </c>
      <c r="D95" s="90">
        <v>3409.3000000000175</v>
      </c>
      <c r="E95" s="77"/>
      <c r="F95" s="90">
        <v>1.9895196601282805E-13</v>
      </c>
      <c r="G95" s="77"/>
    </row>
    <row r="98" spans="1:7" x14ac:dyDescent="0.3">
      <c r="A98" s="77" t="s">
        <v>994</v>
      </c>
      <c r="B98" s="77"/>
      <c r="C98" s="77"/>
      <c r="D98" s="77"/>
      <c r="E98" s="77"/>
      <c r="F98" s="77"/>
      <c r="G98" s="77"/>
    </row>
    <row r="99" spans="1:7" x14ac:dyDescent="0.3">
      <c r="A99" s="23">
        <v>11201000027</v>
      </c>
      <c r="B99" s="23" t="s">
        <v>63</v>
      </c>
      <c r="C99" s="57">
        <v>189265.14382239382</v>
      </c>
      <c r="D99" s="57"/>
      <c r="E99" s="77"/>
      <c r="F99" s="90">
        <v>189265.14382239382</v>
      </c>
      <c r="G99" s="77">
        <v>16</v>
      </c>
    </row>
    <row r="100" spans="1:7" x14ac:dyDescent="0.3">
      <c r="A100" s="23">
        <v>11201000003</v>
      </c>
      <c r="B100" s="23" t="s">
        <v>65</v>
      </c>
      <c r="C100" s="57"/>
      <c r="D100" s="57">
        <v>103806.37</v>
      </c>
      <c r="E100" s="77"/>
      <c r="F100" s="90">
        <v>-103806.37</v>
      </c>
      <c r="G100" s="77">
        <v>16</v>
      </c>
    </row>
    <row r="101" spans="1:7" x14ac:dyDescent="0.3">
      <c r="A101" s="23">
        <v>11201000004</v>
      </c>
      <c r="B101" s="23" t="s">
        <v>66</v>
      </c>
      <c r="C101" s="57">
        <v>21483.09855626967</v>
      </c>
      <c r="D101" s="57"/>
      <c r="E101" s="77"/>
      <c r="F101" s="90">
        <v>21483.09855626967</v>
      </c>
      <c r="G101" s="77">
        <v>16</v>
      </c>
    </row>
    <row r="102" spans="1:7" x14ac:dyDescent="0.3">
      <c r="A102" s="23">
        <v>11201000007</v>
      </c>
      <c r="B102" s="23" t="s">
        <v>67</v>
      </c>
      <c r="C102" s="57"/>
      <c r="D102" s="57">
        <v>172565.5</v>
      </c>
      <c r="E102" s="77"/>
      <c r="F102" s="90">
        <v>-172565.5</v>
      </c>
      <c r="G102" s="77">
        <v>16</v>
      </c>
    </row>
    <row r="103" spans="1:7" x14ac:dyDescent="0.3">
      <c r="A103" s="23">
        <v>11201000008</v>
      </c>
      <c r="B103" s="23" t="s">
        <v>68</v>
      </c>
      <c r="C103" s="57">
        <v>43811.028002633488</v>
      </c>
      <c r="D103" s="57"/>
      <c r="E103" s="77"/>
      <c r="F103" s="90">
        <v>43811.028002633488</v>
      </c>
      <c r="G103" s="77">
        <v>16</v>
      </c>
    </row>
    <row r="104" spans="1:7" x14ac:dyDescent="0.3">
      <c r="A104" s="23">
        <v>11201000009</v>
      </c>
      <c r="B104" s="23" t="s">
        <v>69</v>
      </c>
      <c r="C104" s="57"/>
      <c r="D104" s="57">
        <v>200254.73281853282</v>
      </c>
      <c r="E104" s="77"/>
      <c r="F104" s="90">
        <v>-200254.73281853282</v>
      </c>
      <c r="G104" s="77">
        <v>16</v>
      </c>
    </row>
    <row r="105" spans="1:7" x14ac:dyDescent="0.3">
      <c r="A105" s="23">
        <v>11201000011</v>
      </c>
      <c r="B105" s="23" t="s">
        <v>71</v>
      </c>
      <c r="C105" s="57"/>
      <c r="D105" s="57">
        <v>27583.397011494253</v>
      </c>
      <c r="E105" s="77"/>
      <c r="F105" s="90">
        <v>-27583.397011494253</v>
      </c>
      <c r="G105" s="77">
        <v>16</v>
      </c>
    </row>
    <row r="106" spans="1:7" x14ac:dyDescent="0.3">
      <c r="A106" s="23">
        <v>11201000012</v>
      </c>
      <c r="B106" s="23" t="s">
        <v>72</v>
      </c>
      <c r="C106" s="57">
        <v>15430.131904884267</v>
      </c>
      <c r="D106" s="57"/>
      <c r="E106" s="77"/>
      <c r="F106" s="90">
        <v>15430.131904884267</v>
      </c>
      <c r="G106" s="77">
        <v>16</v>
      </c>
    </row>
    <row r="107" spans="1:7" x14ac:dyDescent="0.3">
      <c r="A107" s="23">
        <v>11201000019</v>
      </c>
      <c r="B107" s="23" t="s">
        <v>73</v>
      </c>
      <c r="C107" s="57"/>
      <c r="D107" s="57">
        <v>23482.626697674415</v>
      </c>
      <c r="E107" s="77"/>
      <c r="F107" s="90">
        <v>-23482.626697674415</v>
      </c>
      <c r="G107" s="77">
        <v>16</v>
      </c>
    </row>
    <row r="108" spans="1:7" x14ac:dyDescent="0.3">
      <c r="A108" s="23">
        <v>11201000020</v>
      </c>
      <c r="B108" s="23" t="s">
        <v>74</v>
      </c>
      <c r="C108" s="57">
        <v>2817.9147233802487</v>
      </c>
      <c r="D108" s="57"/>
      <c r="E108" s="77"/>
      <c r="F108" s="90">
        <v>2817.9147233802487</v>
      </c>
      <c r="G108" s="77">
        <v>16</v>
      </c>
    </row>
    <row r="109" spans="1:7" x14ac:dyDescent="0.3">
      <c r="A109" s="23">
        <v>11201000023</v>
      </c>
      <c r="B109" s="23" t="s">
        <v>75</v>
      </c>
      <c r="C109" s="57"/>
      <c r="D109" s="57">
        <v>46488.276154721272</v>
      </c>
      <c r="E109" s="77"/>
      <c r="F109" s="90">
        <v>-46488.276154721272</v>
      </c>
      <c r="G109" s="77">
        <v>16</v>
      </c>
    </row>
    <row r="110" spans="1:7" x14ac:dyDescent="0.3">
      <c r="A110" s="23">
        <v>11201000024</v>
      </c>
      <c r="B110" s="23" t="s">
        <v>76</v>
      </c>
      <c r="C110" s="57">
        <v>11373.15981978948</v>
      </c>
      <c r="D110" s="57"/>
      <c r="E110" s="77"/>
      <c r="F110" s="90">
        <v>11373.15981978948</v>
      </c>
      <c r="G110" s="77">
        <v>16</v>
      </c>
    </row>
    <row r="111" spans="1:7" x14ac:dyDescent="0.3">
      <c r="A111" s="23" t="s">
        <v>864</v>
      </c>
      <c r="B111" s="23" t="s">
        <v>865</v>
      </c>
      <c r="C111" s="57">
        <v>21000</v>
      </c>
      <c r="D111" s="57"/>
      <c r="E111" s="77"/>
      <c r="F111" s="90">
        <v>21000</v>
      </c>
      <c r="G111" s="77">
        <v>16</v>
      </c>
    </row>
    <row r="112" spans="1:7" x14ac:dyDescent="0.3">
      <c r="A112" s="23" t="s">
        <v>881</v>
      </c>
      <c r="B112" s="23" t="s">
        <v>882</v>
      </c>
      <c r="C112" s="57"/>
      <c r="D112" s="57">
        <v>6707.4905112794622</v>
      </c>
      <c r="E112" s="77"/>
      <c r="F112" s="90">
        <v>-6707.4905112794622</v>
      </c>
      <c r="G112" s="77">
        <v>16</v>
      </c>
    </row>
    <row r="113" spans="1:7" x14ac:dyDescent="0.3">
      <c r="A113" s="23" t="s">
        <v>867</v>
      </c>
      <c r="B113" s="23" t="s">
        <v>995</v>
      </c>
      <c r="C113" s="57">
        <v>103806.37</v>
      </c>
      <c r="D113" s="57"/>
      <c r="E113" s="77"/>
      <c r="F113" s="90">
        <v>103806.37</v>
      </c>
      <c r="G113" s="77">
        <v>16</v>
      </c>
    </row>
    <row r="114" spans="1:7" x14ac:dyDescent="0.3">
      <c r="A114" s="23" t="s">
        <v>883</v>
      </c>
      <c r="B114" s="23" t="s">
        <v>884</v>
      </c>
      <c r="C114" s="57"/>
      <c r="D114" s="57">
        <v>21483.09855626967</v>
      </c>
      <c r="E114" s="77"/>
      <c r="F114" s="90">
        <v>-21483.09855626967</v>
      </c>
      <c r="G114" s="77">
        <v>16</v>
      </c>
    </row>
    <row r="115" spans="1:7" x14ac:dyDescent="0.3">
      <c r="A115" s="23" t="s">
        <v>869</v>
      </c>
      <c r="B115" s="23" t="s">
        <v>870</v>
      </c>
      <c r="C115" s="57">
        <v>172565.5</v>
      </c>
      <c r="D115" s="57"/>
      <c r="E115" s="77"/>
      <c r="F115" s="90">
        <v>172565.5</v>
      </c>
      <c r="G115" s="77">
        <v>16</v>
      </c>
    </row>
    <row r="116" spans="1:7" x14ac:dyDescent="0.3">
      <c r="A116" s="23" t="s">
        <v>885</v>
      </c>
      <c r="B116" s="23" t="s">
        <v>886</v>
      </c>
      <c r="C116" s="57"/>
      <c r="D116" s="57">
        <v>43811.028002633488</v>
      </c>
      <c r="E116" s="77"/>
      <c r="F116" s="90">
        <v>-43811.028002633488</v>
      </c>
      <c r="G116" s="77">
        <v>16</v>
      </c>
    </row>
    <row r="117" spans="1:7" x14ac:dyDescent="0.3">
      <c r="A117" s="23" t="s">
        <v>871</v>
      </c>
      <c r="B117" s="23" t="s">
        <v>872</v>
      </c>
      <c r="C117" s="57">
        <v>27583.397011494253</v>
      </c>
      <c r="D117" s="57"/>
      <c r="E117" s="77"/>
      <c r="F117" s="90">
        <v>27583.397011494253</v>
      </c>
      <c r="G117" s="77">
        <v>16</v>
      </c>
    </row>
    <row r="118" spans="1:7" x14ac:dyDescent="0.3">
      <c r="A118" s="23" t="s">
        <v>887</v>
      </c>
      <c r="B118" s="23" t="s">
        <v>888</v>
      </c>
      <c r="C118" s="57"/>
      <c r="D118" s="57">
        <v>15430.131904884267</v>
      </c>
      <c r="E118" s="77"/>
      <c r="F118" s="90">
        <v>-15430.131904884267</v>
      </c>
      <c r="G118" s="77">
        <v>16</v>
      </c>
    </row>
    <row r="119" spans="1:7" x14ac:dyDescent="0.3">
      <c r="A119" s="23" t="s">
        <v>873</v>
      </c>
      <c r="B119" s="23" t="s">
        <v>874</v>
      </c>
      <c r="C119" s="57">
        <v>10989.588996138997</v>
      </c>
      <c r="D119" s="57"/>
      <c r="E119" s="77"/>
      <c r="F119" s="90">
        <v>10989.588996138997</v>
      </c>
      <c r="G119" s="77">
        <v>16</v>
      </c>
    </row>
    <row r="120" spans="1:7" x14ac:dyDescent="0.3">
      <c r="A120" s="23" t="s">
        <v>875</v>
      </c>
      <c r="B120" s="23" t="s">
        <v>876</v>
      </c>
      <c r="C120" s="57">
        <v>24488.276154721276</v>
      </c>
      <c r="D120" s="57"/>
      <c r="E120" s="77"/>
      <c r="F120" s="90">
        <v>24488.276154721276</v>
      </c>
      <c r="G120" s="77">
        <v>16</v>
      </c>
    </row>
    <row r="121" spans="1:7" x14ac:dyDescent="0.3">
      <c r="A121" s="23" t="s">
        <v>891</v>
      </c>
      <c r="B121" s="23" t="s">
        <v>892</v>
      </c>
      <c r="C121" s="57"/>
      <c r="D121" s="57">
        <v>4346.6693085100178</v>
      </c>
      <c r="E121" s="77"/>
      <c r="F121" s="90">
        <v>-4346.6693085100178</v>
      </c>
      <c r="G121" s="77">
        <v>16</v>
      </c>
    </row>
    <row r="122" spans="1:7" x14ac:dyDescent="0.3">
      <c r="A122" s="23" t="s">
        <v>877</v>
      </c>
      <c r="B122" s="23" t="s">
        <v>876</v>
      </c>
      <c r="C122" s="57">
        <v>1000</v>
      </c>
      <c r="D122" s="57"/>
      <c r="E122" s="77"/>
      <c r="F122" s="90">
        <v>1000</v>
      </c>
      <c r="G122" s="77">
        <v>16</v>
      </c>
    </row>
    <row r="123" spans="1:7" x14ac:dyDescent="0.3">
      <c r="A123" s="23" t="s">
        <v>893</v>
      </c>
      <c r="B123" s="23" t="s">
        <v>892</v>
      </c>
      <c r="C123" s="57"/>
      <c r="D123" s="57">
        <v>319</v>
      </c>
      <c r="E123" s="77"/>
      <c r="F123" s="90">
        <v>-319</v>
      </c>
      <c r="G123" s="77">
        <v>16</v>
      </c>
    </row>
    <row r="124" spans="1:7" x14ac:dyDescent="0.3">
      <c r="A124" s="59" t="s">
        <v>878</v>
      </c>
      <c r="B124" s="59" t="s">
        <v>879</v>
      </c>
      <c r="C124" s="57">
        <v>23482.626697674415</v>
      </c>
      <c r="D124" s="57"/>
      <c r="E124" s="77"/>
      <c r="F124" s="90">
        <v>23482.626697674415</v>
      </c>
      <c r="G124" s="77">
        <v>16</v>
      </c>
    </row>
    <row r="125" spans="1:7" x14ac:dyDescent="0.3">
      <c r="A125" s="41" t="s">
        <v>894</v>
      </c>
      <c r="B125" s="41" t="s">
        <v>895</v>
      </c>
      <c r="C125" s="57"/>
      <c r="D125" s="57">
        <v>2817.9147233802487</v>
      </c>
      <c r="E125" s="77"/>
      <c r="F125" s="90">
        <v>-2817.9147233802487</v>
      </c>
      <c r="G125" s="77">
        <v>16</v>
      </c>
    </row>
    <row r="126" spans="1:7" x14ac:dyDescent="0.3">
      <c r="A126" s="77"/>
      <c r="B126" s="77"/>
      <c r="C126" s="90">
        <v>669096.23568937986</v>
      </c>
      <c r="D126" s="90">
        <v>669096.23568937986</v>
      </c>
      <c r="E126" s="77"/>
      <c r="F126" s="77"/>
      <c r="G126" s="77"/>
    </row>
    <row r="127" spans="1:7" x14ac:dyDescent="0.3">
      <c r="A127" s="77"/>
      <c r="B127" s="77"/>
      <c r="C127" s="77"/>
      <c r="D127" s="77"/>
      <c r="E127" s="77"/>
      <c r="F127" s="77"/>
      <c r="G127" s="77"/>
    </row>
    <row r="128" spans="1:7" x14ac:dyDescent="0.3">
      <c r="A128" s="77"/>
      <c r="B128" s="77"/>
      <c r="C128" s="77"/>
      <c r="D128" s="77"/>
      <c r="E128" s="77"/>
      <c r="F128" s="77"/>
      <c r="G128" s="77"/>
    </row>
    <row r="129" spans="1:7" x14ac:dyDescent="0.3">
      <c r="A129" s="77"/>
      <c r="B129" s="77"/>
      <c r="C129" s="77"/>
      <c r="D129" s="77"/>
      <c r="E129" s="77"/>
      <c r="F129" s="77"/>
      <c r="G129" s="77"/>
    </row>
    <row r="130" spans="1:7" x14ac:dyDescent="0.3">
      <c r="A130" s="75" t="s">
        <v>858</v>
      </c>
      <c r="B130" s="75"/>
      <c r="C130" s="89" t="s">
        <v>710</v>
      </c>
      <c r="D130" s="89" t="s">
        <v>711</v>
      </c>
      <c r="E130" s="90"/>
      <c r="F130" s="91" t="s">
        <v>714</v>
      </c>
      <c r="G130" s="78" t="s">
        <v>712</v>
      </c>
    </row>
    <row r="131" spans="1:7" x14ac:dyDescent="0.3">
      <c r="A131" s="23"/>
      <c r="B131" s="23"/>
      <c r="C131" s="56"/>
      <c r="D131" s="56"/>
      <c r="E131" s="90"/>
      <c r="F131" s="90">
        <v>0</v>
      </c>
      <c r="G131" s="77">
        <v>16</v>
      </c>
    </row>
    <row r="132" spans="1:7" x14ac:dyDescent="0.3">
      <c r="A132" s="23">
        <v>11201000001</v>
      </c>
      <c r="B132" s="23" t="s">
        <v>53</v>
      </c>
      <c r="C132" s="57">
        <v>830345.65423057834</v>
      </c>
      <c r="D132" s="57"/>
      <c r="E132" s="90"/>
      <c r="F132" s="90">
        <v>830345.65423057834</v>
      </c>
      <c r="G132" s="77">
        <v>16</v>
      </c>
    </row>
    <row r="133" spans="1:7" x14ac:dyDescent="0.3">
      <c r="A133" s="23">
        <v>11201000002</v>
      </c>
      <c r="B133" s="23" t="s">
        <v>54</v>
      </c>
      <c r="C133" s="57">
        <v>-142021.58423057821</v>
      </c>
      <c r="D133" s="57"/>
      <c r="E133" s="90"/>
      <c r="F133" s="90">
        <v>-142021.58423057821</v>
      </c>
      <c r="G133" s="77">
        <v>16</v>
      </c>
    </row>
    <row r="134" spans="1:7" x14ac:dyDescent="0.3">
      <c r="A134" s="23">
        <v>11201000013</v>
      </c>
      <c r="B134" s="23" t="s">
        <v>55</v>
      </c>
      <c r="C134" s="57">
        <v>217906.11423002335</v>
      </c>
      <c r="D134" s="57"/>
      <c r="E134" s="77"/>
      <c r="F134" s="90">
        <v>217906.11423002335</v>
      </c>
      <c r="G134" s="77">
        <v>16</v>
      </c>
    </row>
    <row r="135" spans="1:7" x14ac:dyDescent="0.3">
      <c r="A135" s="23">
        <v>11201000014</v>
      </c>
      <c r="B135" s="23" t="s">
        <v>56</v>
      </c>
      <c r="C135" s="57">
        <v>-19438.144230023288</v>
      </c>
      <c r="D135" s="57"/>
      <c r="E135" s="77"/>
      <c r="F135" s="90">
        <v>-19438.144230023288</v>
      </c>
      <c r="G135" s="77">
        <v>16</v>
      </c>
    </row>
    <row r="136" spans="1:7" x14ac:dyDescent="0.3">
      <c r="A136" s="23">
        <v>11201000015</v>
      </c>
      <c r="B136" s="23" t="s">
        <v>57</v>
      </c>
      <c r="C136" s="57">
        <v>242680.06630350888</v>
      </c>
      <c r="D136" s="57"/>
      <c r="E136" s="77"/>
      <c r="F136" s="90">
        <v>242680.06630350888</v>
      </c>
      <c r="G136" s="77">
        <v>16</v>
      </c>
    </row>
    <row r="137" spans="1:7" x14ac:dyDescent="0.3">
      <c r="A137" s="23">
        <v>11201000016</v>
      </c>
      <c r="B137" s="23" t="s">
        <v>58</v>
      </c>
      <c r="C137" s="57">
        <v>-72804.096303508893</v>
      </c>
      <c r="D137" s="57"/>
      <c r="E137" s="77"/>
      <c r="F137" s="90">
        <v>-72804.096303508893</v>
      </c>
      <c r="G137" s="77">
        <v>16</v>
      </c>
    </row>
    <row r="138" spans="1:7" x14ac:dyDescent="0.3">
      <c r="A138" s="23">
        <v>11201000017</v>
      </c>
      <c r="B138" s="23" t="s">
        <v>59</v>
      </c>
      <c r="C138" s="57">
        <v>186908.35</v>
      </c>
      <c r="D138" s="57"/>
      <c r="E138" s="77"/>
      <c r="F138" s="90">
        <v>186908.35</v>
      </c>
      <c r="G138" s="77">
        <v>16</v>
      </c>
    </row>
    <row r="139" spans="1:7" x14ac:dyDescent="0.3">
      <c r="A139" s="23">
        <v>11201000018</v>
      </c>
      <c r="B139" s="23" t="s">
        <v>60</v>
      </c>
      <c r="C139" s="57">
        <v>0</v>
      </c>
      <c r="D139" s="57"/>
      <c r="E139" s="77"/>
      <c r="F139" s="90">
        <v>0</v>
      </c>
      <c r="G139" s="77">
        <v>16</v>
      </c>
    </row>
    <row r="140" spans="1:7" x14ac:dyDescent="0.3">
      <c r="A140" s="23">
        <v>11201000025</v>
      </c>
      <c r="B140" s="23" t="s">
        <v>61</v>
      </c>
      <c r="C140" s="57">
        <v>232288.48</v>
      </c>
      <c r="D140" s="57"/>
      <c r="E140" s="77"/>
      <c r="F140" s="90">
        <v>232288.48</v>
      </c>
      <c r="G140" s="77">
        <v>16</v>
      </c>
    </row>
    <row r="141" spans="1:7" x14ac:dyDescent="0.3">
      <c r="A141" s="23">
        <v>11201000026</v>
      </c>
      <c r="B141" s="23" t="s">
        <v>62</v>
      </c>
      <c r="C141" s="57">
        <v>0</v>
      </c>
      <c r="D141" s="57"/>
      <c r="E141" s="77"/>
      <c r="F141" s="90">
        <v>0</v>
      </c>
      <c r="G141" s="77">
        <v>16</v>
      </c>
    </row>
    <row r="142" spans="1:7" x14ac:dyDescent="0.3">
      <c r="A142" s="23">
        <v>11201000027</v>
      </c>
      <c r="B142" s="23" t="s">
        <v>63</v>
      </c>
      <c r="C142" s="57">
        <v>-34265.143822393817</v>
      </c>
      <c r="D142" s="57"/>
      <c r="E142" s="77"/>
      <c r="F142" s="90">
        <v>-34265.143822393817</v>
      </c>
      <c r="G142" s="77">
        <v>16</v>
      </c>
    </row>
    <row r="143" spans="1:7" x14ac:dyDescent="0.3">
      <c r="A143" s="23" t="s">
        <v>859</v>
      </c>
      <c r="B143" s="23" t="s">
        <v>860</v>
      </c>
      <c r="C143" s="57"/>
      <c r="D143" s="57">
        <v>405862.83100000006</v>
      </c>
      <c r="E143" s="77"/>
      <c r="F143" s="90">
        <v>-405862.83100000006</v>
      </c>
      <c r="G143" s="77">
        <v>16</v>
      </c>
    </row>
    <row r="144" spans="1:7" x14ac:dyDescent="0.3">
      <c r="A144" s="23" t="s">
        <v>861</v>
      </c>
      <c r="B144" s="23" t="s">
        <v>862</v>
      </c>
      <c r="C144" s="57"/>
      <c r="D144" s="57">
        <v>57558.728760000005</v>
      </c>
      <c r="E144" s="77"/>
      <c r="F144" s="90">
        <v>-57558.728760000005</v>
      </c>
      <c r="G144" s="77">
        <v>16</v>
      </c>
    </row>
    <row r="145" spans="1:7" x14ac:dyDescent="0.3">
      <c r="A145" s="23" t="s">
        <v>765</v>
      </c>
      <c r="B145" s="23" t="s">
        <v>419</v>
      </c>
      <c r="C145" s="77"/>
      <c r="D145" s="57">
        <v>978178.13641760638</v>
      </c>
      <c r="E145" s="77"/>
      <c r="F145" s="90">
        <v>-978178.13641760638</v>
      </c>
      <c r="G145" s="77">
        <v>16</v>
      </c>
    </row>
    <row r="146" spans="1:7" x14ac:dyDescent="0.3">
      <c r="A146" s="42"/>
      <c r="B146" s="42"/>
      <c r="C146" s="88"/>
      <c r="D146" s="88"/>
      <c r="E146" s="77"/>
      <c r="F146" s="90"/>
      <c r="G146" s="77"/>
    </row>
    <row r="147" spans="1:7" x14ac:dyDescent="0.3">
      <c r="A147" s="77"/>
      <c r="B147" s="77"/>
      <c r="C147" s="90">
        <v>1441599.6961776065</v>
      </c>
      <c r="D147" s="90">
        <v>1441599.6961776065</v>
      </c>
      <c r="E147" s="77"/>
      <c r="F147" s="90">
        <v>0</v>
      </c>
      <c r="G147" s="77"/>
    </row>
    <row r="148" spans="1:7" x14ac:dyDescent="0.3">
      <c r="A148" s="77"/>
      <c r="B148" s="77"/>
      <c r="C148" s="77"/>
      <c r="D148" s="77"/>
      <c r="E148" s="77"/>
      <c r="F148" s="77"/>
      <c r="G148" s="77"/>
    </row>
    <row r="149" spans="1:7" x14ac:dyDescent="0.3">
      <c r="A149" s="77"/>
      <c r="B149" s="77"/>
      <c r="C149" s="77"/>
      <c r="D149" s="77"/>
      <c r="E149" s="77"/>
      <c r="F149" s="77"/>
      <c r="G149" s="77"/>
    </row>
    <row r="150" spans="1:7" x14ac:dyDescent="0.3">
      <c r="A150" s="75" t="s">
        <v>863</v>
      </c>
      <c r="B150" s="75"/>
      <c r="C150" s="89" t="s">
        <v>710</v>
      </c>
      <c r="D150" s="89" t="s">
        <v>711</v>
      </c>
      <c r="E150" s="90"/>
      <c r="F150" s="91" t="s">
        <v>714</v>
      </c>
      <c r="G150" s="78" t="s">
        <v>712</v>
      </c>
    </row>
    <row r="151" spans="1:7" x14ac:dyDescent="0.3">
      <c r="A151" s="23"/>
      <c r="B151" s="23"/>
      <c r="C151" s="56"/>
      <c r="D151" s="56"/>
      <c r="E151" s="90"/>
      <c r="F151" s="90">
        <v>0</v>
      </c>
      <c r="G151" s="77">
        <v>16</v>
      </c>
    </row>
    <row r="152" spans="1:7" x14ac:dyDescent="0.3">
      <c r="A152" s="23">
        <v>11201000003</v>
      </c>
      <c r="B152" s="23" t="s">
        <v>65</v>
      </c>
      <c r="C152" s="57">
        <v>283286.71956148918</v>
      </c>
      <c r="D152" s="57"/>
      <c r="E152" s="77"/>
      <c r="F152" s="90">
        <v>283286.71956148918</v>
      </c>
      <c r="G152" s="77">
        <v>16</v>
      </c>
    </row>
    <row r="153" spans="1:7" x14ac:dyDescent="0.3">
      <c r="A153" s="23">
        <v>11201000004</v>
      </c>
      <c r="B153" s="23" t="s">
        <v>66</v>
      </c>
      <c r="C153" s="57">
        <v>-42825.148117759571</v>
      </c>
      <c r="D153" s="57"/>
      <c r="E153" s="77"/>
      <c r="F153" s="90">
        <v>-42825.148117759571</v>
      </c>
      <c r="G153" s="77">
        <v>16</v>
      </c>
    </row>
    <row r="154" spans="1:7" x14ac:dyDescent="0.3">
      <c r="A154" s="23">
        <v>11201000007</v>
      </c>
      <c r="B154" s="23" t="s">
        <v>67</v>
      </c>
      <c r="C154" s="57">
        <v>-1074787.3058666834</v>
      </c>
      <c r="D154" s="57"/>
      <c r="E154" s="77"/>
      <c r="F154" s="90">
        <v>-1074787.3058666834</v>
      </c>
      <c r="G154" s="77">
        <v>16</v>
      </c>
    </row>
    <row r="155" spans="1:7" x14ac:dyDescent="0.3">
      <c r="A155" s="23">
        <v>11201000008</v>
      </c>
      <c r="B155" s="23" t="s">
        <v>68</v>
      </c>
      <c r="C155" s="57">
        <v>108450.97786405019</v>
      </c>
      <c r="D155" s="57"/>
      <c r="E155" s="77"/>
      <c r="F155" s="90">
        <v>108450.97786405019</v>
      </c>
      <c r="G155" s="77">
        <v>16</v>
      </c>
    </row>
    <row r="156" spans="1:7" x14ac:dyDescent="0.3">
      <c r="A156" s="23">
        <v>11201000009</v>
      </c>
      <c r="B156" s="23" t="s">
        <v>69</v>
      </c>
      <c r="C156" s="57">
        <v>-109913.8571814672</v>
      </c>
      <c r="D156" s="57"/>
      <c r="E156" s="77"/>
      <c r="F156" s="90">
        <v>-109913.8571814672</v>
      </c>
      <c r="G156" s="77">
        <v>16</v>
      </c>
    </row>
    <row r="157" spans="1:7" x14ac:dyDescent="0.3">
      <c r="A157" s="23">
        <v>11201000010</v>
      </c>
      <c r="B157" s="23" t="s">
        <v>70</v>
      </c>
      <c r="C157" s="57">
        <v>0</v>
      </c>
      <c r="D157" s="57"/>
      <c r="E157" s="77"/>
      <c r="F157" s="90">
        <v>0</v>
      </c>
      <c r="G157" s="77">
        <v>16</v>
      </c>
    </row>
    <row r="158" spans="1:7" x14ac:dyDescent="0.3">
      <c r="A158" s="23">
        <v>11201000011</v>
      </c>
      <c r="B158" s="23" t="s">
        <v>71</v>
      </c>
      <c r="C158" s="57">
        <v>-42260.646859730725</v>
      </c>
      <c r="D158" s="57"/>
      <c r="E158" s="77"/>
      <c r="F158" s="90">
        <v>-42260.646859730725</v>
      </c>
      <c r="G158" s="77">
        <v>16</v>
      </c>
    </row>
    <row r="159" spans="1:7" x14ac:dyDescent="0.3">
      <c r="A159" s="23">
        <v>11201000012</v>
      </c>
      <c r="B159" s="23" t="s">
        <v>72</v>
      </c>
      <c r="C159" s="57">
        <v>3051.7119663408121</v>
      </c>
      <c r="D159" s="57"/>
      <c r="E159" s="77"/>
      <c r="F159" s="90">
        <v>3051.7119663408121</v>
      </c>
      <c r="G159" s="77">
        <v>16</v>
      </c>
    </row>
    <row r="160" spans="1:7" x14ac:dyDescent="0.3">
      <c r="A160" s="23">
        <v>11201000019</v>
      </c>
      <c r="B160" s="23" t="s">
        <v>73</v>
      </c>
      <c r="C160" s="57">
        <v>-92718.371439442417</v>
      </c>
      <c r="D160" s="57"/>
      <c r="E160" s="77"/>
      <c r="F160" s="90">
        <v>-92718.371439442417</v>
      </c>
      <c r="G160" s="77">
        <v>16</v>
      </c>
    </row>
    <row r="161" spans="1:7" x14ac:dyDescent="0.3">
      <c r="A161" s="23">
        <v>11201000020</v>
      </c>
      <c r="B161" s="23" t="s">
        <v>74</v>
      </c>
      <c r="C161" s="57">
        <v>8014.6734137365656</v>
      </c>
      <c r="D161" s="57"/>
      <c r="E161" s="77"/>
      <c r="F161" s="90">
        <v>8014.6734137365656</v>
      </c>
      <c r="G161" s="77">
        <v>16</v>
      </c>
    </row>
    <row r="162" spans="1:7" x14ac:dyDescent="0.3">
      <c r="A162" s="23">
        <v>11201000023</v>
      </c>
      <c r="B162" s="23" t="s">
        <v>75</v>
      </c>
      <c r="C162" s="57">
        <v>106124.86174303445</v>
      </c>
      <c r="D162" s="57"/>
      <c r="E162" s="77"/>
      <c r="F162" s="90">
        <v>106124.86174303445</v>
      </c>
      <c r="G162" s="77">
        <v>16</v>
      </c>
    </row>
    <row r="163" spans="1:7" x14ac:dyDescent="0.3">
      <c r="A163" s="23">
        <v>11201000024</v>
      </c>
      <c r="B163" s="23" t="s">
        <v>76</v>
      </c>
      <c r="C163" s="57">
        <v>-7238.4254081024137</v>
      </c>
      <c r="D163" s="57"/>
      <c r="E163" s="77"/>
      <c r="F163" s="90">
        <v>-7238.4254081024137</v>
      </c>
      <c r="G163" s="77">
        <v>16</v>
      </c>
    </row>
    <row r="164" spans="1:7" x14ac:dyDescent="0.3">
      <c r="A164" s="23" t="s">
        <v>864</v>
      </c>
      <c r="B164" s="23" t="s">
        <v>865</v>
      </c>
      <c r="C164" s="57">
        <v>9855.323227039411</v>
      </c>
      <c r="D164" s="57"/>
      <c r="E164" s="77"/>
      <c r="F164" s="90">
        <v>9855.323227039411</v>
      </c>
      <c r="G164" s="77">
        <v>16</v>
      </c>
    </row>
    <row r="165" spans="1:7" x14ac:dyDescent="0.3">
      <c r="A165" s="23" t="s">
        <v>881</v>
      </c>
      <c r="B165" s="23" t="s">
        <v>882</v>
      </c>
      <c r="C165" s="57">
        <v>-3147.8327157599506</v>
      </c>
      <c r="D165" s="57"/>
      <c r="E165" s="77"/>
      <c r="F165" s="90">
        <v>-3147.8327157599506</v>
      </c>
      <c r="G165" s="77">
        <v>16</v>
      </c>
    </row>
    <row r="166" spans="1:7" x14ac:dyDescent="0.3">
      <c r="A166" s="23" t="s">
        <v>859</v>
      </c>
      <c r="B166" s="23" t="s">
        <v>860</v>
      </c>
      <c r="C166" s="57"/>
      <c r="D166" s="57">
        <v>1755917.3795262582</v>
      </c>
      <c r="E166" s="77"/>
      <c r="F166" s="90">
        <v>-1755917.3795262582</v>
      </c>
      <c r="G166" s="77">
        <v>16</v>
      </c>
    </row>
    <row r="167" spans="1:7" x14ac:dyDescent="0.3">
      <c r="A167" s="23" t="s">
        <v>861</v>
      </c>
      <c r="B167" s="23" t="s">
        <v>862</v>
      </c>
      <c r="C167" s="57"/>
      <c r="D167" s="57">
        <v>249021.01018736023</v>
      </c>
      <c r="E167" s="77"/>
      <c r="F167" s="90">
        <v>-249021.01018736023</v>
      </c>
      <c r="G167" s="77">
        <v>16</v>
      </c>
    </row>
    <row r="168" spans="1:7" x14ac:dyDescent="0.3">
      <c r="A168" s="23" t="s">
        <v>765</v>
      </c>
      <c r="B168" s="23" t="s">
        <v>419</v>
      </c>
      <c r="C168" s="77"/>
      <c r="D168" s="57">
        <v>-2859045.7095268737</v>
      </c>
      <c r="E168" s="77"/>
      <c r="F168" s="90">
        <v>2859045.7095268737</v>
      </c>
      <c r="G168" s="77">
        <v>16</v>
      </c>
    </row>
    <row r="169" spans="1:7" x14ac:dyDescent="0.3">
      <c r="A169" s="42"/>
      <c r="B169" s="42"/>
      <c r="C169" s="88"/>
      <c r="D169" s="88"/>
      <c r="E169" s="77"/>
      <c r="F169" s="90"/>
      <c r="G169" s="77"/>
    </row>
    <row r="170" spans="1:7" x14ac:dyDescent="0.3">
      <c r="A170" s="77"/>
      <c r="B170" s="77"/>
      <c r="C170" s="90">
        <v>-854107.31981325522</v>
      </c>
      <c r="D170" s="90">
        <v>-854107.31981325522</v>
      </c>
      <c r="E170" s="77"/>
      <c r="F170" s="90">
        <v>0</v>
      </c>
      <c r="G170" s="77"/>
    </row>
    <row r="171" spans="1:7" x14ac:dyDescent="0.3">
      <c r="A171" s="77"/>
      <c r="B171" s="77"/>
      <c r="C171" s="77"/>
      <c r="D171" s="77"/>
      <c r="E171" s="77"/>
      <c r="F171" s="77"/>
      <c r="G171" s="77"/>
    </row>
    <row r="172" spans="1:7" x14ac:dyDescent="0.3">
      <c r="A172" s="77"/>
      <c r="B172" s="77"/>
      <c r="C172" s="77"/>
      <c r="D172" s="77"/>
      <c r="E172" s="77"/>
      <c r="F172" s="77"/>
      <c r="G172" s="77"/>
    </row>
    <row r="173" spans="1:7" x14ac:dyDescent="0.3">
      <c r="A173" s="75" t="s">
        <v>866</v>
      </c>
      <c r="B173" s="75"/>
      <c r="C173" s="89" t="s">
        <v>710</v>
      </c>
      <c r="D173" s="89" t="s">
        <v>711</v>
      </c>
      <c r="E173" s="90"/>
      <c r="F173" s="91" t="s">
        <v>714</v>
      </c>
      <c r="G173" s="78" t="s">
        <v>712</v>
      </c>
    </row>
    <row r="174" spans="1:7" x14ac:dyDescent="0.3">
      <c r="A174" s="23"/>
      <c r="B174" s="23"/>
      <c r="C174" s="56"/>
      <c r="D174" s="56"/>
      <c r="E174" s="90"/>
      <c r="F174" s="90">
        <v>0</v>
      </c>
      <c r="G174" s="77">
        <v>16</v>
      </c>
    </row>
    <row r="175" spans="1:7" x14ac:dyDescent="0.3">
      <c r="A175" s="23" t="s">
        <v>867</v>
      </c>
      <c r="B175" s="23" t="s">
        <v>995</v>
      </c>
      <c r="C175" s="57">
        <v>920093.32399618078</v>
      </c>
      <c r="D175" s="57"/>
      <c r="E175" s="77"/>
      <c r="F175" s="90">
        <v>920093.32399618078</v>
      </c>
      <c r="G175" s="77">
        <v>16</v>
      </c>
    </row>
    <row r="176" spans="1:7" x14ac:dyDescent="0.3">
      <c r="A176" s="23" t="s">
        <v>883</v>
      </c>
      <c r="B176" s="23" t="s">
        <v>884</v>
      </c>
      <c r="C176" s="57">
        <v>-190416.59543991101</v>
      </c>
      <c r="D176" s="57"/>
      <c r="E176" s="77"/>
      <c r="F176" s="90">
        <v>-190416.59543991101</v>
      </c>
      <c r="G176" s="77">
        <v>16</v>
      </c>
    </row>
    <row r="177" spans="1:7" x14ac:dyDescent="0.3">
      <c r="A177" s="23" t="s">
        <v>869</v>
      </c>
      <c r="B177" s="23" t="s">
        <v>870</v>
      </c>
      <c r="C177" s="57">
        <v>773663.71526556276</v>
      </c>
      <c r="D177" s="57"/>
      <c r="E177" s="77"/>
      <c r="F177" s="90">
        <v>773663.71526556276</v>
      </c>
      <c r="G177" s="77">
        <v>16</v>
      </c>
    </row>
    <row r="178" spans="1:7" x14ac:dyDescent="0.3">
      <c r="A178" s="23" t="s">
        <v>885</v>
      </c>
      <c r="B178" s="23" t="s">
        <v>886</v>
      </c>
      <c r="C178" s="57">
        <v>-196418.18726292934</v>
      </c>
      <c r="D178" s="57"/>
      <c r="E178" s="77"/>
      <c r="F178" s="90">
        <v>-196418.18726292934</v>
      </c>
      <c r="G178" s="77">
        <v>16</v>
      </c>
    </row>
    <row r="179" spans="1:7" x14ac:dyDescent="0.3">
      <c r="A179" s="23" t="s">
        <v>871</v>
      </c>
      <c r="B179" s="23" t="s">
        <v>872</v>
      </c>
      <c r="C179" s="57">
        <v>385488.99234678212</v>
      </c>
      <c r="D179" s="57"/>
      <c r="E179" s="77"/>
      <c r="F179" s="90">
        <v>385488.99234678212</v>
      </c>
      <c r="G179" s="77">
        <v>16</v>
      </c>
    </row>
    <row r="180" spans="1:7" x14ac:dyDescent="0.3">
      <c r="A180" s="23" t="s">
        <v>887</v>
      </c>
      <c r="B180" s="23" t="s">
        <v>888</v>
      </c>
      <c r="C180" s="57">
        <v>-215642.25745339209</v>
      </c>
      <c r="D180" s="57"/>
      <c r="E180" s="77"/>
      <c r="F180" s="90">
        <v>-215642.25745339209</v>
      </c>
      <c r="G180" s="77">
        <v>16</v>
      </c>
    </row>
    <row r="181" spans="1:7" x14ac:dyDescent="0.3">
      <c r="A181" s="23" t="s">
        <v>873</v>
      </c>
      <c r="B181" s="23" t="s">
        <v>874</v>
      </c>
      <c r="C181" s="57">
        <v>-1989.5889961389967</v>
      </c>
      <c r="D181" s="57"/>
      <c r="E181" s="77"/>
      <c r="F181" s="90">
        <v>-1989.5889961389967</v>
      </c>
      <c r="G181" s="77">
        <v>16</v>
      </c>
    </row>
    <row r="182" spans="1:7" x14ac:dyDescent="0.3">
      <c r="A182" s="23" t="s">
        <v>889</v>
      </c>
      <c r="B182" s="23" t="s">
        <v>890</v>
      </c>
      <c r="C182" s="57">
        <v>0</v>
      </c>
      <c r="D182" s="57"/>
      <c r="E182" s="77"/>
      <c r="F182" s="90">
        <v>0</v>
      </c>
      <c r="G182" s="77">
        <v>16</v>
      </c>
    </row>
    <row r="183" spans="1:7" x14ac:dyDescent="0.3">
      <c r="A183" s="23" t="s">
        <v>875</v>
      </c>
      <c r="B183" s="23" t="s">
        <v>876</v>
      </c>
      <c r="C183" s="57">
        <v>98308.078203277357</v>
      </c>
      <c r="D183" s="57"/>
      <c r="E183" s="77"/>
      <c r="F183" s="90">
        <v>98308.078203277357</v>
      </c>
      <c r="G183" s="77">
        <v>16</v>
      </c>
    </row>
    <row r="184" spans="1:7" x14ac:dyDescent="0.3">
      <c r="A184" s="23" t="s">
        <v>891</v>
      </c>
      <c r="B184" s="23" t="s">
        <v>892</v>
      </c>
      <c r="C184" s="57">
        <v>-17449.685049488609</v>
      </c>
      <c r="D184" s="57"/>
      <c r="E184" s="77"/>
      <c r="F184" s="90">
        <v>-17449.685049488609</v>
      </c>
      <c r="G184" s="77">
        <v>16</v>
      </c>
    </row>
    <row r="185" spans="1:7" x14ac:dyDescent="0.3">
      <c r="A185" s="23" t="s">
        <v>877</v>
      </c>
      <c r="B185" s="23" t="s">
        <v>876</v>
      </c>
      <c r="C185" s="57">
        <v>468.4287812041116</v>
      </c>
      <c r="D185" s="57"/>
      <c r="E185" s="77"/>
      <c r="F185" s="90">
        <v>468.4287812041116</v>
      </c>
      <c r="G185" s="77">
        <v>16</v>
      </c>
    </row>
    <row r="186" spans="1:7" x14ac:dyDescent="0.3">
      <c r="A186" s="23" t="s">
        <v>893</v>
      </c>
      <c r="B186" s="23" t="s">
        <v>892</v>
      </c>
      <c r="C186" s="57">
        <v>-149.4287812041116</v>
      </c>
      <c r="D186" s="57"/>
      <c r="E186" s="77"/>
      <c r="F186" s="90">
        <v>-149.4287812041116</v>
      </c>
      <c r="G186" s="77">
        <v>16</v>
      </c>
    </row>
    <row r="187" spans="1:7" x14ac:dyDescent="0.3">
      <c r="A187" s="59" t="s">
        <v>878</v>
      </c>
      <c r="B187" s="59" t="s">
        <v>879</v>
      </c>
      <c r="C187" s="57">
        <v>41290.099069443873</v>
      </c>
      <c r="D187" s="57"/>
      <c r="E187" s="77"/>
      <c r="F187" s="90">
        <v>41290.099069443873</v>
      </c>
      <c r="G187" s="77">
        <v>16</v>
      </c>
    </row>
    <row r="188" spans="1:7" x14ac:dyDescent="0.3">
      <c r="A188" s="41" t="s">
        <v>894</v>
      </c>
      <c r="B188" s="41" t="s">
        <v>895</v>
      </c>
      <c r="C188" s="57">
        <v>-4954.8110437380428</v>
      </c>
      <c r="D188" s="57"/>
      <c r="E188" s="77"/>
      <c r="F188" s="90">
        <v>-4954.8110437380428</v>
      </c>
      <c r="G188" s="77">
        <v>16</v>
      </c>
    </row>
    <row r="189" spans="1:7" x14ac:dyDescent="0.3">
      <c r="A189" s="23" t="s">
        <v>859</v>
      </c>
      <c r="B189" s="23" t="s">
        <v>860</v>
      </c>
      <c r="C189" s="57"/>
      <c r="D189" s="57">
        <v>438427.45997374161</v>
      </c>
      <c r="E189" s="77"/>
      <c r="F189" s="90">
        <v>-438427.45997374161</v>
      </c>
      <c r="G189" s="77">
        <v>16</v>
      </c>
    </row>
    <row r="190" spans="1:7" x14ac:dyDescent="0.3">
      <c r="A190" s="23" t="s">
        <v>861</v>
      </c>
      <c r="B190" s="23" t="s">
        <v>862</v>
      </c>
      <c r="C190" s="57"/>
      <c r="D190" s="57">
        <v>62176.985232639716</v>
      </c>
      <c r="E190" s="77"/>
      <c r="F190" s="90">
        <v>-62176.985232639716</v>
      </c>
      <c r="G190" s="77">
        <v>16</v>
      </c>
    </row>
    <row r="191" spans="1:7" x14ac:dyDescent="0.3">
      <c r="A191" s="23" t="s">
        <v>765</v>
      </c>
      <c r="B191" s="23" t="s">
        <v>419</v>
      </c>
      <c r="C191" s="57"/>
      <c r="D191" s="57">
        <v>1091687.6384292673</v>
      </c>
      <c r="E191" s="77"/>
      <c r="F191" s="90">
        <v>-1091687.6384292673</v>
      </c>
      <c r="G191" s="77">
        <v>16</v>
      </c>
    </row>
    <row r="192" spans="1:7" x14ac:dyDescent="0.3">
      <c r="A192" s="42"/>
      <c r="B192" s="42"/>
      <c r="C192" s="88"/>
      <c r="D192" s="88"/>
      <c r="E192" s="77"/>
      <c r="F192" s="90"/>
      <c r="G192" s="77"/>
    </row>
    <row r="193" spans="1:7" x14ac:dyDescent="0.3">
      <c r="A193" s="77"/>
      <c r="B193" s="77"/>
      <c r="C193" s="90">
        <v>1592292.0836356487</v>
      </c>
      <c r="D193" s="90">
        <v>1592292.0836356487</v>
      </c>
      <c r="E193" s="77"/>
      <c r="F193" s="90">
        <v>0</v>
      </c>
      <c r="G193" s="77"/>
    </row>
    <row r="194" spans="1:7" x14ac:dyDescent="0.3">
      <c r="A194" s="77"/>
      <c r="B194" s="77"/>
      <c r="C194" s="77"/>
      <c r="D194" s="77"/>
      <c r="E194" s="77"/>
      <c r="F194" s="77"/>
      <c r="G194" s="77"/>
    </row>
    <row r="195" spans="1:7" x14ac:dyDescent="0.3">
      <c r="A195" s="75"/>
      <c r="B195" s="75"/>
      <c r="C195" s="89"/>
      <c r="D195" s="89"/>
      <c r="E195" s="90"/>
      <c r="F195" s="91"/>
      <c r="G195" s="78"/>
    </row>
    <row r="196" spans="1:7" x14ac:dyDescent="0.3">
      <c r="A196" s="23"/>
      <c r="B196" s="23"/>
      <c r="C196" s="56"/>
      <c r="D196" s="56"/>
      <c r="E196" s="90"/>
      <c r="F196" s="90"/>
      <c r="G196" s="77"/>
    </row>
    <row r="197" spans="1:7" x14ac:dyDescent="0.3">
      <c r="A197" s="23"/>
      <c r="B197" s="23"/>
      <c r="C197" s="57"/>
      <c r="D197" s="57"/>
      <c r="E197" s="77"/>
      <c r="F197" s="90"/>
      <c r="G197" s="77"/>
    </row>
    <row r="198" spans="1:7" x14ac:dyDescent="0.3">
      <c r="A198" s="23"/>
      <c r="B198" s="23"/>
      <c r="C198" s="57"/>
      <c r="D198" s="57"/>
      <c r="E198" s="77"/>
      <c r="F198" s="90"/>
      <c r="G198" s="77"/>
    </row>
    <row r="199" spans="1:7" x14ac:dyDescent="0.3">
      <c r="A199" s="23"/>
      <c r="B199" s="23"/>
      <c r="C199" s="57"/>
      <c r="D199" s="57"/>
      <c r="E199" s="77"/>
      <c r="F199" s="90"/>
      <c r="G199" s="77"/>
    </row>
    <row r="200" spans="1:7" x14ac:dyDescent="0.3">
      <c r="A200" s="23"/>
      <c r="B200" s="23"/>
      <c r="C200" s="57"/>
      <c r="D200" s="57"/>
      <c r="E200" s="77"/>
      <c r="F200" s="90"/>
      <c r="G200" s="77"/>
    </row>
    <row r="201" spans="1:7" x14ac:dyDescent="0.3">
      <c r="A201" s="23"/>
      <c r="B201" s="23"/>
      <c r="C201" s="57"/>
      <c r="D201" s="57"/>
      <c r="E201" s="77"/>
      <c r="F201" s="90"/>
      <c r="G201" s="77"/>
    </row>
    <row r="202" spans="1:7" x14ac:dyDescent="0.3">
      <c r="A202" s="23"/>
      <c r="B202" s="23"/>
      <c r="C202" s="57"/>
      <c r="D202" s="57"/>
      <c r="E202" s="77"/>
      <c r="F202" s="90"/>
      <c r="G202" s="77"/>
    </row>
    <row r="203" spans="1:7" x14ac:dyDescent="0.3">
      <c r="A203" s="23"/>
      <c r="B203" s="23"/>
      <c r="C203" s="57"/>
      <c r="D203" s="57"/>
      <c r="E203" s="77"/>
      <c r="F203" s="90"/>
      <c r="G203" s="77"/>
    </row>
    <row r="204" spans="1:7" x14ac:dyDescent="0.3">
      <c r="A204" s="23"/>
      <c r="B204" s="23"/>
      <c r="C204" s="57"/>
      <c r="D204" s="57"/>
      <c r="E204" s="77"/>
      <c r="F204" s="90"/>
      <c r="G204" s="77"/>
    </row>
    <row r="205" spans="1:7" x14ac:dyDescent="0.3">
      <c r="A205" s="23"/>
      <c r="B205" s="23"/>
      <c r="C205" s="57"/>
      <c r="D205" s="57"/>
      <c r="E205" s="77"/>
      <c r="F205" s="90"/>
      <c r="G205" s="77"/>
    </row>
    <row r="206" spans="1:7" x14ac:dyDescent="0.3">
      <c r="A206" s="23"/>
      <c r="B206" s="23"/>
      <c r="C206" s="57"/>
      <c r="D206" s="57"/>
      <c r="E206" s="77"/>
      <c r="F206" s="90"/>
      <c r="G206" s="77"/>
    </row>
    <row r="207" spans="1:7" x14ac:dyDescent="0.3">
      <c r="A207" s="42"/>
      <c r="B207" s="42"/>
      <c r="C207" s="88"/>
      <c r="D207" s="88"/>
      <c r="E207" s="77"/>
      <c r="F207" s="90"/>
      <c r="G207" s="77"/>
    </row>
    <row r="208" spans="1:7" x14ac:dyDescent="0.3">
      <c r="A208" s="77"/>
      <c r="B208" s="77"/>
      <c r="C208" s="90"/>
      <c r="D208" s="90"/>
      <c r="E208" s="77"/>
      <c r="F208" s="90"/>
      <c r="G208" s="77"/>
    </row>
  </sheetData>
  <mergeCells count="1">
    <mergeCell ref="C1:D1"/>
  </mergeCells>
  <conditionalFormatting sqref="A3:A5">
    <cfRule type="duplicateValues" dxfId="482" priority="157"/>
  </conditionalFormatting>
  <conditionalFormatting sqref="A7:A9 A25:A26">
    <cfRule type="duplicateValues" dxfId="481" priority="179"/>
  </conditionalFormatting>
  <conditionalFormatting sqref="A6">
    <cfRule type="duplicateValues" dxfId="480" priority="146"/>
  </conditionalFormatting>
  <conditionalFormatting sqref="A24">
    <cfRule type="duplicateValues" dxfId="479" priority="137"/>
  </conditionalFormatting>
  <conditionalFormatting sqref="A11:A15">
    <cfRule type="duplicateValues" dxfId="478" priority="122"/>
  </conditionalFormatting>
  <conditionalFormatting sqref="A16">
    <cfRule type="duplicateValues" dxfId="477" priority="123"/>
  </conditionalFormatting>
  <conditionalFormatting sqref="A19:A20">
    <cfRule type="duplicateValues" dxfId="476" priority="121"/>
  </conditionalFormatting>
  <conditionalFormatting sqref="A17">
    <cfRule type="duplicateValues" dxfId="475" priority="120"/>
  </conditionalFormatting>
  <conditionalFormatting sqref="A21:A22">
    <cfRule type="duplicateValues" dxfId="474" priority="119"/>
  </conditionalFormatting>
  <conditionalFormatting sqref="A23">
    <cfRule type="duplicateValues" dxfId="473" priority="118"/>
  </conditionalFormatting>
  <conditionalFormatting sqref="A18">
    <cfRule type="duplicateValues" dxfId="472" priority="117"/>
  </conditionalFormatting>
  <conditionalFormatting sqref="A32:A33">
    <cfRule type="duplicateValues" dxfId="471" priority="114"/>
  </conditionalFormatting>
  <conditionalFormatting sqref="A30:A33">
    <cfRule type="duplicateValues" dxfId="470" priority="115"/>
  </conditionalFormatting>
  <conditionalFormatting sqref="A40 A36:A37">
    <cfRule type="duplicateValues" dxfId="469" priority="113"/>
  </conditionalFormatting>
  <conditionalFormatting sqref="A34:A35">
    <cfRule type="duplicateValues" dxfId="468" priority="112"/>
  </conditionalFormatting>
  <conditionalFormatting sqref="A38:A39">
    <cfRule type="duplicateValues" dxfId="467" priority="111"/>
  </conditionalFormatting>
  <conditionalFormatting sqref="A45:A46">
    <cfRule type="duplicateValues" dxfId="466" priority="88"/>
  </conditionalFormatting>
  <conditionalFormatting sqref="A48">
    <cfRule type="duplicateValues" dxfId="465" priority="89"/>
  </conditionalFormatting>
  <conditionalFormatting sqref="A47">
    <cfRule type="duplicateValues" dxfId="464" priority="90"/>
  </conditionalFormatting>
  <conditionalFormatting sqref="A55">
    <cfRule type="duplicateValues" dxfId="463" priority="87"/>
  </conditionalFormatting>
  <conditionalFormatting sqref="A63">
    <cfRule type="duplicateValues" dxfId="462" priority="86"/>
  </conditionalFormatting>
  <conditionalFormatting sqref="A44">
    <cfRule type="duplicateValues" dxfId="461" priority="91"/>
  </conditionalFormatting>
  <conditionalFormatting sqref="A51">
    <cfRule type="duplicateValues" dxfId="460" priority="92"/>
  </conditionalFormatting>
  <conditionalFormatting sqref="A59">
    <cfRule type="duplicateValues" dxfId="459" priority="94"/>
  </conditionalFormatting>
  <conditionalFormatting sqref="A52:A53">
    <cfRule type="duplicateValues" dxfId="458" priority="83"/>
  </conditionalFormatting>
  <conditionalFormatting sqref="A54">
    <cfRule type="duplicateValues" dxfId="457" priority="84"/>
  </conditionalFormatting>
  <conditionalFormatting sqref="A60:A61">
    <cfRule type="duplicateValues" dxfId="456" priority="81"/>
  </conditionalFormatting>
  <conditionalFormatting sqref="A62">
    <cfRule type="duplicateValues" dxfId="455" priority="82"/>
  </conditionalFormatting>
  <conditionalFormatting sqref="A80">
    <cfRule type="duplicateValues" dxfId="454" priority="73"/>
  </conditionalFormatting>
  <conditionalFormatting sqref="A84">
    <cfRule type="duplicateValues" dxfId="453" priority="71" stopIfTrue="1"/>
  </conditionalFormatting>
  <conditionalFormatting sqref="A84">
    <cfRule type="duplicateValues" dxfId="452" priority="72"/>
  </conditionalFormatting>
  <conditionalFormatting sqref="A94">
    <cfRule type="duplicateValues" dxfId="451" priority="69" stopIfTrue="1"/>
  </conditionalFormatting>
  <conditionalFormatting sqref="A94">
    <cfRule type="duplicateValues" dxfId="450" priority="70"/>
  </conditionalFormatting>
  <conditionalFormatting sqref="A90">
    <cfRule type="duplicateValues" dxfId="449" priority="68"/>
  </conditionalFormatting>
  <conditionalFormatting sqref="A91">
    <cfRule type="duplicateValues" dxfId="448" priority="67"/>
  </conditionalFormatting>
  <conditionalFormatting sqref="A82">
    <cfRule type="duplicateValues" dxfId="447" priority="66" stopIfTrue="1"/>
  </conditionalFormatting>
  <conditionalFormatting sqref="A82">
    <cfRule type="duplicateValues" dxfId="446" priority="65"/>
  </conditionalFormatting>
  <conditionalFormatting sqref="A83">
    <cfRule type="duplicateValues" dxfId="445" priority="64" stopIfTrue="1"/>
  </conditionalFormatting>
  <conditionalFormatting sqref="A83">
    <cfRule type="duplicateValues" dxfId="444" priority="63"/>
  </conditionalFormatting>
  <conditionalFormatting sqref="A81">
    <cfRule type="duplicateValues" dxfId="443" priority="74"/>
  </conditionalFormatting>
  <conditionalFormatting sqref="A92:A93">
    <cfRule type="duplicateValues" dxfId="442" priority="62"/>
  </conditionalFormatting>
  <conditionalFormatting sqref="A196">
    <cfRule type="duplicateValues" dxfId="441" priority="40"/>
  </conditionalFormatting>
  <conditionalFormatting sqref="A207 A197:A201 A203">
    <cfRule type="duplicateValues" dxfId="440" priority="41"/>
  </conditionalFormatting>
  <conditionalFormatting sqref="A202">
    <cfRule type="duplicateValues" dxfId="439" priority="38"/>
  </conditionalFormatting>
  <conditionalFormatting sqref="A72">
    <cfRule type="duplicateValues" dxfId="438" priority="24"/>
  </conditionalFormatting>
  <conditionalFormatting sqref="A67">
    <cfRule type="duplicateValues" dxfId="437" priority="25"/>
  </conditionalFormatting>
  <conditionalFormatting sqref="A69:A70">
    <cfRule type="duplicateValues" dxfId="436" priority="22"/>
  </conditionalFormatting>
  <conditionalFormatting sqref="A71">
    <cfRule type="duplicateValues" dxfId="435" priority="23"/>
  </conditionalFormatting>
  <conditionalFormatting sqref="A68">
    <cfRule type="duplicateValues" dxfId="434" priority="20" stopIfTrue="1"/>
  </conditionalFormatting>
  <conditionalFormatting sqref="A68">
    <cfRule type="duplicateValues" dxfId="433" priority="21"/>
  </conditionalFormatting>
  <conditionalFormatting sqref="A131">
    <cfRule type="duplicateValues" dxfId="432" priority="17"/>
  </conditionalFormatting>
  <conditionalFormatting sqref="A146">
    <cfRule type="duplicateValues" dxfId="431" priority="18"/>
  </conditionalFormatting>
  <conditionalFormatting sqref="A151">
    <cfRule type="duplicateValues" dxfId="430" priority="15"/>
  </conditionalFormatting>
  <conditionalFormatting sqref="A169">
    <cfRule type="duplicateValues" dxfId="429" priority="16"/>
  </conditionalFormatting>
  <conditionalFormatting sqref="A174">
    <cfRule type="duplicateValues" dxfId="428" priority="13"/>
  </conditionalFormatting>
  <conditionalFormatting sqref="A192">
    <cfRule type="duplicateValues" dxfId="427" priority="14"/>
  </conditionalFormatting>
  <conditionalFormatting sqref="A124:A125 A113:A119 A122">
    <cfRule type="duplicateValues" dxfId="426" priority="12"/>
  </conditionalFormatting>
  <conditionalFormatting sqref="A123">
    <cfRule type="duplicateValues" dxfId="425" priority="11"/>
  </conditionalFormatting>
  <conditionalFormatting sqref="A120">
    <cfRule type="duplicateValues" dxfId="424" priority="10"/>
  </conditionalFormatting>
  <conditionalFormatting sqref="A121">
    <cfRule type="duplicateValues" dxfId="423" priority="9"/>
  </conditionalFormatting>
  <conditionalFormatting sqref="A111:A112">
    <cfRule type="duplicateValues" dxfId="422" priority="8"/>
  </conditionalFormatting>
  <conditionalFormatting sqref="A99:A110">
    <cfRule type="duplicateValues" dxfId="421" priority="19"/>
  </conditionalFormatting>
  <conditionalFormatting sqref="A132:A142">
    <cfRule type="duplicateValues" dxfId="420" priority="7"/>
  </conditionalFormatting>
  <conditionalFormatting sqref="A152:A163">
    <cfRule type="duplicateValues" dxfId="419" priority="6"/>
  </conditionalFormatting>
  <conditionalFormatting sqref="A164:A165">
    <cfRule type="duplicateValues" dxfId="418" priority="5"/>
  </conditionalFormatting>
  <conditionalFormatting sqref="A175:A182 A187:A188 A185">
    <cfRule type="duplicateValues" dxfId="417" priority="4"/>
  </conditionalFormatting>
  <conditionalFormatting sqref="A186">
    <cfRule type="duplicateValues" dxfId="416" priority="3"/>
  </conditionalFormatting>
  <conditionalFormatting sqref="A183">
    <cfRule type="duplicateValues" dxfId="415" priority="2"/>
  </conditionalFormatting>
  <conditionalFormatting sqref="A184">
    <cfRule type="duplicateValues" dxfId="414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6"/>
  <sheetViews>
    <sheetView workbookViewId="0">
      <pane xSplit="15" ySplit="2" topLeftCell="P240" activePane="bottomRight" state="frozen"/>
      <selection activeCell="M260" sqref="M260"/>
      <selection pane="topRight" activeCell="M260" sqref="M260"/>
      <selection pane="bottomLeft" activeCell="M260" sqref="M260"/>
      <selection pane="bottomRight" activeCell="O259" sqref="O259"/>
    </sheetView>
  </sheetViews>
  <sheetFormatPr defaultRowHeight="15" outlineLevelCol="1" x14ac:dyDescent="0.3"/>
  <cols>
    <col min="1" max="1" width="9" hidden="1" customWidth="1" outlineLevel="1"/>
    <col min="2" max="2" width="8" hidden="1" customWidth="1" outlineLevel="1"/>
    <col min="3" max="3" width="19" hidden="1" customWidth="1" outlineLevel="1"/>
    <col min="4" max="4" width="15" hidden="1" customWidth="1" outlineLevel="1"/>
    <col min="5" max="5" width="11.140625" style="33" bestFit="1" customWidth="1" collapsed="1"/>
    <col min="6" max="6" width="13.42578125" hidden="1" customWidth="1" outlineLevel="1"/>
    <col min="7" max="7" width="18.140625" hidden="1" customWidth="1" outlineLevel="1"/>
    <col min="8" max="8" width="9.140625" customWidth="1" collapsed="1"/>
    <col min="9" max="9" width="9.140625" customWidth="1" outlineLevel="1"/>
    <col min="10" max="10" width="19.5703125" customWidth="1" outlineLevel="1"/>
    <col min="11" max="11" width="18.85546875" customWidth="1" outlineLevel="1"/>
    <col min="12" max="12" width="14.5703125" customWidth="1" outlineLevel="1"/>
    <col min="13" max="13" width="13.85546875" bestFit="1" customWidth="1"/>
    <col min="14" max="14" width="28" customWidth="1"/>
    <col min="15" max="15" width="12.140625" bestFit="1" customWidth="1"/>
    <col min="16" max="23" width="11.28515625" customWidth="1"/>
    <col min="24" max="25" width="11.42578125" customWidth="1"/>
    <col min="26" max="26" width="12.140625" customWidth="1"/>
    <col min="27" max="27" width="10.85546875" bestFit="1" customWidth="1"/>
  </cols>
  <sheetData>
    <row r="1" spans="1:27" ht="60" x14ac:dyDescent="0.3">
      <c r="A1" s="122" t="s">
        <v>0</v>
      </c>
      <c r="B1" s="123"/>
      <c r="C1" s="123"/>
      <c r="D1" s="123"/>
      <c r="E1" s="124"/>
      <c r="F1" s="93"/>
      <c r="G1" s="93" t="s">
        <v>1</v>
      </c>
      <c r="H1" s="122" t="s">
        <v>2</v>
      </c>
      <c r="I1" s="123"/>
      <c r="J1" s="123"/>
      <c r="K1" s="123"/>
      <c r="L1" s="124"/>
      <c r="M1" s="68" t="s">
        <v>3</v>
      </c>
      <c r="N1" s="93" t="s">
        <v>4</v>
      </c>
      <c r="O1" s="126">
        <v>42004</v>
      </c>
      <c r="P1" s="70" t="s">
        <v>807</v>
      </c>
      <c r="Q1" s="43" t="s">
        <v>5</v>
      </c>
      <c r="R1" s="43" t="s">
        <v>801</v>
      </c>
      <c r="S1" s="43" t="s">
        <v>6</v>
      </c>
      <c r="T1" s="43" t="s">
        <v>7</v>
      </c>
      <c r="U1" s="43" t="s">
        <v>818</v>
      </c>
      <c r="V1" s="43" t="s">
        <v>8</v>
      </c>
      <c r="W1" s="43" t="s">
        <v>9</v>
      </c>
      <c r="X1" s="43" t="s">
        <v>10</v>
      </c>
      <c r="Y1" s="72" t="s">
        <v>807</v>
      </c>
      <c r="Z1" s="66" t="s">
        <v>805</v>
      </c>
      <c r="AA1" s="1" t="s">
        <v>12</v>
      </c>
    </row>
    <row r="2" spans="1:27" x14ac:dyDescent="0.3">
      <c r="A2" s="3" t="s">
        <v>13</v>
      </c>
      <c r="B2" s="3" t="s">
        <v>14</v>
      </c>
      <c r="C2" s="3" t="s">
        <v>15</v>
      </c>
      <c r="D2" s="4" t="s">
        <v>16</v>
      </c>
      <c r="E2" s="4" t="s">
        <v>17</v>
      </c>
      <c r="F2" s="4" t="s">
        <v>18</v>
      </c>
      <c r="G2" s="4"/>
      <c r="H2" s="3" t="s">
        <v>13</v>
      </c>
      <c r="I2" s="3" t="s">
        <v>14</v>
      </c>
      <c r="J2" s="3" t="s">
        <v>19</v>
      </c>
      <c r="K2" s="4" t="s">
        <v>20</v>
      </c>
      <c r="L2" s="4" t="s">
        <v>21</v>
      </c>
      <c r="M2" s="69"/>
      <c r="N2" s="94"/>
      <c r="O2" s="127"/>
      <c r="P2" s="71" t="s">
        <v>803</v>
      </c>
      <c r="Q2" s="44" t="s">
        <v>804</v>
      </c>
      <c r="R2" s="44" t="s">
        <v>804</v>
      </c>
      <c r="S2" s="44" t="s">
        <v>804</v>
      </c>
      <c r="T2" s="44" t="s">
        <v>804</v>
      </c>
      <c r="U2" s="44" t="s">
        <v>804</v>
      </c>
      <c r="V2" s="44" t="s">
        <v>804</v>
      </c>
      <c r="W2" s="44" t="s">
        <v>804</v>
      </c>
      <c r="X2" s="44" t="s">
        <v>804</v>
      </c>
      <c r="Y2" s="73" t="s">
        <v>804</v>
      </c>
      <c r="Z2" s="6"/>
      <c r="AA2" s="6"/>
    </row>
    <row r="3" spans="1:27" ht="15" customHeight="1" x14ac:dyDescent="0.3">
      <c r="A3" s="7" t="s">
        <v>22</v>
      </c>
      <c r="B3" s="7" t="s">
        <v>23</v>
      </c>
      <c r="C3" s="8" t="s">
        <v>24</v>
      </c>
      <c r="D3" s="8" t="s">
        <v>25</v>
      </c>
      <c r="E3" s="9" t="s">
        <v>26</v>
      </c>
      <c r="F3" s="8"/>
      <c r="G3" s="8"/>
      <c r="H3" s="10" t="s">
        <v>22</v>
      </c>
      <c r="I3" s="10" t="s">
        <v>23</v>
      </c>
      <c r="J3" t="s">
        <v>27</v>
      </c>
      <c r="K3" t="s">
        <v>28</v>
      </c>
      <c r="L3" t="s">
        <v>29</v>
      </c>
      <c r="M3" s="11">
        <v>11101000001</v>
      </c>
      <c r="N3" s="11" t="s">
        <v>30</v>
      </c>
      <c r="O3" s="7">
        <f>+VLOOKUP(M3,[2]Foglio1!$A:$C,3,0)</f>
        <v>10948</v>
      </c>
      <c r="P3" s="29">
        <f>+VLOOKUP($M3,'Sp 2013'!$M:$X,12,0)</f>
        <v>0</v>
      </c>
      <c r="Q3" s="29">
        <f>+SUMIFS('Scritture 2014'!$F:$F,'Scritture 2014'!$G:$G,"38",'Scritture 2014'!$A:$A,$M3)</f>
        <v>0</v>
      </c>
      <c r="R3" s="29">
        <f>+SUMIFS('Scritture 2014'!$F:$F,'Scritture 2014'!$G:$G,"16",'Scritture 2014'!$A:$A,$M3)</f>
        <v>0</v>
      </c>
      <c r="S3" s="29">
        <f>+SUMIFS('Scritture 2014'!$F:$F,'Scritture 2014'!$G:$G,"39CA",'Scritture 2014'!$A:$A,$M3)</f>
        <v>0</v>
      </c>
      <c r="T3" s="29">
        <f>+SUMIFS('Scritture 2014'!$F:$F,'Scritture 2014'!$G:$G,"17",'Scritture 2014'!$A:$A,$M3)</f>
        <v>0</v>
      </c>
      <c r="U3" s="29">
        <f>+SUMIFS('Scritture 2014'!$F:$F,'Scritture 2014'!$G:$G,"39AF",'Scritture 2014'!$A:$A,$M3)</f>
        <v>0</v>
      </c>
      <c r="V3" s="29">
        <f>+SUMIFS('Scritture 2014'!$F:$F,'Scritture 2014'!$G:$G,"39SD",'Scritture 2014'!$A:$A,$M3)</f>
        <v>0</v>
      </c>
      <c r="W3" s="29">
        <f>+SUMIFS('Scritture 2014'!$F:$F,'Scritture 2014'!$G:$G,"37",'Scritture 2014'!$A:$A,$M3)</f>
        <v>0</v>
      </c>
      <c r="X3" s="29">
        <f>+SUMIFS('Scritture 2014'!$F:$F,'Scritture 2014'!$G:$G,"19",'Scritture 2014'!$A:$A,$M3)</f>
        <v>0</v>
      </c>
      <c r="Y3" s="29">
        <f t="shared" ref="Y3:Y66" si="0">+SUM(Q3:X3)</f>
        <v>0</v>
      </c>
      <c r="Z3" s="29">
        <f t="shared" ref="Z3:Z66" si="1">+O3+SUM(P3:X3)</f>
        <v>10948</v>
      </c>
      <c r="AA3" s="29">
        <f t="shared" ref="AA3:AA66" si="2">+Z3-O3</f>
        <v>0</v>
      </c>
    </row>
    <row r="4" spans="1:27" ht="15" customHeight="1" x14ac:dyDescent="0.3">
      <c r="A4" s="12" t="s">
        <v>22</v>
      </c>
      <c r="B4" s="12" t="s">
        <v>23</v>
      </c>
      <c r="C4" s="13" t="s">
        <v>24</v>
      </c>
      <c r="D4" s="13" t="s">
        <v>25</v>
      </c>
      <c r="E4" s="14" t="s">
        <v>26</v>
      </c>
      <c r="F4" s="13"/>
      <c r="G4" s="13"/>
      <c r="H4" s="10" t="s">
        <v>22</v>
      </c>
      <c r="I4" s="10" t="s">
        <v>23</v>
      </c>
      <c r="J4" t="s">
        <v>27</v>
      </c>
      <c r="K4" t="s">
        <v>28</v>
      </c>
      <c r="L4" t="s">
        <v>31</v>
      </c>
      <c r="M4" s="15">
        <v>11102000001</v>
      </c>
      <c r="N4" s="15" t="s">
        <v>32</v>
      </c>
      <c r="O4" s="12">
        <f>+VLOOKUP(M4,[2]Foglio1!$A:$C,3,0)</f>
        <v>7785</v>
      </c>
      <c r="P4" s="29">
        <f>+VLOOKUP($M4,'Sp 2013'!$M:$X,12,0)</f>
        <v>0</v>
      </c>
      <c r="Q4" s="29">
        <f>+SUMIFS('Scritture 2014'!$F:$F,'Scritture 2014'!$G:$G,"38",'Scritture 2014'!$A:$A,$M4)</f>
        <v>0</v>
      </c>
      <c r="R4" s="29">
        <f>+SUMIFS('Scritture 2014'!$F:$F,'Scritture 2014'!$G:$G,"16",'Scritture 2014'!$A:$A,$M4)</f>
        <v>0</v>
      </c>
      <c r="S4" s="29">
        <f>+SUMIFS('Scritture 2014'!$F:$F,'Scritture 2014'!$G:$G,"39CA",'Scritture 2014'!$A:$A,$M4)</f>
        <v>0</v>
      </c>
      <c r="T4" s="29">
        <f>+SUMIFS('Scritture 2014'!$F:$F,'Scritture 2014'!$G:$G,"17",'Scritture 2014'!$A:$A,$M4)</f>
        <v>0</v>
      </c>
      <c r="U4" s="29">
        <f>+SUMIFS('Scritture 2014'!$F:$F,'Scritture 2014'!$G:$G,"39AF",'Scritture 2014'!$A:$A,$M4)</f>
        <v>0</v>
      </c>
      <c r="V4" s="29">
        <f>+SUMIFS('Scritture 2014'!$F:$F,'Scritture 2014'!$G:$G,"39SD",'Scritture 2014'!$A:$A,$M4)</f>
        <v>0</v>
      </c>
      <c r="W4" s="29">
        <f>+SUMIFS('Scritture 2014'!$F:$F,'Scritture 2014'!$G:$G,"37",'Scritture 2014'!$A:$A,$M4)</f>
        <v>0</v>
      </c>
      <c r="X4" s="29">
        <f>+SUMIFS('Scritture 2014'!$F:$F,'Scritture 2014'!$G:$G,"19",'Scritture 2014'!$A:$A,$M4)</f>
        <v>0</v>
      </c>
      <c r="Y4" s="29">
        <f t="shared" si="0"/>
        <v>0</v>
      </c>
      <c r="Z4" s="29">
        <f t="shared" si="1"/>
        <v>7785</v>
      </c>
      <c r="AA4" s="29">
        <f t="shared" si="2"/>
        <v>0</v>
      </c>
    </row>
    <row r="5" spans="1:27" ht="15" customHeight="1" x14ac:dyDescent="0.3">
      <c r="A5" s="12" t="s">
        <v>22</v>
      </c>
      <c r="B5" s="12" t="s">
        <v>23</v>
      </c>
      <c r="C5" s="13" t="s">
        <v>24</v>
      </c>
      <c r="D5" s="13" t="s">
        <v>33</v>
      </c>
      <c r="E5" s="14" t="s">
        <v>34</v>
      </c>
      <c r="F5" s="13"/>
      <c r="G5" s="13"/>
      <c r="H5" s="10" t="s">
        <v>22</v>
      </c>
      <c r="I5" s="10" t="s">
        <v>23</v>
      </c>
      <c r="J5" s="16"/>
      <c r="K5" s="16"/>
      <c r="L5" s="16"/>
      <c r="M5" s="15">
        <v>11103000001</v>
      </c>
      <c r="N5" s="15" t="s">
        <v>35</v>
      </c>
      <c r="O5" s="12">
        <f>+VLOOKUP(M5,[2]Foglio1!$A:$C,3,0)</f>
        <v>169507.58</v>
      </c>
      <c r="P5" s="29">
        <f>+VLOOKUP($M5,'Sp 2013'!$M:$X,12,0)</f>
        <v>-9100</v>
      </c>
      <c r="Q5" s="29">
        <f>+SUMIFS('Scritture 2014'!$F:$F,'Scritture 2014'!$G:$G,"38",'Scritture 2014'!$A:$A,$M5)</f>
        <v>0</v>
      </c>
      <c r="R5" s="29">
        <f>+SUMIFS('Scritture 2014'!$F:$F,'Scritture 2014'!$G:$G,"16",'Scritture 2014'!$A:$A,$M5)</f>
        <v>0</v>
      </c>
      <c r="S5" s="29">
        <f>+SUMIFS('Scritture 2014'!$F:$F,'Scritture 2014'!$G:$G,"39CA",'Scritture 2014'!$A:$A,$M5)</f>
        <v>-160407.58000000002</v>
      </c>
      <c r="T5" s="29">
        <f>+SUMIFS('Scritture 2014'!$F:$F,'Scritture 2014'!$G:$G,"17",'Scritture 2014'!$A:$A,$M5)</f>
        <v>0</v>
      </c>
      <c r="U5" s="29">
        <f>+SUMIFS('Scritture 2014'!$F:$F,'Scritture 2014'!$G:$G,"39AF",'Scritture 2014'!$A:$A,$M5)</f>
        <v>0</v>
      </c>
      <c r="V5" s="29">
        <f>+SUMIFS('Scritture 2014'!$F:$F,'Scritture 2014'!$G:$G,"39SD",'Scritture 2014'!$A:$A,$M5)</f>
        <v>0</v>
      </c>
      <c r="W5" s="29">
        <f>+SUMIFS('Scritture 2014'!$F:$F,'Scritture 2014'!$G:$G,"37",'Scritture 2014'!$A:$A,$M5)</f>
        <v>0</v>
      </c>
      <c r="X5" s="29">
        <f>+SUMIFS('Scritture 2014'!$F:$F,'Scritture 2014'!$G:$G,"19",'Scritture 2014'!$A:$A,$M5)</f>
        <v>0</v>
      </c>
      <c r="Y5" s="29">
        <f t="shared" si="0"/>
        <v>-160407.58000000002</v>
      </c>
      <c r="Z5" s="29">
        <f t="shared" si="1"/>
        <v>0</v>
      </c>
      <c r="AA5" s="29">
        <f t="shared" si="2"/>
        <v>-169507.58</v>
      </c>
    </row>
    <row r="6" spans="1:27" ht="15" customHeight="1" x14ac:dyDescent="0.3">
      <c r="A6" s="12" t="s">
        <v>22</v>
      </c>
      <c r="B6" s="12" t="s">
        <v>23</v>
      </c>
      <c r="C6" s="13" t="s">
        <v>24</v>
      </c>
      <c r="D6" s="13" t="s">
        <v>36</v>
      </c>
      <c r="E6" s="14" t="s">
        <v>37</v>
      </c>
      <c r="F6" s="13"/>
      <c r="G6" s="13"/>
      <c r="H6" s="10" t="s">
        <v>22</v>
      </c>
      <c r="I6" s="10" t="s">
        <v>23</v>
      </c>
      <c r="J6" s="17" t="s">
        <v>27</v>
      </c>
      <c r="K6" s="17" t="s">
        <v>36</v>
      </c>
      <c r="L6" s="17" t="s">
        <v>36</v>
      </c>
      <c r="M6" s="15">
        <v>11103000007</v>
      </c>
      <c r="N6" s="15" t="s">
        <v>38</v>
      </c>
      <c r="O6" s="12">
        <f>+VLOOKUP(M6,[2]Foglio1!$A:$C,3,0)</f>
        <v>153320.4</v>
      </c>
      <c r="P6" s="29">
        <f>+VLOOKUP($M6,'Sp 2013'!$M:$X,12,0)</f>
        <v>-174001.88</v>
      </c>
      <c r="Q6" s="29">
        <f>+SUMIFS('Scritture 2014'!$F:$F,'Scritture 2014'!$G:$G,"38",'Scritture 2014'!$A:$A,$M6)</f>
        <v>20681.48000000001</v>
      </c>
      <c r="R6" s="29">
        <f>+SUMIFS('Scritture 2014'!$F:$F,'Scritture 2014'!$G:$G,"16",'Scritture 2014'!$A:$A,$M6)</f>
        <v>0</v>
      </c>
      <c r="S6" s="29">
        <f>+SUMIFS('Scritture 2014'!$F:$F,'Scritture 2014'!$G:$G,"39CA",'Scritture 2014'!$A:$A,$M6)</f>
        <v>0</v>
      </c>
      <c r="T6" s="29">
        <f>+SUMIFS('Scritture 2014'!$F:$F,'Scritture 2014'!$G:$G,"17",'Scritture 2014'!$A:$A,$M6)</f>
        <v>0</v>
      </c>
      <c r="U6" s="29">
        <f>+SUMIFS('Scritture 2014'!$F:$F,'Scritture 2014'!$G:$G,"39AF",'Scritture 2014'!$A:$A,$M6)</f>
        <v>0</v>
      </c>
      <c r="V6" s="29">
        <f>+SUMIFS('Scritture 2014'!$F:$F,'Scritture 2014'!$G:$G,"39SD",'Scritture 2014'!$A:$A,$M6)</f>
        <v>0</v>
      </c>
      <c r="W6" s="29">
        <f>+SUMIFS('Scritture 2014'!$F:$F,'Scritture 2014'!$G:$G,"37",'Scritture 2014'!$A:$A,$M6)</f>
        <v>0</v>
      </c>
      <c r="X6" s="29">
        <f>+SUMIFS('Scritture 2014'!$F:$F,'Scritture 2014'!$G:$G,"19",'Scritture 2014'!$A:$A,$M6)</f>
        <v>0</v>
      </c>
      <c r="Y6" s="29">
        <f t="shared" si="0"/>
        <v>20681.48000000001</v>
      </c>
      <c r="Z6" s="29">
        <f t="shared" si="1"/>
        <v>0</v>
      </c>
      <c r="AA6" s="29">
        <f t="shared" si="2"/>
        <v>-153320.4</v>
      </c>
    </row>
    <row r="7" spans="1:27" ht="15" customHeight="1" x14ac:dyDescent="0.3">
      <c r="A7" s="12" t="s">
        <v>22</v>
      </c>
      <c r="B7" s="12" t="s">
        <v>23</v>
      </c>
      <c r="C7" s="13" t="s">
        <v>24</v>
      </c>
      <c r="D7" s="13" t="s">
        <v>33</v>
      </c>
      <c r="E7" s="14" t="s">
        <v>34</v>
      </c>
      <c r="F7" s="13"/>
      <c r="G7" s="13"/>
      <c r="H7" s="10" t="s">
        <v>22</v>
      </c>
      <c r="I7" s="10" t="s">
        <v>23</v>
      </c>
      <c r="J7" s="16"/>
      <c r="K7" s="16"/>
      <c r="L7" s="16"/>
      <c r="M7" s="15">
        <v>11103000008</v>
      </c>
      <c r="N7" s="15" t="s">
        <v>39</v>
      </c>
      <c r="O7" s="12">
        <f>+VLOOKUP(M7,[2]Foglio1!$A:$C,3,0)</f>
        <v>12594.33</v>
      </c>
      <c r="P7" s="29">
        <f>+VLOOKUP($M7,'Sp 2013'!$M:$X,12,0)</f>
        <v>-15299.65</v>
      </c>
      <c r="Q7" s="29">
        <f>+SUMIFS('Scritture 2014'!$F:$F,'Scritture 2014'!$G:$G,"38",'Scritture 2014'!$A:$A,$M7)</f>
        <v>2705.3199999999997</v>
      </c>
      <c r="R7" s="29">
        <f>+SUMIFS('Scritture 2014'!$F:$F,'Scritture 2014'!$G:$G,"16",'Scritture 2014'!$A:$A,$M7)</f>
        <v>0</v>
      </c>
      <c r="S7" s="29">
        <f>+SUMIFS('Scritture 2014'!$F:$F,'Scritture 2014'!$G:$G,"39CA",'Scritture 2014'!$A:$A,$M7)</f>
        <v>0</v>
      </c>
      <c r="T7" s="29">
        <f>+SUMIFS('Scritture 2014'!$F:$F,'Scritture 2014'!$G:$G,"17",'Scritture 2014'!$A:$A,$M7)</f>
        <v>0</v>
      </c>
      <c r="U7" s="29">
        <f>+SUMIFS('Scritture 2014'!$F:$F,'Scritture 2014'!$G:$G,"39AF",'Scritture 2014'!$A:$A,$M7)</f>
        <v>0</v>
      </c>
      <c r="V7" s="29">
        <f>+SUMIFS('Scritture 2014'!$F:$F,'Scritture 2014'!$G:$G,"39SD",'Scritture 2014'!$A:$A,$M7)</f>
        <v>0</v>
      </c>
      <c r="W7" s="29">
        <f>+SUMIFS('Scritture 2014'!$F:$F,'Scritture 2014'!$G:$G,"37",'Scritture 2014'!$A:$A,$M7)</f>
        <v>0</v>
      </c>
      <c r="X7" s="29">
        <f>+SUMIFS('Scritture 2014'!$F:$F,'Scritture 2014'!$G:$G,"19",'Scritture 2014'!$A:$A,$M7)</f>
        <v>0</v>
      </c>
      <c r="Y7" s="29">
        <f t="shared" si="0"/>
        <v>2705.3199999999997</v>
      </c>
      <c r="Z7" s="29">
        <f t="shared" si="1"/>
        <v>0</v>
      </c>
      <c r="AA7" s="29">
        <f t="shared" si="2"/>
        <v>-12594.33</v>
      </c>
    </row>
    <row r="8" spans="1:27" ht="15" customHeight="1" x14ac:dyDescent="0.3">
      <c r="A8" s="12" t="s">
        <v>22</v>
      </c>
      <c r="B8" s="12" t="s">
        <v>23</v>
      </c>
      <c r="C8" s="13" t="s">
        <v>24</v>
      </c>
      <c r="D8" s="13" t="s">
        <v>40</v>
      </c>
      <c r="E8" s="14" t="s">
        <v>41</v>
      </c>
      <c r="F8" s="13"/>
      <c r="G8" s="13"/>
      <c r="H8" s="10" t="s">
        <v>22</v>
      </c>
      <c r="I8" s="10" t="s">
        <v>23</v>
      </c>
      <c r="J8" s="16"/>
      <c r="K8" s="16"/>
      <c r="L8" s="16"/>
      <c r="M8" s="15">
        <v>11103000009</v>
      </c>
      <c r="N8" s="15" t="s">
        <v>42</v>
      </c>
      <c r="O8" s="12">
        <f>+VLOOKUP(M8,[2]Foglio1!$A:$C,3,0)</f>
        <v>60000</v>
      </c>
      <c r="P8" s="29">
        <f>+VLOOKUP($M8,'Sp 2013'!$M:$X,12,0)</f>
        <v>-120000</v>
      </c>
      <c r="Q8" s="29">
        <f>+SUMIFS('Scritture 2014'!$F:$F,'Scritture 2014'!$G:$G,"38",'Scritture 2014'!$A:$A,$M8)</f>
        <v>60000</v>
      </c>
      <c r="R8" s="29">
        <f>+SUMIFS('Scritture 2014'!$F:$F,'Scritture 2014'!$G:$G,"16",'Scritture 2014'!$A:$A,$M8)</f>
        <v>0</v>
      </c>
      <c r="S8" s="29">
        <f>+SUMIFS('Scritture 2014'!$F:$F,'Scritture 2014'!$G:$G,"39CA",'Scritture 2014'!$A:$A,$M8)</f>
        <v>0</v>
      </c>
      <c r="T8" s="29">
        <f>+SUMIFS('Scritture 2014'!$F:$F,'Scritture 2014'!$G:$G,"17",'Scritture 2014'!$A:$A,$M8)</f>
        <v>0</v>
      </c>
      <c r="U8" s="29">
        <f>+SUMIFS('Scritture 2014'!$F:$F,'Scritture 2014'!$G:$G,"39AF",'Scritture 2014'!$A:$A,$M8)</f>
        <v>0</v>
      </c>
      <c r="V8" s="29">
        <f>+SUMIFS('Scritture 2014'!$F:$F,'Scritture 2014'!$G:$G,"39SD",'Scritture 2014'!$A:$A,$M8)</f>
        <v>0</v>
      </c>
      <c r="W8" s="29">
        <f>+SUMIFS('Scritture 2014'!$F:$F,'Scritture 2014'!$G:$G,"37",'Scritture 2014'!$A:$A,$M8)</f>
        <v>0</v>
      </c>
      <c r="X8" s="29">
        <f>+SUMIFS('Scritture 2014'!$F:$F,'Scritture 2014'!$G:$G,"19",'Scritture 2014'!$A:$A,$M8)</f>
        <v>0</v>
      </c>
      <c r="Y8" s="29">
        <f t="shared" si="0"/>
        <v>60000</v>
      </c>
      <c r="Z8" s="29">
        <f t="shared" si="1"/>
        <v>0</v>
      </c>
      <c r="AA8" s="29">
        <f t="shared" si="2"/>
        <v>-60000</v>
      </c>
    </row>
    <row r="9" spans="1:27" ht="15" customHeight="1" x14ac:dyDescent="0.3">
      <c r="A9" s="12" t="s">
        <v>22</v>
      </c>
      <c r="B9" s="12" t="s">
        <v>23</v>
      </c>
      <c r="C9" s="13" t="s">
        <v>24</v>
      </c>
      <c r="D9" s="13" t="s">
        <v>33</v>
      </c>
      <c r="E9" s="14" t="s">
        <v>34</v>
      </c>
      <c r="F9" s="13"/>
      <c r="G9" s="13"/>
      <c r="H9" s="10" t="s">
        <v>22</v>
      </c>
      <c r="I9" s="10" t="s">
        <v>23</v>
      </c>
      <c r="J9" s="17" t="s">
        <v>27</v>
      </c>
      <c r="K9" s="17" t="s">
        <v>28</v>
      </c>
      <c r="L9" s="17" t="s">
        <v>43</v>
      </c>
      <c r="M9" s="15">
        <v>11103000010</v>
      </c>
      <c r="N9" s="15" t="s">
        <v>44</v>
      </c>
      <c r="O9" s="12">
        <f>+VLOOKUP(M9,[2]Foglio1!$A:$C,3,0)</f>
        <v>45600</v>
      </c>
      <c r="P9" s="29">
        <f>+VLOOKUP($M9,'Sp 2013'!$M:$X,12,0)</f>
        <v>-57000</v>
      </c>
      <c r="Q9" s="29">
        <f>+SUMIFS('Scritture 2014'!$F:$F,'Scritture 2014'!$G:$G,"38",'Scritture 2014'!$A:$A,$M9)</f>
        <v>11400</v>
      </c>
      <c r="R9" s="29">
        <f>+SUMIFS('Scritture 2014'!$F:$F,'Scritture 2014'!$G:$G,"16",'Scritture 2014'!$A:$A,$M9)</f>
        <v>0</v>
      </c>
      <c r="S9" s="29">
        <f>+SUMIFS('Scritture 2014'!$F:$F,'Scritture 2014'!$G:$G,"39CA",'Scritture 2014'!$A:$A,$M9)</f>
        <v>0</v>
      </c>
      <c r="T9" s="29">
        <f>+SUMIFS('Scritture 2014'!$F:$F,'Scritture 2014'!$G:$G,"17",'Scritture 2014'!$A:$A,$M9)</f>
        <v>0</v>
      </c>
      <c r="U9" s="29">
        <f>+SUMIFS('Scritture 2014'!$F:$F,'Scritture 2014'!$G:$G,"39AF",'Scritture 2014'!$A:$A,$M9)</f>
        <v>0</v>
      </c>
      <c r="V9" s="29">
        <f>+SUMIFS('Scritture 2014'!$F:$F,'Scritture 2014'!$G:$G,"39SD",'Scritture 2014'!$A:$A,$M9)</f>
        <v>0</v>
      </c>
      <c r="W9" s="29">
        <f>+SUMIFS('Scritture 2014'!$F:$F,'Scritture 2014'!$G:$G,"37",'Scritture 2014'!$A:$A,$M9)</f>
        <v>0</v>
      </c>
      <c r="X9" s="29">
        <f>+SUMIFS('Scritture 2014'!$F:$F,'Scritture 2014'!$G:$G,"19",'Scritture 2014'!$A:$A,$M9)</f>
        <v>0</v>
      </c>
      <c r="Y9" s="29">
        <f t="shared" si="0"/>
        <v>11400</v>
      </c>
      <c r="Z9" s="29">
        <f t="shared" si="1"/>
        <v>0</v>
      </c>
      <c r="AA9" s="29">
        <f t="shared" si="2"/>
        <v>-45600</v>
      </c>
    </row>
    <row r="10" spans="1:27" ht="15" customHeight="1" x14ac:dyDescent="0.3">
      <c r="A10" s="12" t="s">
        <v>22</v>
      </c>
      <c r="B10" s="12" t="s">
        <v>23</v>
      </c>
      <c r="C10" s="13" t="s">
        <v>24</v>
      </c>
      <c r="D10" s="13" t="s">
        <v>33</v>
      </c>
      <c r="E10" s="14" t="s">
        <v>34</v>
      </c>
      <c r="F10" s="13"/>
      <c r="G10" s="13"/>
      <c r="H10" s="10" t="s">
        <v>22</v>
      </c>
      <c r="I10" s="10" t="s">
        <v>23</v>
      </c>
      <c r="J10" s="17" t="s">
        <v>27</v>
      </c>
      <c r="K10" s="17" t="s">
        <v>28</v>
      </c>
      <c r="L10" s="17" t="s">
        <v>43</v>
      </c>
      <c r="M10" s="15">
        <v>11103000011</v>
      </c>
      <c r="N10" s="15" t="s">
        <v>45</v>
      </c>
      <c r="O10" s="12">
        <f>+VLOOKUP(M10,[2]Foglio1!$A:$C,3,0)</f>
        <v>105589.28</v>
      </c>
      <c r="P10" s="29">
        <f>+VLOOKUP($M10,'Sp 2013'!$M:$X,12,0)</f>
        <v>0</v>
      </c>
      <c r="Q10" s="29">
        <f>+SUMIFS('Scritture 2014'!$F:$F,'Scritture 2014'!$G:$G,"38",'Scritture 2014'!$A:$A,$M10)</f>
        <v>-105589.28</v>
      </c>
      <c r="R10" s="29">
        <f>+SUMIFS('Scritture 2014'!$F:$F,'Scritture 2014'!$G:$G,"16",'Scritture 2014'!$A:$A,$M10)</f>
        <v>0</v>
      </c>
      <c r="S10" s="29">
        <f>+SUMIFS('Scritture 2014'!$F:$F,'Scritture 2014'!$G:$G,"39CA",'Scritture 2014'!$A:$A,$M10)</f>
        <v>0</v>
      </c>
      <c r="T10" s="29">
        <f>+SUMIFS('Scritture 2014'!$F:$F,'Scritture 2014'!$G:$G,"17",'Scritture 2014'!$A:$A,$M10)</f>
        <v>0</v>
      </c>
      <c r="U10" s="29">
        <f>+SUMIFS('Scritture 2014'!$F:$F,'Scritture 2014'!$G:$G,"39AF",'Scritture 2014'!$A:$A,$M10)</f>
        <v>0</v>
      </c>
      <c r="V10" s="29">
        <f>+SUMIFS('Scritture 2014'!$F:$F,'Scritture 2014'!$G:$G,"39SD",'Scritture 2014'!$A:$A,$M10)</f>
        <v>0</v>
      </c>
      <c r="W10" s="29">
        <f>+SUMIFS('Scritture 2014'!$F:$F,'Scritture 2014'!$G:$G,"37",'Scritture 2014'!$A:$A,$M10)</f>
        <v>0</v>
      </c>
      <c r="X10" s="29">
        <f>+SUMIFS('Scritture 2014'!$F:$F,'Scritture 2014'!$G:$G,"19",'Scritture 2014'!$A:$A,$M10)</f>
        <v>0</v>
      </c>
      <c r="Y10" s="29">
        <f t="shared" si="0"/>
        <v>-105589.28</v>
      </c>
      <c r="Z10" s="29">
        <f t="shared" si="1"/>
        <v>0</v>
      </c>
      <c r="AA10" s="29">
        <f t="shared" si="2"/>
        <v>-105589.28</v>
      </c>
    </row>
    <row r="11" spans="1:27" ht="15" customHeight="1" x14ac:dyDescent="0.3">
      <c r="A11" s="12" t="s">
        <v>22</v>
      </c>
      <c r="B11" s="12" t="s">
        <v>23</v>
      </c>
      <c r="C11" s="13" t="s">
        <v>24</v>
      </c>
      <c r="D11" s="13" t="s">
        <v>33</v>
      </c>
      <c r="E11" s="14" t="s">
        <v>34</v>
      </c>
      <c r="F11" s="13"/>
      <c r="G11" s="13"/>
      <c r="H11" s="10" t="s">
        <v>22</v>
      </c>
      <c r="I11" s="10" t="s">
        <v>23</v>
      </c>
      <c r="J11" s="17" t="s">
        <v>27</v>
      </c>
      <c r="K11" s="17" t="s">
        <v>46</v>
      </c>
      <c r="L11" s="17" t="s">
        <v>47</v>
      </c>
      <c r="M11" s="15">
        <v>11203000009</v>
      </c>
      <c r="N11" s="15" t="s">
        <v>48</v>
      </c>
      <c r="O11" s="12">
        <f>+VLOOKUP(M11,[2]Foglio1!$A:$C,3,0)</f>
        <v>261816.97</v>
      </c>
      <c r="P11" s="29">
        <f>+VLOOKUP($M11,'Sp 2013'!$M:$X,12,0)</f>
        <v>0</v>
      </c>
      <c r="Q11" s="29">
        <f>+SUMIFS('Scritture 2014'!$F:$F,'Scritture 2014'!$G:$G,"38",'Scritture 2014'!$A:$A,$M11)</f>
        <v>0</v>
      </c>
      <c r="R11" s="29">
        <f>+SUMIFS('Scritture 2014'!$F:$F,'Scritture 2014'!$G:$G,"16",'Scritture 2014'!$A:$A,$M11)</f>
        <v>-261816.97</v>
      </c>
      <c r="S11" s="29">
        <f>+SUMIFS('Scritture 2014'!$F:$F,'Scritture 2014'!$G:$G,"39CA",'Scritture 2014'!$A:$A,$M11)</f>
        <v>0</v>
      </c>
      <c r="T11" s="29">
        <f>+SUMIFS('Scritture 2014'!$F:$F,'Scritture 2014'!$G:$G,"17",'Scritture 2014'!$A:$A,$M11)</f>
        <v>0</v>
      </c>
      <c r="U11" s="29">
        <f>+SUMIFS('Scritture 2014'!$F:$F,'Scritture 2014'!$G:$G,"39AF",'Scritture 2014'!$A:$A,$M11)</f>
        <v>0</v>
      </c>
      <c r="V11" s="29">
        <f>+SUMIFS('Scritture 2014'!$F:$F,'Scritture 2014'!$G:$G,"39SD",'Scritture 2014'!$A:$A,$M11)</f>
        <v>0</v>
      </c>
      <c r="W11" s="29">
        <f>+SUMIFS('Scritture 2014'!$F:$F,'Scritture 2014'!$G:$G,"37",'Scritture 2014'!$A:$A,$M11)</f>
        <v>0</v>
      </c>
      <c r="X11" s="29">
        <f>+SUMIFS('Scritture 2014'!$F:$F,'Scritture 2014'!$G:$G,"19",'Scritture 2014'!$A:$A,$M11)</f>
        <v>0</v>
      </c>
      <c r="Y11" s="29">
        <f t="shared" si="0"/>
        <v>-261816.97</v>
      </c>
      <c r="Z11" s="29">
        <f t="shared" si="1"/>
        <v>0</v>
      </c>
      <c r="AA11" s="29">
        <f t="shared" si="2"/>
        <v>-261816.97</v>
      </c>
    </row>
    <row r="12" spans="1:27" ht="15" customHeight="1" x14ac:dyDescent="0.3">
      <c r="A12" s="12" t="s">
        <v>22</v>
      </c>
      <c r="B12" s="12" t="s">
        <v>23</v>
      </c>
      <c r="C12" s="13" t="s">
        <v>24</v>
      </c>
      <c r="D12" s="13" t="s">
        <v>33</v>
      </c>
      <c r="E12" s="14" t="s">
        <v>34</v>
      </c>
      <c r="F12" s="13"/>
      <c r="G12" s="13"/>
      <c r="H12" s="10" t="s">
        <v>22</v>
      </c>
      <c r="I12" s="10" t="s">
        <v>23</v>
      </c>
      <c r="J12" s="17" t="s">
        <v>27</v>
      </c>
      <c r="K12" s="17" t="s">
        <v>46</v>
      </c>
      <c r="L12" s="17" t="s">
        <v>47</v>
      </c>
      <c r="M12" s="15">
        <v>11203000010</v>
      </c>
      <c r="N12" s="15" t="s">
        <v>49</v>
      </c>
      <c r="O12" s="12">
        <f>+VLOOKUP(M12,[2]Foglio1!$A:$C,3,0)</f>
        <v>-43618.71</v>
      </c>
      <c r="P12" s="29">
        <f>+VLOOKUP($M12,'Sp 2013'!$M:$X,12,0)</f>
        <v>0</v>
      </c>
      <c r="Q12" s="29">
        <f>+SUMIFS('Scritture 2014'!$F:$F,'Scritture 2014'!$G:$G,"38",'Scritture 2014'!$A:$A,$M12)</f>
        <v>0</v>
      </c>
      <c r="R12" s="29">
        <f>+SUMIFS('Scritture 2014'!$F:$F,'Scritture 2014'!$G:$G,"16",'Scritture 2014'!$A:$A,$M12)</f>
        <v>43618.71</v>
      </c>
      <c r="S12" s="29">
        <f>+SUMIFS('Scritture 2014'!$F:$F,'Scritture 2014'!$G:$G,"39CA",'Scritture 2014'!$A:$A,$M12)</f>
        <v>0</v>
      </c>
      <c r="T12" s="29">
        <f>+SUMIFS('Scritture 2014'!$F:$F,'Scritture 2014'!$G:$G,"17",'Scritture 2014'!$A:$A,$M12)</f>
        <v>0</v>
      </c>
      <c r="U12" s="29">
        <f>+SUMIFS('Scritture 2014'!$F:$F,'Scritture 2014'!$G:$G,"39AF",'Scritture 2014'!$A:$A,$M12)</f>
        <v>0</v>
      </c>
      <c r="V12" s="29">
        <f>+SUMIFS('Scritture 2014'!$F:$F,'Scritture 2014'!$G:$G,"39SD",'Scritture 2014'!$A:$A,$M12)</f>
        <v>0</v>
      </c>
      <c r="W12" s="29">
        <f>+SUMIFS('Scritture 2014'!$F:$F,'Scritture 2014'!$G:$G,"37",'Scritture 2014'!$A:$A,$M12)</f>
        <v>0</v>
      </c>
      <c r="X12" s="29">
        <f>+SUMIFS('Scritture 2014'!$F:$F,'Scritture 2014'!$G:$G,"19",'Scritture 2014'!$A:$A,$M12)</f>
        <v>0</v>
      </c>
      <c r="Y12" s="29">
        <f t="shared" si="0"/>
        <v>43618.71</v>
      </c>
      <c r="Z12" s="29">
        <f t="shared" si="1"/>
        <v>0</v>
      </c>
      <c r="AA12" s="29">
        <f t="shared" si="2"/>
        <v>43618.71</v>
      </c>
    </row>
    <row r="13" spans="1:27" ht="15" customHeight="1" x14ac:dyDescent="0.3">
      <c r="A13" s="12" t="s">
        <v>22</v>
      </c>
      <c r="B13" s="12" t="s">
        <v>23</v>
      </c>
      <c r="C13" s="13" t="s">
        <v>50</v>
      </c>
      <c r="D13" s="13" t="s">
        <v>51</v>
      </c>
      <c r="E13" s="14" t="s">
        <v>52</v>
      </c>
      <c r="F13" s="13"/>
      <c r="G13" s="13"/>
      <c r="H13" s="10" t="s">
        <v>22</v>
      </c>
      <c r="I13" s="10" t="s">
        <v>23</v>
      </c>
      <c r="J13" t="s">
        <v>27</v>
      </c>
      <c r="K13" t="s">
        <v>46</v>
      </c>
      <c r="L13" t="str">
        <f>+D13</f>
        <v>Terreni</v>
      </c>
      <c r="M13" s="15">
        <v>11201000001</v>
      </c>
      <c r="N13" s="15" t="s">
        <v>53</v>
      </c>
      <c r="O13" s="12">
        <f>+VLOOKUP(M13,[2]Foglio1!$A:$C,3,0)</f>
        <v>115416.7</v>
      </c>
      <c r="P13" s="29">
        <f>+VLOOKUP($M13,'Sp 2013'!$M:$X,12,0)</f>
        <v>830345.65423057834</v>
      </c>
      <c r="Q13" s="29">
        <f>+SUMIFS('Scritture 2014'!$F:$F,'Scritture 2014'!$G:$G,"38",'Scritture 2014'!$A:$A,$M13)</f>
        <v>0</v>
      </c>
      <c r="R13" s="29">
        <f>+SUMIFS('Scritture 2014'!$F:$F,'Scritture 2014'!$G:$G,"16",'Scritture 2014'!$A:$A,$M13)</f>
        <v>0</v>
      </c>
      <c r="S13" s="29">
        <f>+SUMIFS('Scritture 2014'!$F:$F,'Scritture 2014'!$G:$G,"39CA",'Scritture 2014'!$A:$A,$M13)</f>
        <v>0</v>
      </c>
      <c r="T13" s="29">
        <f>+SUMIFS('Scritture 2014'!$F:$F,'Scritture 2014'!$G:$G,"17",'Scritture 2014'!$A:$A,$M13)</f>
        <v>0</v>
      </c>
      <c r="U13" s="29">
        <f>+SUMIFS('Scritture 2014'!$F:$F,'Scritture 2014'!$G:$G,"39AF",'Scritture 2014'!$A:$A,$M13)</f>
        <v>0</v>
      </c>
      <c r="V13" s="29">
        <f>+SUMIFS('Scritture 2014'!$F:$F,'Scritture 2014'!$G:$G,"39SD",'Scritture 2014'!$A:$A,$M13)</f>
        <v>0</v>
      </c>
      <c r="W13" s="29">
        <f>+SUMIFS('Scritture 2014'!$F:$F,'Scritture 2014'!$G:$G,"37",'Scritture 2014'!$A:$A,$M13)</f>
        <v>0</v>
      </c>
      <c r="X13" s="29">
        <f>+SUMIFS('Scritture 2014'!$F:$F,'Scritture 2014'!$G:$G,"19",'Scritture 2014'!$A:$A,$M13)</f>
        <v>0</v>
      </c>
      <c r="Y13" s="29">
        <f t="shared" si="0"/>
        <v>0</v>
      </c>
      <c r="Z13" s="29">
        <f t="shared" si="1"/>
        <v>945762.35423057829</v>
      </c>
      <c r="AA13" s="29">
        <f t="shared" si="2"/>
        <v>830345.65423057834</v>
      </c>
    </row>
    <row r="14" spans="1:27" ht="15" customHeight="1" x14ac:dyDescent="0.3">
      <c r="A14" s="12" t="s">
        <v>22</v>
      </c>
      <c r="B14" s="12" t="s">
        <v>23</v>
      </c>
      <c r="C14" s="13" t="s">
        <v>50</v>
      </c>
      <c r="D14" s="13" t="s">
        <v>51</v>
      </c>
      <c r="E14" s="14" t="s">
        <v>52</v>
      </c>
      <c r="F14" s="13"/>
      <c r="G14" s="13"/>
      <c r="H14" s="10" t="s">
        <v>22</v>
      </c>
      <c r="I14" s="10" t="s">
        <v>23</v>
      </c>
      <c r="J14" t="s">
        <v>27</v>
      </c>
      <c r="K14" t="s">
        <v>46</v>
      </c>
      <c r="L14" t="str">
        <f t="shared" ref="L14:L39" si="3">+D14</f>
        <v>Terreni</v>
      </c>
      <c r="M14" s="15">
        <v>11201000002</v>
      </c>
      <c r="N14" s="15" t="s">
        <v>54</v>
      </c>
      <c r="O14" s="12">
        <f>+VLOOKUP(M14,[2]Foglio1!$A:$C,3,0)</f>
        <v>-19740.77</v>
      </c>
      <c r="P14" s="29">
        <f>+VLOOKUP($M14,'Sp 2013'!$M:$X,12,0)</f>
        <v>-142021.58423057821</v>
      </c>
      <c r="Q14" s="29">
        <f>+SUMIFS('Scritture 2014'!$F:$F,'Scritture 2014'!$G:$G,"38",'Scritture 2014'!$A:$A,$M14)</f>
        <v>0</v>
      </c>
      <c r="R14" s="29">
        <f>+SUMIFS('Scritture 2014'!$F:$F,'Scritture 2014'!$G:$G,"16",'Scritture 2014'!$A:$A,$M14)</f>
        <v>0</v>
      </c>
      <c r="S14" s="29">
        <f>+SUMIFS('Scritture 2014'!$F:$F,'Scritture 2014'!$G:$G,"39CA",'Scritture 2014'!$A:$A,$M14)</f>
        <v>0</v>
      </c>
      <c r="T14" s="29">
        <f>+SUMIFS('Scritture 2014'!$F:$F,'Scritture 2014'!$G:$G,"17",'Scritture 2014'!$A:$A,$M14)</f>
        <v>0</v>
      </c>
      <c r="U14" s="29">
        <f>+SUMIFS('Scritture 2014'!$F:$F,'Scritture 2014'!$G:$G,"39AF",'Scritture 2014'!$A:$A,$M14)</f>
        <v>0</v>
      </c>
      <c r="V14" s="29">
        <f>+SUMIFS('Scritture 2014'!$F:$F,'Scritture 2014'!$G:$G,"39SD",'Scritture 2014'!$A:$A,$M14)</f>
        <v>0</v>
      </c>
      <c r="W14" s="29">
        <f>+SUMIFS('Scritture 2014'!$F:$F,'Scritture 2014'!$G:$G,"37",'Scritture 2014'!$A:$A,$M14)</f>
        <v>0</v>
      </c>
      <c r="X14" s="29">
        <f>+SUMIFS('Scritture 2014'!$F:$F,'Scritture 2014'!$G:$G,"19",'Scritture 2014'!$A:$A,$M14)</f>
        <v>0</v>
      </c>
      <c r="Y14" s="29">
        <f t="shared" si="0"/>
        <v>0</v>
      </c>
      <c r="Z14" s="29">
        <f t="shared" si="1"/>
        <v>-161762.3542305782</v>
      </c>
      <c r="AA14" s="29">
        <f t="shared" si="2"/>
        <v>-142021.58423057821</v>
      </c>
    </row>
    <row r="15" spans="1:27" ht="15" customHeight="1" x14ac:dyDescent="0.3">
      <c r="A15" s="12" t="s">
        <v>22</v>
      </c>
      <c r="B15" s="12" t="s">
        <v>23</v>
      </c>
      <c r="C15" s="13" t="s">
        <v>50</v>
      </c>
      <c r="D15" s="13" t="s">
        <v>51</v>
      </c>
      <c r="E15" s="14" t="s">
        <v>52</v>
      </c>
      <c r="F15" s="13"/>
      <c r="G15" s="13"/>
      <c r="H15" s="10" t="s">
        <v>22</v>
      </c>
      <c r="I15" s="10" t="s">
        <v>23</v>
      </c>
      <c r="J15" t="s">
        <v>27</v>
      </c>
      <c r="K15" t="s">
        <v>46</v>
      </c>
      <c r="L15" t="str">
        <f t="shared" si="3"/>
        <v>Terreni</v>
      </c>
      <c r="M15" s="15">
        <v>11201000013</v>
      </c>
      <c r="N15" s="15" t="s">
        <v>55</v>
      </c>
      <c r="O15" s="12">
        <f>+VLOOKUP(M15,[2]Foglio1!$A:$C,3,0)</f>
        <v>288244.67</v>
      </c>
      <c r="P15" s="29">
        <f>+VLOOKUP($M15,'Sp 2013'!$M:$X,12,0)</f>
        <v>217906.11423002335</v>
      </c>
      <c r="Q15" s="29">
        <f>+SUMIFS('Scritture 2014'!$F:$F,'Scritture 2014'!$G:$G,"38",'Scritture 2014'!$A:$A,$M15)</f>
        <v>0</v>
      </c>
      <c r="R15" s="29">
        <f>+SUMIFS('Scritture 2014'!$F:$F,'Scritture 2014'!$G:$G,"16",'Scritture 2014'!$A:$A,$M15)</f>
        <v>0</v>
      </c>
      <c r="S15" s="29">
        <f>+SUMIFS('Scritture 2014'!$F:$F,'Scritture 2014'!$G:$G,"39CA",'Scritture 2014'!$A:$A,$M15)</f>
        <v>0</v>
      </c>
      <c r="T15" s="29">
        <f>+SUMIFS('Scritture 2014'!$F:$F,'Scritture 2014'!$G:$G,"17",'Scritture 2014'!$A:$A,$M15)</f>
        <v>0</v>
      </c>
      <c r="U15" s="29">
        <f>+SUMIFS('Scritture 2014'!$F:$F,'Scritture 2014'!$G:$G,"39AF",'Scritture 2014'!$A:$A,$M15)</f>
        <v>0</v>
      </c>
      <c r="V15" s="29">
        <f>+SUMIFS('Scritture 2014'!$F:$F,'Scritture 2014'!$G:$G,"39SD",'Scritture 2014'!$A:$A,$M15)</f>
        <v>0</v>
      </c>
      <c r="W15" s="29">
        <f>+SUMIFS('Scritture 2014'!$F:$F,'Scritture 2014'!$G:$G,"37",'Scritture 2014'!$A:$A,$M15)</f>
        <v>0</v>
      </c>
      <c r="X15" s="29">
        <f>+SUMIFS('Scritture 2014'!$F:$F,'Scritture 2014'!$G:$G,"19",'Scritture 2014'!$A:$A,$M15)</f>
        <v>0</v>
      </c>
      <c r="Y15" s="29">
        <f t="shared" si="0"/>
        <v>0</v>
      </c>
      <c r="Z15" s="29">
        <f t="shared" si="1"/>
        <v>506150.78423002333</v>
      </c>
      <c r="AA15" s="29">
        <f t="shared" si="2"/>
        <v>217906.11423002335</v>
      </c>
    </row>
    <row r="16" spans="1:27" ht="15" customHeight="1" x14ac:dyDescent="0.3">
      <c r="A16" s="12" t="s">
        <v>22</v>
      </c>
      <c r="B16" s="12" t="s">
        <v>23</v>
      </c>
      <c r="C16" s="13" t="s">
        <v>50</v>
      </c>
      <c r="D16" s="13" t="s">
        <v>51</v>
      </c>
      <c r="E16" s="14" t="s">
        <v>52</v>
      </c>
      <c r="F16" s="13"/>
      <c r="G16" s="13"/>
      <c r="H16" s="10" t="s">
        <v>22</v>
      </c>
      <c r="I16" s="10" t="s">
        <v>23</v>
      </c>
      <c r="J16" t="s">
        <v>27</v>
      </c>
      <c r="K16" t="s">
        <v>46</v>
      </c>
      <c r="L16" t="str">
        <f t="shared" si="3"/>
        <v>Terreni</v>
      </c>
      <c r="M16" s="15">
        <v>11201000014</v>
      </c>
      <c r="N16" s="15" t="s">
        <v>56</v>
      </c>
      <c r="O16" s="12">
        <f>+VLOOKUP(M16,[2]Foglio1!$A:$C,3,0)</f>
        <v>-25712.639999999999</v>
      </c>
      <c r="P16" s="29">
        <f>+VLOOKUP($M16,'Sp 2013'!$M:$X,12,0)</f>
        <v>-19438.144230023288</v>
      </c>
      <c r="Q16" s="29">
        <f>+SUMIFS('Scritture 2014'!$F:$F,'Scritture 2014'!$G:$G,"38",'Scritture 2014'!$A:$A,$M16)</f>
        <v>0</v>
      </c>
      <c r="R16" s="29">
        <f>+SUMIFS('Scritture 2014'!$F:$F,'Scritture 2014'!$G:$G,"16",'Scritture 2014'!$A:$A,$M16)</f>
        <v>0</v>
      </c>
      <c r="S16" s="29">
        <f>+SUMIFS('Scritture 2014'!$F:$F,'Scritture 2014'!$G:$G,"39CA",'Scritture 2014'!$A:$A,$M16)</f>
        <v>0</v>
      </c>
      <c r="T16" s="29">
        <f>+SUMIFS('Scritture 2014'!$F:$F,'Scritture 2014'!$G:$G,"17",'Scritture 2014'!$A:$A,$M16)</f>
        <v>0</v>
      </c>
      <c r="U16" s="29">
        <f>+SUMIFS('Scritture 2014'!$F:$F,'Scritture 2014'!$G:$G,"39AF",'Scritture 2014'!$A:$A,$M16)</f>
        <v>0</v>
      </c>
      <c r="V16" s="29">
        <f>+SUMIFS('Scritture 2014'!$F:$F,'Scritture 2014'!$G:$G,"39SD",'Scritture 2014'!$A:$A,$M16)</f>
        <v>0</v>
      </c>
      <c r="W16" s="29">
        <f>+SUMIFS('Scritture 2014'!$F:$F,'Scritture 2014'!$G:$G,"37",'Scritture 2014'!$A:$A,$M16)</f>
        <v>0</v>
      </c>
      <c r="X16" s="29">
        <f>+SUMIFS('Scritture 2014'!$F:$F,'Scritture 2014'!$G:$G,"19",'Scritture 2014'!$A:$A,$M16)</f>
        <v>0</v>
      </c>
      <c r="Y16" s="29">
        <f t="shared" si="0"/>
        <v>0</v>
      </c>
      <c r="Z16" s="29">
        <f t="shared" si="1"/>
        <v>-45150.784230023288</v>
      </c>
      <c r="AA16" s="29">
        <f t="shared" si="2"/>
        <v>-19438.144230023288</v>
      </c>
    </row>
    <row r="17" spans="1:27" ht="15" customHeight="1" x14ac:dyDescent="0.3">
      <c r="A17" s="12" t="s">
        <v>22</v>
      </c>
      <c r="B17" s="12" t="s">
        <v>23</v>
      </c>
      <c r="C17" s="13" t="s">
        <v>50</v>
      </c>
      <c r="D17" s="13" t="s">
        <v>51</v>
      </c>
      <c r="E17" s="14" t="s">
        <v>52</v>
      </c>
      <c r="F17" s="13"/>
      <c r="G17" s="13"/>
      <c r="H17" s="10" t="s">
        <v>22</v>
      </c>
      <c r="I17" s="10" t="s">
        <v>23</v>
      </c>
      <c r="J17" t="s">
        <v>27</v>
      </c>
      <c r="K17" t="s">
        <v>46</v>
      </c>
      <c r="L17" t="str">
        <f t="shared" si="3"/>
        <v>Terreni</v>
      </c>
      <c r="M17" s="15">
        <v>11201000015</v>
      </c>
      <c r="N17" s="15" t="s">
        <v>57</v>
      </c>
      <c r="O17" s="12">
        <f>+VLOOKUP(M17,[2]Foglio1!$A:$C,3,0)</f>
        <v>44462.92</v>
      </c>
      <c r="P17" s="29">
        <f>+VLOOKUP($M17,'Sp 2013'!$M:$X,12,0)</f>
        <v>242680.06630350888</v>
      </c>
      <c r="Q17" s="29">
        <f>+SUMIFS('Scritture 2014'!$F:$F,'Scritture 2014'!$G:$G,"38",'Scritture 2014'!$A:$A,$M17)</f>
        <v>0</v>
      </c>
      <c r="R17" s="29">
        <f>+SUMIFS('Scritture 2014'!$F:$F,'Scritture 2014'!$G:$G,"16",'Scritture 2014'!$A:$A,$M17)</f>
        <v>0</v>
      </c>
      <c r="S17" s="29">
        <f>+SUMIFS('Scritture 2014'!$F:$F,'Scritture 2014'!$G:$G,"39CA",'Scritture 2014'!$A:$A,$M17)</f>
        <v>0</v>
      </c>
      <c r="T17" s="29">
        <f>+SUMIFS('Scritture 2014'!$F:$F,'Scritture 2014'!$G:$G,"17",'Scritture 2014'!$A:$A,$M17)</f>
        <v>0</v>
      </c>
      <c r="U17" s="29">
        <f>+SUMIFS('Scritture 2014'!$F:$F,'Scritture 2014'!$G:$G,"39AF",'Scritture 2014'!$A:$A,$M17)</f>
        <v>0</v>
      </c>
      <c r="V17" s="29">
        <f>+SUMIFS('Scritture 2014'!$F:$F,'Scritture 2014'!$G:$G,"39SD",'Scritture 2014'!$A:$A,$M17)</f>
        <v>0</v>
      </c>
      <c r="W17" s="29">
        <f>+SUMIFS('Scritture 2014'!$F:$F,'Scritture 2014'!$G:$G,"37",'Scritture 2014'!$A:$A,$M17)</f>
        <v>0</v>
      </c>
      <c r="X17" s="29">
        <f>+SUMIFS('Scritture 2014'!$F:$F,'Scritture 2014'!$G:$G,"19",'Scritture 2014'!$A:$A,$M17)</f>
        <v>0</v>
      </c>
      <c r="Y17" s="29">
        <f t="shared" si="0"/>
        <v>0</v>
      </c>
      <c r="Z17" s="29">
        <f t="shared" si="1"/>
        <v>287142.98630350886</v>
      </c>
      <c r="AA17" s="29">
        <f t="shared" si="2"/>
        <v>242680.06630350888</v>
      </c>
    </row>
    <row r="18" spans="1:27" ht="15" customHeight="1" x14ac:dyDescent="0.3">
      <c r="A18" s="12" t="s">
        <v>22</v>
      </c>
      <c r="B18" s="12" t="s">
        <v>23</v>
      </c>
      <c r="C18" s="13" t="s">
        <v>50</v>
      </c>
      <c r="D18" s="13" t="s">
        <v>51</v>
      </c>
      <c r="E18" s="14" t="s">
        <v>52</v>
      </c>
      <c r="F18" s="13"/>
      <c r="G18" s="13"/>
      <c r="H18" s="10" t="s">
        <v>22</v>
      </c>
      <c r="I18" s="10" t="s">
        <v>23</v>
      </c>
      <c r="J18" t="s">
        <v>27</v>
      </c>
      <c r="K18" t="s">
        <v>46</v>
      </c>
      <c r="L18" t="str">
        <f t="shared" si="3"/>
        <v>Terreni</v>
      </c>
      <c r="M18" s="15">
        <v>11201000016</v>
      </c>
      <c r="N18" s="15" t="s">
        <v>58</v>
      </c>
      <c r="O18" s="12">
        <f>+VLOOKUP(M18,[2]Foglio1!$A:$C,3,0)</f>
        <v>-13338.89</v>
      </c>
      <c r="P18" s="29">
        <f>+VLOOKUP($M18,'Sp 2013'!$M:$X,12,0)</f>
        <v>-72804.096303508893</v>
      </c>
      <c r="Q18" s="29">
        <f>+SUMIFS('Scritture 2014'!$F:$F,'Scritture 2014'!$G:$G,"38",'Scritture 2014'!$A:$A,$M18)</f>
        <v>0</v>
      </c>
      <c r="R18" s="29">
        <f>+SUMIFS('Scritture 2014'!$F:$F,'Scritture 2014'!$G:$G,"16",'Scritture 2014'!$A:$A,$M18)</f>
        <v>0</v>
      </c>
      <c r="S18" s="29">
        <f>+SUMIFS('Scritture 2014'!$F:$F,'Scritture 2014'!$G:$G,"39CA",'Scritture 2014'!$A:$A,$M18)</f>
        <v>0</v>
      </c>
      <c r="T18" s="29">
        <f>+SUMIFS('Scritture 2014'!$F:$F,'Scritture 2014'!$G:$G,"17",'Scritture 2014'!$A:$A,$M18)</f>
        <v>0</v>
      </c>
      <c r="U18" s="29">
        <f>+SUMIFS('Scritture 2014'!$F:$F,'Scritture 2014'!$G:$G,"39AF",'Scritture 2014'!$A:$A,$M18)</f>
        <v>0</v>
      </c>
      <c r="V18" s="29">
        <f>+SUMIFS('Scritture 2014'!$F:$F,'Scritture 2014'!$G:$G,"39SD",'Scritture 2014'!$A:$A,$M18)</f>
        <v>0</v>
      </c>
      <c r="W18" s="29">
        <f>+SUMIFS('Scritture 2014'!$F:$F,'Scritture 2014'!$G:$G,"37",'Scritture 2014'!$A:$A,$M18)</f>
        <v>0</v>
      </c>
      <c r="X18" s="29">
        <f>+SUMIFS('Scritture 2014'!$F:$F,'Scritture 2014'!$G:$G,"19",'Scritture 2014'!$A:$A,$M18)</f>
        <v>0</v>
      </c>
      <c r="Y18" s="29">
        <f t="shared" si="0"/>
        <v>0</v>
      </c>
      <c r="Z18" s="29">
        <f t="shared" si="1"/>
        <v>-86142.986303508893</v>
      </c>
      <c r="AA18" s="29">
        <f t="shared" si="2"/>
        <v>-72804.096303508893</v>
      </c>
    </row>
    <row r="19" spans="1:27" ht="15" customHeight="1" x14ac:dyDescent="0.3">
      <c r="A19" s="12" t="s">
        <v>22</v>
      </c>
      <c r="B19" s="12" t="s">
        <v>23</v>
      </c>
      <c r="C19" s="13" t="s">
        <v>50</v>
      </c>
      <c r="D19" s="13" t="s">
        <v>51</v>
      </c>
      <c r="E19" s="14" t="s">
        <v>52</v>
      </c>
      <c r="F19" s="13"/>
      <c r="G19" s="13"/>
      <c r="H19" s="10" t="s">
        <v>22</v>
      </c>
      <c r="I19" s="10" t="s">
        <v>23</v>
      </c>
      <c r="J19" t="s">
        <v>27</v>
      </c>
      <c r="K19" t="s">
        <v>46</v>
      </c>
      <c r="L19" t="str">
        <f t="shared" si="3"/>
        <v>Terreni</v>
      </c>
      <c r="M19" s="15">
        <v>11201000017</v>
      </c>
      <c r="N19" s="15" t="s">
        <v>59</v>
      </c>
      <c r="O19" s="12">
        <f>+VLOOKUP(M19,[2]Foglio1!$A:$C,3,0)</f>
        <v>2091.65</v>
      </c>
      <c r="P19" s="29">
        <f>+VLOOKUP($M19,'Sp 2013'!$M:$X,12,0)</f>
        <v>186908.35</v>
      </c>
      <c r="Q19" s="29">
        <f>+SUMIFS('Scritture 2014'!$F:$F,'Scritture 2014'!$G:$G,"38",'Scritture 2014'!$A:$A,$M19)</f>
        <v>0</v>
      </c>
      <c r="R19" s="29">
        <f>+SUMIFS('Scritture 2014'!$F:$F,'Scritture 2014'!$G:$G,"16",'Scritture 2014'!$A:$A,$M19)</f>
        <v>0</v>
      </c>
      <c r="S19" s="29">
        <f>+SUMIFS('Scritture 2014'!$F:$F,'Scritture 2014'!$G:$G,"39CA",'Scritture 2014'!$A:$A,$M19)</f>
        <v>0</v>
      </c>
      <c r="T19" s="29">
        <f>+SUMIFS('Scritture 2014'!$F:$F,'Scritture 2014'!$G:$G,"17",'Scritture 2014'!$A:$A,$M19)</f>
        <v>0</v>
      </c>
      <c r="U19" s="29">
        <f>+SUMIFS('Scritture 2014'!$F:$F,'Scritture 2014'!$G:$G,"39AF",'Scritture 2014'!$A:$A,$M19)</f>
        <v>0</v>
      </c>
      <c r="V19" s="29">
        <f>+SUMIFS('Scritture 2014'!$F:$F,'Scritture 2014'!$G:$G,"39SD",'Scritture 2014'!$A:$A,$M19)</f>
        <v>0</v>
      </c>
      <c r="W19" s="29">
        <f>+SUMIFS('Scritture 2014'!$F:$F,'Scritture 2014'!$G:$G,"37",'Scritture 2014'!$A:$A,$M19)</f>
        <v>0</v>
      </c>
      <c r="X19" s="29">
        <f>+SUMIFS('Scritture 2014'!$F:$F,'Scritture 2014'!$G:$G,"19",'Scritture 2014'!$A:$A,$M19)</f>
        <v>0</v>
      </c>
      <c r="Y19" s="29">
        <f t="shared" si="0"/>
        <v>0</v>
      </c>
      <c r="Z19" s="29">
        <f t="shared" si="1"/>
        <v>189000</v>
      </c>
      <c r="AA19" s="29">
        <f t="shared" si="2"/>
        <v>186908.35</v>
      </c>
    </row>
    <row r="20" spans="1:27" ht="15" customHeight="1" x14ac:dyDescent="0.3">
      <c r="A20" s="12" t="s">
        <v>22</v>
      </c>
      <c r="B20" s="12" t="s">
        <v>23</v>
      </c>
      <c r="C20" s="13" t="s">
        <v>50</v>
      </c>
      <c r="D20" s="13" t="s">
        <v>51</v>
      </c>
      <c r="E20" s="14" t="s">
        <v>52</v>
      </c>
      <c r="F20" s="13"/>
      <c r="G20" s="13"/>
      <c r="H20" s="10" t="s">
        <v>22</v>
      </c>
      <c r="I20" s="10" t="s">
        <v>23</v>
      </c>
      <c r="J20" t="s">
        <v>27</v>
      </c>
      <c r="K20" t="s">
        <v>46</v>
      </c>
      <c r="L20" t="str">
        <f t="shared" si="3"/>
        <v>Terreni</v>
      </c>
      <c r="M20" s="15">
        <v>11201000018</v>
      </c>
      <c r="N20" s="15" t="s">
        <v>60</v>
      </c>
      <c r="O20" s="12"/>
      <c r="P20" s="29">
        <f>+VLOOKUP($M20,'Sp 2013'!$M:$X,12,0)</f>
        <v>0</v>
      </c>
      <c r="Q20" s="29">
        <f>+SUMIFS('Scritture 2014'!$F:$F,'Scritture 2014'!$G:$G,"38",'Scritture 2014'!$A:$A,$M20)</f>
        <v>0</v>
      </c>
      <c r="R20" s="29">
        <f>+SUMIFS('Scritture 2014'!$F:$F,'Scritture 2014'!$G:$G,"16",'Scritture 2014'!$A:$A,$M20)</f>
        <v>0</v>
      </c>
      <c r="S20" s="29">
        <f>+SUMIFS('Scritture 2014'!$F:$F,'Scritture 2014'!$G:$G,"39CA",'Scritture 2014'!$A:$A,$M20)</f>
        <v>0</v>
      </c>
      <c r="T20" s="29">
        <f>+SUMIFS('Scritture 2014'!$F:$F,'Scritture 2014'!$G:$G,"17",'Scritture 2014'!$A:$A,$M20)</f>
        <v>0</v>
      </c>
      <c r="U20" s="29">
        <f>+SUMIFS('Scritture 2014'!$F:$F,'Scritture 2014'!$G:$G,"39AF",'Scritture 2014'!$A:$A,$M20)</f>
        <v>0</v>
      </c>
      <c r="V20" s="29">
        <f>+SUMIFS('Scritture 2014'!$F:$F,'Scritture 2014'!$G:$G,"39SD",'Scritture 2014'!$A:$A,$M20)</f>
        <v>0</v>
      </c>
      <c r="W20" s="29">
        <f>+SUMIFS('Scritture 2014'!$F:$F,'Scritture 2014'!$G:$G,"37",'Scritture 2014'!$A:$A,$M20)</f>
        <v>0</v>
      </c>
      <c r="X20" s="29">
        <f>+SUMIFS('Scritture 2014'!$F:$F,'Scritture 2014'!$G:$G,"19",'Scritture 2014'!$A:$A,$M20)</f>
        <v>0</v>
      </c>
      <c r="Y20" s="29">
        <f t="shared" si="0"/>
        <v>0</v>
      </c>
      <c r="Z20" s="29">
        <f t="shared" si="1"/>
        <v>0</v>
      </c>
      <c r="AA20" s="29">
        <f t="shared" si="2"/>
        <v>0</v>
      </c>
    </row>
    <row r="21" spans="1:27" ht="15" customHeight="1" x14ac:dyDescent="0.3">
      <c r="A21" s="12" t="s">
        <v>22</v>
      </c>
      <c r="B21" s="12" t="s">
        <v>23</v>
      </c>
      <c r="C21" s="13" t="s">
        <v>50</v>
      </c>
      <c r="D21" s="13" t="s">
        <v>51</v>
      </c>
      <c r="E21" s="14" t="s">
        <v>52</v>
      </c>
      <c r="F21" s="13"/>
      <c r="G21" s="13"/>
      <c r="H21" s="10" t="s">
        <v>22</v>
      </c>
      <c r="I21" s="10" t="s">
        <v>23</v>
      </c>
      <c r="J21" t="s">
        <v>27</v>
      </c>
      <c r="K21" t="s">
        <v>46</v>
      </c>
      <c r="L21" t="str">
        <f t="shared" si="3"/>
        <v>Terreni</v>
      </c>
      <c r="M21" s="15">
        <v>11201000025</v>
      </c>
      <c r="N21" s="15" t="s">
        <v>61</v>
      </c>
      <c r="O21" s="12">
        <f>+VLOOKUP(M21,[2]Foglio1!$A:$C,3,0)</f>
        <v>53711.519999999997</v>
      </c>
      <c r="P21" s="29">
        <f>+VLOOKUP($M21,'Sp 2013'!$M:$X,12,0)</f>
        <v>232288.48</v>
      </c>
      <c r="Q21" s="29">
        <f>+SUMIFS('Scritture 2014'!$F:$F,'Scritture 2014'!$G:$G,"38",'Scritture 2014'!$A:$A,$M21)</f>
        <v>0</v>
      </c>
      <c r="R21" s="29">
        <f>+SUMIFS('Scritture 2014'!$F:$F,'Scritture 2014'!$G:$G,"16",'Scritture 2014'!$A:$A,$M21)</f>
        <v>0</v>
      </c>
      <c r="S21" s="29">
        <f>+SUMIFS('Scritture 2014'!$F:$F,'Scritture 2014'!$G:$G,"39CA",'Scritture 2014'!$A:$A,$M21)</f>
        <v>0</v>
      </c>
      <c r="T21" s="29">
        <f>+SUMIFS('Scritture 2014'!$F:$F,'Scritture 2014'!$G:$G,"17",'Scritture 2014'!$A:$A,$M21)</f>
        <v>0</v>
      </c>
      <c r="U21" s="29">
        <f>+SUMIFS('Scritture 2014'!$F:$F,'Scritture 2014'!$G:$G,"39AF",'Scritture 2014'!$A:$A,$M21)</f>
        <v>0</v>
      </c>
      <c r="V21" s="29">
        <f>+SUMIFS('Scritture 2014'!$F:$F,'Scritture 2014'!$G:$G,"39SD",'Scritture 2014'!$A:$A,$M21)</f>
        <v>0</v>
      </c>
      <c r="W21" s="29">
        <f>+SUMIFS('Scritture 2014'!$F:$F,'Scritture 2014'!$G:$G,"37",'Scritture 2014'!$A:$A,$M21)</f>
        <v>0</v>
      </c>
      <c r="X21" s="29">
        <f>+SUMIFS('Scritture 2014'!$F:$F,'Scritture 2014'!$G:$G,"19",'Scritture 2014'!$A:$A,$M21)</f>
        <v>0</v>
      </c>
      <c r="Y21" s="29">
        <f t="shared" si="0"/>
        <v>0</v>
      </c>
      <c r="Z21" s="29">
        <f t="shared" si="1"/>
        <v>286000</v>
      </c>
      <c r="AA21" s="29">
        <f t="shared" si="2"/>
        <v>232288.48</v>
      </c>
    </row>
    <row r="22" spans="1:27" ht="15" customHeight="1" x14ac:dyDescent="0.3">
      <c r="A22" s="12" t="s">
        <v>22</v>
      </c>
      <c r="B22" s="12" t="s">
        <v>23</v>
      </c>
      <c r="C22" s="13" t="s">
        <v>50</v>
      </c>
      <c r="D22" s="13" t="s">
        <v>51</v>
      </c>
      <c r="E22" s="14" t="s">
        <v>52</v>
      </c>
      <c r="F22" s="13"/>
      <c r="G22" s="13"/>
      <c r="H22" s="10" t="s">
        <v>22</v>
      </c>
      <c r="I22" s="10" t="s">
        <v>23</v>
      </c>
      <c r="J22" t="s">
        <v>27</v>
      </c>
      <c r="K22" t="s">
        <v>46</v>
      </c>
      <c r="L22" t="str">
        <f t="shared" si="3"/>
        <v>Terreni</v>
      </c>
      <c r="M22" s="15">
        <v>11201000026</v>
      </c>
      <c r="N22" s="15" t="s">
        <v>62</v>
      </c>
      <c r="O22" s="12"/>
      <c r="P22" s="29">
        <f>+VLOOKUP($M22,'Sp 2013'!$M:$X,12,0)</f>
        <v>0</v>
      </c>
      <c r="Q22" s="29">
        <f>+SUMIFS('Scritture 2014'!$F:$F,'Scritture 2014'!$G:$G,"38",'Scritture 2014'!$A:$A,$M22)</f>
        <v>0</v>
      </c>
      <c r="R22" s="29">
        <f>+SUMIFS('Scritture 2014'!$F:$F,'Scritture 2014'!$G:$G,"16",'Scritture 2014'!$A:$A,$M22)</f>
        <v>0</v>
      </c>
      <c r="S22" s="29">
        <f>+SUMIFS('Scritture 2014'!$F:$F,'Scritture 2014'!$G:$G,"39CA",'Scritture 2014'!$A:$A,$M22)</f>
        <v>0</v>
      </c>
      <c r="T22" s="29">
        <f>+SUMIFS('Scritture 2014'!$F:$F,'Scritture 2014'!$G:$G,"17",'Scritture 2014'!$A:$A,$M22)</f>
        <v>0</v>
      </c>
      <c r="U22" s="29">
        <f>+SUMIFS('Scritture 2014'!$F:$F,'Scritture 2014'!$G:$G,"39AF",'Scritture 2014'!$A:$A,$M22)</f>
        <v>0</v>
      </c>
      <c r="V22" s="29">
        <f>+SUMIFS('Scritture 2014'!$F:$F,'Scritture 2014'!$G:$G,"39SD",'Scritture 2014'!$A:$A,$M22)</f>
        <v>0</v>
      </c>
      <c r="W22" s="29">
        <f>+SUMIFS('Scritture 2014'!$F:$F,'Scritture 2014'!$G:$G,"37",'Scritture 2014'!$A:$A,$M22)</f>
        <v>0</v>
      </c>
      <c r="X22" s="29">
        <f>+SUMIFS('Scritture 2014'!$F:$F,'Scritture 2014'!$G:$G,"19",'Scritture 2014'!$A:$A,$M22)</f>
        <v>0</v>
      </c>
      <c r="Y22" s="29">
        <f t="shared" si="0"/>
        <v>0</v>
      </c>
      <c r="Z22" s="29">
        <f t="shared" si="1"/>
        <v>0</v>
      </c>
      <c r="AA22" s="29">
        <f t="shared" si="2"/>
        <v>0</v>
      </c>
    </row>
    <row r="23" spans="1:27" ht="15" customHeight="1" x14ac:dyDescent="0.3">
      <c r="A23" s="12" t="s">
        <v>22</v>
      </c>
      <c r="B23" s="12" t="s">
        <v>23</v>
      </c>
      <c r="C23" s="13" t="s">
        <v>50</v>
      </c>
      <c r="D23" s="13" t="s">
        <v>51</v>
      </c>
      <c r="E23" s="14" t="s">
        <v>52</v>
      </c>
      <c r="F23" s="13"/>
      <c r="G23" s="13"/>
      <c r="H23" s="10" t="s">
        <v>22</v>
      </c>
      <c r="I23" s="10" t="s">
        <v>23</v>
      </c>
      <c r="J23" t="s">
        <v>27</v>
      </c>
      <c r="K23" t="s">
        <v>46</v>
      </c>
      <c r="L23" t="str">
        <f t="shared" si="3"/>
        <v>Terreni</v>
      </c>
      <c r="M23" s="15">
        <v>11201000027</v>
      </c>
      <c r="N23" s="15" t="s">
        <v>63</v>
      </c>
      <c r="O23" s="12"/>
      <c r="P23" s="29">
        <f>+VLOOKUP($M23,'Sp 2013'!$M:$X,12,0)</f>
        <v>155000</v>
      </c>
      <c r="Q23" s="29">
        <f>+SUMIFS('Scritture 2014'!$F:$F,'Scritture 2014'!$G:$G,"38",'Scritture 2014'!$A:$A,$M23)</f>
        <v>0</v>
      </c>
      <c r="R23" s="29">
        <f>+SUMIFS('Scritture 2014'!$F:$F,'Scritture 2014'!$G:$G,"16",'Scritture 2014'!$A:$A,$M23)</f>
        <v>0</v>
      </c>
      <c r="S23" s="29">
        <f>+SUMIFS('Scritture 2014'!$F:$F,'Scritture 2014'!$G:$G,"39CA",'Scritture 2014'!$A:$A,$M23)</f>
        <v>0</v>
      </c>
      <c r="T23" s="29">
        <f>+SUMIFS('Scritture 2014'!$F:$F,'Scritture 2014'!$G:$G,"17",'Scritture 2014'!$A:$A,$M23)</f>
        <v>0</v>
      </c>
      <c r="U23" s="29">
        <f>+SUMIFS('Scritture 2014'!$F:$F,'Scritture 2014'!$G:$G,"39AF",'Scritture 2014'!$A:$A,$M23)</f>
        <v>0</v>
      </c>
      <c r="V23" s="29">
        <f>+SUMIFS('Scritture 2014'!$F:$F,'Scritture 2014'!$G:$G,"39SD",'Scritture 2014'!$A:$A,$M23)</f>
        <v>0</v>
      </c>
      <c r="W23" s="29">
        <f>+SUMIFS('Scritture 2014'!$F:$F,'Scritture 2014'!$G:$G,"37",'Scritture 2014'!$A:$A,$M23)</f>
        <v>0</v>
      </c>
      <c r="X23" s="29">
        <f>+SUMIFS('Scritture 2014'!$F:$F,'Scritture 2014'!$G:$G,"19",'Scritture 2014'!$A:$A,$M23)</f>
        <v>0</v>
      </c>
      <c r="Y23" s="29">
        <f t="shared" si="0"/>
        <v>0</v>
      </c>
      <c r="Z23" s="29">
        <f t="shared" si="1"/>
        <v>155000</v>
      </c>
      <c r="AA23" s="29">
        <f t="shared" si="2"/>
        <v>155000</v>
      </c>
    </row>
    <row r="24" spans="1:27" ht="15" customHeight="1" x14ac:dyDescent="0.3">
      <c r="A24" s="12" t="s">
        <v>22</v>
      </c>
      <c r="B24" s="12" t="s">
        <v>23</v>
      </c>
      <c r="C24" s="13" t="s">
        <v>50</v>
      </c>
      <c r="D24" s="13" t="s">
        <v>64</v>
      </c>
      <c r="E24" s="14" t="s">
        <v>52</v>
      </c>
      <c r="F24" s="13"/>
      <c r="G24" s="13"/>
      <c r="H24" s="10" t="s">
        <v>22</v>
      </c>
      <c r="I24" s="10" t="s">
        <v>23</v>
      </c>
      <c r="J24" t="s">
        <v>27</v>
      </c>
      <c r="K24" t="s">
        <v>46</v>
      </c>
      <c r="L24" t="str">
        <f t="shared" si="3"/>
        <v>Fabbricati</v>
      </c>
      <c r="M24" s="15">
        <v>11201000003</v>
      </c>
      <c r="N24" s="15" t="s">
        <v>65</v>
      </c>
      <c r="O24" s="12">
        <f>+VLOOKUP(M24,[2]Foglio1!$A:$C,3,0)</f>
        <v>3082666.37</v>
      </c>
      <c r="P24" s="29">
        <f>+VLOOKUP($M24,'Sp 2013'!$M:$X,12,0)</f>
        <v>179480.34956148919</v>
      </c>
      <c r="Q24" s="29">
        <f>+SUMIFS('Scritture 2014'!$F:$F,'Scritture 2014'!$G:$G,"38",'Scritture 2014'!$A:$A,$M24)</f>
        <v>0</v>
      </c>
      <c r="R24" s="29">
        <f>+SUMIFS('Scritture 2014'!$F:$F,'Scritture 2014'!$G:$G,"16",'Scritture 2014'!$A:$A,$M24)</f>
        <v>0</v>
      </c>
      <c r="S24" s="29">
        <f>+SUMIFS('Scritture 2014'!$F:$F,'Scritture 2014'!$G:$G,"39CA",'Scritture 2014'!$A:$A,$M24)</f>
        <v>0</v>
      </c>
      <c r="T24" s="29">
        <f>+SUMIFS('Scritture 2014'!$F:$F,'Scritture 2014'!$G:$G,"17",'Scritture 2014'!$A:$A,$M24)</f>
        <v>0</v>
      </c>
      <c r="U24" s="29">
        <f>+SUMIFS('Scritture 2014'!$F:$F,'Scritture 2014'!$G:$G,"39AF",'Scritture 2014'!$A:$A,$M24)</f>
        <v>0</v>
      </c>
      <c r="V24" s="29">
        <f>+SUMIFS('Scritture 2014'!$F:$F,'Scritture 2014'!$G:$G,"39SD",'Scritture 2014'!$A:$A,$M24)</f>
        <v>0</v>
      </c>
      <c r="W24" s="29">
        <f>+SUMIFS('Scritture 2014'!$F:$F,'Scritture 2014'!$G:$G,"37",'Scritture 2014'!$A:$A,$M24)</f>
        <v>0</v>
      </c>
      <c r="X24" s="29">
        <f>+SUMIFS('Scritture 2014'!$F:$F,'Scritture 2014'!$G:$G,"19",'Scritture 2014'!$A:$A,$M24)</f>
        <v>0</v>
      </c>
      <c r="Y24" s="29">
        <f t="shared" si="0"/>
        <v>0</v>
      </c>
      <c r="Z24" s="29">
        <f t="shared" si="1"/>
        <v>3262146.7195614893</v>
      </c>
      <c r="AA24" s="29">
        <f t="shared" si="2"/>
        <v>179480.34956148919</v>
      </c>
    </row>
    <row r="25" spans="1:27" ht="15" customHeight="1" x14ac:dyDescent="0.3">
      <c r="A25" s="12" t="s">
        <v>22</v>
      </c>
      <c r="B25" s="12" t="s">
        <v>23</v>
      </c>
      <c r="C25" s="13" t="s">
        <v>50</v>
      </c>
      <c r="D25" s="13" t="s">
        <v>64</v>
      </c>
      <c r="E25" s="14" t="s">
        <v>52</v>
      </c>
      <c r="F25" s="13"/>
      <c r="G25" s="13"/>
      <c r="H25" s="10" t="s">
        <v>22</v>
      </c>
      <c r="I25" s="10" t="s">
        <v>23</v>
      </c>
      <c r="J25" t="s">
        <v>27</v>
      </c>
      <c r="K25" t="s">
        <v>46</v>
      </c>
      <c r="L25" t="str">
        <f t="shared" si="3"/>
        <v>Fabbricati</v>
      </c>
      <c r="M25" s="15">
        <v>11201000004</v>
      </c>
      <c r="N25" s="15" t="s">
        <v>66</v>
      </c>
      <c r="O25" s="12">
        <f>+VLOOKUP(M25,[2]Foglio1!$A:$C,3,0)</f>
        <v>-529931.61</v>
      </c>
      <c r="P25" s="29">
        <f>+VLOOKUP($M25,'Sp 2013'!$M:$X,12,0)</f>
        <v>-21342.049561489901</v>
      </c>
      <c r="Q25" s="29">
        <f>+SUMIFS('Scritture 2014'!$F:$F,'Scritture 2014'!$G:$G,"38",'Scritture 2014'!$A:$A,$M25)</f>
        <v>0</v>
      </c>
      <c r="R25" s="29">
        <f>+SUMIFS('Scritture 2014'!$F:$F,'Scritture 2014'!$G:$G,"16",'Scritture 2014'!$A:$A,$M25)</f>
        <v>-22941.994866666661</v>
      </c>
      <c r="S25" s="29">
        <f>+SUMIFS('Scritture 2014'!$F:$F,'Scritture 2014'!$G:$G,"39CA",'Scritture 2014'!$A:$A,$M25)</f>
        <v>0</v>
      </c>
      <c r="T25" s="29">
        <f>+SUMIFS('Scritture 2014'!$F:$F,'Scritture 2014'!$G:$G,"17",'Scritture 2014'!$A:$A,$M25)</f>
        <v>0</v>
      </c>
      <c r="U25" s="29">
        <f>+SUMIFS('Scritture 2014'!$F:$F,'Scritture 2014'!$G:$G,"39AF",'Scritture 2014'!$A:$A,$M25)</f>
        <v>0</v>
      </c>
      <c r="V25" s="29">
        <f>+SUMIFS('Scritture 2014'!$F:$F,'Scritture 2014'!$G:$G,"39SD",'Scritture 2014'!$A:$A,$M25)</f>
        <v>0</v>
      </c>
      <c r="W25" s="29">
        <f>+SUMIFS('Scritture 2014'!$F:$F,'Scritture 2014'!$G:$G,"37",'Scritture 2014'!$A:$A,$M25)</f>
        <v>0</v>
      </c>
      <c r="X25" s="29">
        <f>+SUMIFS('Scritture 2014'!$F:$F,'Scritture 2014'!$G:$G,"19",'Scritture 2014'!$A:$A,$M25)</f>
        <v>0</v>
      </c>
      <c r="Y25" s="29">
        <f t="shared" si="0"/>
        <v>-22941.994866666661</v>
      </c>
      <c r="Z25" s="29">
        <f t="shared" si="1"/>
        <v>-574215.65442815656</v>
      </c>
      <c r="AA25" s="29">
        <f t="shared" si="2"/>
        <v>-44284.044428156572</v>
      </c>
    </row>
    <row r="26" spans="1:27" ht="15" customHeight="1" x14ac:dyDescent="0.3">
      <c r="A26" s="12" t="s">
        <v>22</v>
      </c>
      <c r="B26" s="12" t="s">
        <v>23</v>
      </c>
      <c r="C26" s="13" t="s">
        <v>50</v>
      </c>
      <c r="D26" s="13" t="s">
        <v>64</v>
      </c>
      <c r="E26" s="14" t="s">
        <v>52</v>
      </c>
      <c r="F26" s="13"/>
      <c r="G26" s="13"/>
      <c r="H26" s="10" t="s">
        <v>22</v>
      </c>
      <c r="I26" s="10" t="s">
        <v>23</v>
      </c>
      <c r="J26" t="s">
        <v>27</v>
      </c>
      <c r="K26" t="s">
        <v>46</v>
      </c>
      <c r="L26" t="str">
        <f t="shared" si="3"/>
        <v>Fabbricati</v>
      </c>
      <c r="M26" s="15">
        <v>11201000007</v>
      </c>
      <c r="N26" s="15" t="s">
        <v>67</v>
      </c>
      <c r="O26" s="12">
        <f>+VLOOKUP(M26,[2]Foglio1!$A:$C,3,0)</f>
        <v>5004112.37</v>
      </c>
      <c r="P26" s="29">
        <f>+VLOOKUP($M26,'Sp 2013'!$M:$X,12,0)</f>
        <v>-1247352.8058666834</v>
      </c>
      <c r="Q26" s="29">
        <f>+SUMIFS('Scritture 2014'!$F:$F,'Scritture 2014'!$G:$G,"38",'Scritture 2014'!$A:$A,$M26)</f>
        <v>0</v>
      </c>
      <c r="R26" s="29">
        <f>+SUMIFS('Scritture 2014'!$F:$F,'Scritture 2014'!$G:$G,"16",'Scritture 2014'!$A:$A,$M26)</f>
        <v>0</v>
      </c>
      <c r="S26" s="29">
        <f>+SUMIFS('Scritture 2014'!$F:$F,'Scritture 2014'!$G:$G,"39CA",'Scritture 2014'!$A:$A,$M26)</f>
        <v>0</v>
      </c>
      <c r="T26" s="29">
        <f>+SUMIFS('Scritture 2014'!$F:$F,'Scritture 2014'!$G:$G,"17",'Scritture 2014'!$A:$A,$M26)</f>
        <v>0</v>
      </c>
      <c r="U26" s="29">
        <f>+SUMIFS('Scritture 2014'!$F:$F,'Scritture 2014'!$G:$G,"39AF",'Scritture 2014'!$A:$A,$M26)</f>
        <v>0</v>
      </c>
      <c r="V26" s="29">
        <f>+SUMIFS('Scritture 2014'!$F:$F,'Scritture 2014'!$G:$G,"39SD",'Scritture 2014'!$A:$A,$M26)</f>
        <v>0</v>
      </c>
      <c r="W26" s="29">
        <f>+SUMIFS('Scritture 2014'!$F:$F,'Scritture 2014'!$G:$G,"37",'Scritture 2014'!$A:$A,$M26)</f>
        <v>0</v>
      </c>
      <c r="X26" s="29">
        <f>+SUMIFS('Scritture 2014'!$F:$F,'Scritture 2014'!$G:$G,"19",'Scritture 2014'!$A:$A,$M26)</f>
        <v>0</v>
      </c>
      <c r="Y26" s="29">
        <f t="shared" si="0"/>
        <v>0</v>
      </c>
      <c r="Z26" s="29">
        <f t="shared" si="1"/>
        <v>3756759.5641333167</v>
      </c>
      <c r="AA26" s="29">
        <f t="shared" si="2"/>
        <v>-1247352.8058666834</v>
      </c>
    </row>
    <row r="27" spans="1:27" ht="15" customHeight="1" x14ac:dyDescent="0.3">
      <c r="A27" s="12" t="s">
        <v>22</v>
      </c>
      <c r="B27" s="12" t="s">
        <v>23</v>
      </c>
      <c r="C27" s="13" t="s">
        <v>50</v>
      </c>
      <c r="D27" s="13" t="s">
        <v>64</v>
      </c>
      <c r="E27" s="14" t="s">
        <v>52</v>
      </c>
      <c r="F27" s="13"/>
      <c r="G27" s="13"/>
      <c r="H27" s="10" t="s">
        <v>22</v>
      </c>
      <c r="I27" s="10" t="s">
        <v>23</v>
      </c>
      <c r="J27" t="s">
        <v>27</v>
      </c>
      <c r="K27" t="s">
        <v>46</v>
      </c>
      <c r="L27" t="str">
        <f t="shared" si="3"/>
        <v>Fabbricati</v>
      </c>
      <c r="M27" s="15">
        <v>11201000008</v>
      </c>
      <c r="N27" s="15" t="s">
        <v>68</v>
      </c>
      <c r="O27" s="12">
        <f>+VLOOKUP(M27,[2]Foglio1!$A:$C,3,0)</f>
        <v>-596663.63</v>
      </c>
      <c r="P27" s="29">
        <f>+VLOOKUP($M27,'Sp 2013'!$M:$X,12,0)</f>
        <v>152262.00586668367</v>
      </c>
      <c r="Q27" s="29">
        <f>+SUMIFS('Scritture 2014'!$F:$F,'Scritture 2014'!$G:$G,"38",'Scritture 2014'!$A:$A,$M27)</f>
        <v>0</v>
      </c>
      <c r="R27" s="29">
        <f>+SUMIFS('Scritture 2014'!$F:$F,'Scritture 2014'!$G:$G,"16",'Scritture 2014'!$A:$A,$M27)</f>
        <v>-70370.677876923088</v>
      </c>
      <c r="S27" s="29">
        <f>+SUMIFS('Scritture 2014'!$F:$F,'Scritture 2014'!$G:$G,"39CA",'Scritture 2014'!$A:$A,$M27)</f>
        <v>0</v>
      </c>
      <c r="T27" s="29">
        <f>+SUMIFS('Scritture 2014'!$F:$F,'Scritture 2014'!$G:$G,"17",'Scritture 2014'!$A:$A,$M27)</f>
        <v>0</v>
      </c>
      <c r="U27" s="29">
        <f>+SUMIFS('Scritture 2014'!$F:$F,'Scritture 2014'!$G:$G,"39AF",'Scritture 2014'!$A:$A,$M27)</f>
        <v>0</v>
      </c>
      <c r="V27" s="29">
        <f>+SUMIFS('Scritture 2014'!$F:$F,'Scritture 2014'!$G:$G,"39SD",'Scritture 2014'!$A:$A,$M27)</f>
        <v>0</v>
      </c>
      <c r="W27" s="29">
        <f>+SUMIFS('Scritture 2014'!$F:$F,'Scritture 2014'!$G:$G,"37",'Scritture 2014'!$A:$A,$M27)</f>
        <v>0</v>
      </c>
      <c r="X27" s="29">
        <f>+SUMIFS('Scritture 2014'!$F:$F,'Scritture 2014'!$G:$G,"19",'Scritture 2014'!$A:$A,$M27)</f>
        <v>0</v>
      </c>
      <c r="Y27" s="29">
        <f t="shared" si="0"/>
        <v>-70370.677876923088</v>
      </c>
      <c r="Z27" s="29">
        <f t="shared" si="1"/>
        <v>-514772.30201023945</v>
      </c>
      <c r="AA27" s="29">
        <f t="shared" si="2"/>
        <v>81891.327989760553</v>
      </c>
    </row>
    <row r="28" spans="1:27" ht="15" customHeight="1" x14ac:dyDescent="0.3">
      <c r="A28" s="12" t="s">
        <v>22</v>
      </c>
      <c r="B28" s="12" t="s">
        <v>23</v>
      </c>
      <c r="C28" s="13" t="s">
        <v>50</v>
      </c>
      <c r="D28" s="13" t="s">
        <v>64</v>
      </c>
      <c r="E28" s="14" t="s">
        <v>52</v>
      </c>
      <c r="F28" s="13"/>
      <c r="G28" s="13"/>
      <c r="H28" s="10" t="s">
        <v>22</v>
      </c>
      <c r="I28" s="10" t="s">
        <v>23</v>
      </c>
      <c r="J28" t="s">
        <v>27</v>
      </c>
      <c r="K28" t="s">
        <v>46</v>
      </c>
      <c r="L28" t="str">
        <f t="shared" si="3"/>
        <v>Fabbricati</v>
      </c>
      <c r="M28" s="15">
        <v>11201000009</v>
      </c>
      <c r="N28" s="15" t="s">
        <v>69</v>
      </c>
      <c r="O28" s="12">
        <f>+VLOOKUP(M28,[2]Foglio1!$A:$C,3,0)</f>
        <v>405168.59</v>
      </c>
      <c r="P28" s="29">
        <f>+VLOOKUP($M28,'Sp 2013'!$M:$X,12,0)</f>
        <v>-310168.59000000003</v>
      </c>
      <c r="Q28" s="29">
        <f>+SUMIFS('Scritture 2014'!$F:$F,'Scritture 2014'!$G:$G,"38",'Scritture 2014'!$A:$A,$M28)</f>
        <v>0</v>
      </c>
      <c r="R28" s="29">
        <f>+SUMIFS('Scritture 2014'!$F:$F,'Scritture 2014'!$G:$G,"16",'Scritture 2014'!$A:$A,$M28)</f>
        <v>0</v>
      </c>
      <c r="S28" s="29">
        <f>+SUMIFS('Scritture 2014'!$F:$F,'Scritture 2014'!$G:$G,"39CA",'Scritture 2014'!$A:$A,$M28)</f>
        <v>0</v>
      </c>
      <c r="T28" s="29">
        <f>+SUMIFS('Scritture 2014'!$F:$F,'Scritture 2014'!$G:$G,"17",'Scritture 2014'!$A:$A,$M28)</f>
        <v>0</v>
      </c>
      <c r="U28" s="29">
        <f>+SUMIFS('Scritture 2014'!$F:$F,'Scritture 2014'!$G:$G,"39AF",'Scritture 2014'!$A:$A,$M28)</f>
        <v>0</v>
      </c>
      <c r="V28" s="29">
        <f>+SUMIFS('Scritture 2014'!$F:$F,'Scritture 2014'!$G:$G,"39SD",'Scritture 2014'!$A:$A,$M28)</f>
        <v>0</v>
      </c>
      <c r="W28" s="29">
        <f>+SUMIFS('Scritture 2014'!$F:$F,'Scritture 2014'!$G:$G,"37",'Scritture 2014'!$A:$A,$M28)</f>
        <v>0</v>
      </c>
      <c r="X28" s="29">
        <f>+SUMIFS('Scritture 2014'!$F:$F,'Scritture 2014'!$G:$G,"19",'Scritture 2014'!$A:$A,$M28)</f>
        <v>0</v>
      </c>
      <c r="Y28" s="29">
        <f t="shared" si="0"/>
        <v>0</v>
      </c>
      <c r="Z28" s="29">
        <f t="shared" si="1"/>
        <v>95000</v>
      </c>
      <c r="AA28" s="29">
        <f t="shared" si="2"/>
        <v>-310168.59000000003</v>
      </c>
    </row>
    <row r="29" spans="1:27" ht="15" customHeight="1" x14ac:dyDescent="0.3">
      <c r="A29" s="12" t="s">
        <v>22</v>
      </c>
      <c r="B29" s="12" t="s">
        <v>23</v>
      </c>
      <c r="C29" s="13" t="s">
        <v>50</v>
      </c>
      <c r="D29" s="13" t="s">
        <v>64</v>
      </c>
      <c r="E29" s="14" t="s">
        <v>52</v>
      </c>
      <c r="F29" s="13"/>
      <c r="G29" s="13"/>
      <c r="H29" s="10" t="s">
        <v>22</v>
      </c>
      <c r="I29" s="10" t="s">
        <v>23</v>
      </c>
      <c r="J29" t="s">
        <v>27</v>
      </c>
      <c r="K29" t="s">
        <v>46</v>
      </c>
      <c r="L29" t="str">
        <f t="shared" si="3"/>
        <v>Fabbricati</v>
      </c>
      <c r="M29" s="15">
        <v>11201000010</v>
      </c>
      <c r="N29" s="15" t="s">
        <v>70</v>
      </c>
      <c r="O29" s="12"/>
      <c r="P29" s="29">
        <f>+VLOOKUP($M29,'Sp 2013'!$M:$X,12,0)</f>
        <v>0</v>
      </c>
      <c r="Q29" s="29">
        <f>+SUMIFS('Scritture 2014'!$F:$F,'Scritture 2014'!$G:$G,"38",'Scritture 2014'!$A:$A,$M29)</f>
        <v>0</v>
      </c>
      <c r="R29" s="29">
        <f>+SUMIFS('Scritture 2014'!$F:$F,'Scritture 2014'!$G:$G,"16",'Scritture 2014'!$A:$A,$M29)</f>
        <v>-6333.333333333333</v>
      </c>
      <c r="S29" s="29">
        <f>+SUMIFS('Scritture 2014'!$F:$F,'Scritture 2014'!$G:$G,"39CA",'Scritture 2014'!$A:$A,$M29)</f>
        <v>0</v>
      </c>
      <c r="T29" s="29">
        <f>+SUMIFS('Scritture 2014'!$F:$F,'Scritture 2014'!$G:$G,"17",'Scritture 2014'!$A:$A,$M29)</f>
        <v>0</v>
      </c>
      <c r="U29" s="29">
        <f>+SUMIFS('Scritture 2014'!$F:$F,'Scritture 2014'!$G:$G,"39AF",'Scritture 2014'!$A:$A,$M29)</f>
        <v>0</v>
      </c>
      <c r="V29" s="29">
        <f>+SUMIFS('Scritture 2014'!$F:$F,'Scritture 2014'!$G:$G,"39SD",'Scritture 2014'!$A:$A,$M29)</f>
        <v>0</v>
      </c>
      <c r="W29" s="29">
        <f>+SUMIFS('Scritture 2014'!$F:$F,'Scritture 2014'!$G:$G,"37",'Scritture 2014'!$A:$A,$M29)</f>
        <v>0</v>
      </c>
      <c r="X29" s="29">
        <f>+SUMIFS('Scritture 2014'!$F:$F,'Scritture 2014'!$G:$G,"19",'Scritture 2014'!$A:$A,$M29)</f>
        <v>0</v>
      </c>
      <c r="Y29" s="29">
        <f t="shared" si="0"/>
        <v>-6333.333333333333</v>
      </c>
      <c r="Z29" s="29">
        <f t="shared" si="1"/>
        <v>-6333.333333333333</v>
      </c>
      <c r="AA29" s="29">
        <f t="shared" si="2"/>
        <v>-6333.333333333333</v>
      </c>
    </row>
    <row r="30" spans="1:27" ht="15" customHeight="1" x14ac:dyDescent="0.3">
      <c r="A30" s="12" t="s">
        <v>22</v>
      </c>
      <c r="B30" s="12" t="s">
        <v>23</v>
      </c>
      <c r="C30" s="13" t="s">
        <v>50</v>
      </c>
      <c r="D30" s="13" t="s">
        <v>64</v>
      </c>
      <c r="E30" s="14" t="s">
        <v>52</v>
      </c>
      <c r="F30" s="13"/>
      <c r="G30" s="13"/>
      <c r="H30" s="10" t="s">
        <v>22</v>
      </c>
      <c r="I30" s="10" t="s">
        <v>23</v>
      </c>
      <c r="J30" t="s">
        <v>27</v>
      </c>
      <c r="K30" t="s">
        <v>46</v>
      </c>
      <c r="L30" t="str">
        <f t="shared" si="3"/>
        <v>Fabbricati</v>
      </c>
      <c r="M30" s="15">
        <v>11201000011</v>
      </c>
      <c r="N30" s="15" t="s">
        <v>71</v>
      </c>
      <c r="O30" s="12">
        <f>+VLOOKUP(M30,[2]Foglio1!$A:$C,3,0)</f>
        <v>623849.72</v>
      </c>
      <c r="P30" s="29">
        <f>+VLOOKUP($M30,'Sp 2013'!$M:$X,12,0)</f>
        <v>-69844.043871224974</v>
      </c>
      <c r="Q30" s="29">
        <f>+SUMIFS('Scritture 2014'!$F:$F,'Scritture 2014'!$G:$G,"38",'Scritture 2014'!$A:$A,$M30)</f>
        <v>0</v>
      </c>
      <c r="R30" s="29">
        <f>+SUMIFS('Scritture 2014'!$F:$F,'Scritture 2014'!$G:$G,"16",'Scritture 2014'!$A:$A,$M30)</f>
        <v>0</v>
      </c>
      <c r="S30" s="29">
        <f>+SUMIFS('Scritture 2014'!$F:$F,'Scritture 2014'!$G:$G,"39CA",'Scritture 2014'!$A:$A,$M30)</f>
        <v>0</v>
      </c>
      <c r="T30" s="29">
        <f>+SUMIFS('Scritture 2014'!$F:$F,'Scritture 2014'!$G:$G,"17",'Scritture 2014'!$A:$A,$M30)</f>
        <v>0</v>
      </c>
      <c r="U30" s="29">
        <f>+SUMIFS('Scritture 2014'!$F:$F,'Scritture 2014'!$G:$G,"39AF",'Scritture 2014'!$A:$A,$M30)</f>
        <v>0</v>
      </c>
      <c r="V30" s="29">
        <f>+SUMIFS('Scritture 2014'!$F:$F,'Scritture 2014'!$G:$G,"39SD",'Scritture 2014'!$A:$A,$M30)</f>
        <v>0</v>
      </c>
      <c r="W30" s="29">
        <f>+SUMIFS('Scritture 2014'!$F:$F,'Scritture 2014'!$G:$G,"37",'Scritture 2014'!$A:$A,$M30)</f>
        <v>0</v>
      </c>
      <c r="X30" s="29">
        <f>+SUMIFS('Scritture 2014'!$F:$F,'Scritture 2014'!$G:$G,"19",'Scritture 2014'!$A:$A,$M30)</f>
        <v>0</v>
      </c>
      <c r="Y30" s="29">
        <f t="shared" si="0"/>
        <v>0</v>
      </c>
      <c r="Z30" s="29">
        <f t="shared" si="1"/>
        <v>554005.676128775</v>
      </c>
      <c r="AA30" s="29">
        <f t="shared" si="2"/>
        <v>-69844.043871224974</v>
      </c>
    </row>
    <row r="31" spans="1:27" ht="15" customHeight="1" x14ac:dyDescent="0.3">
      <c r="A31" s="12" t="s">
        <v>22</v>
      </c>
      <c r="B31" s="12" t="s">
        <v>23</v>
      </c>
      <c r="C31" s="13" t="s">
        <v>50</v>
      </c>
      <c r="D31" s="13" t="s">
        <v>64</v>
      </c>
      <c r="E31" s="14" t="s">
        <v>52</v>
      </c>
      <c r="F31" s="13"/>
      <c r="G31" s="13"/>
      <c r="H31" s="10" t="s">
        <v>22</v>
      </c>
      <c r="I31" s="10" t="s">
        <v>23</v>
      </c>
      <c r="J31" t="s">
        <v>27</v>
      </c>
      <c r="K31" t="s">
        <v>46</v>
      </c>
      <c r="L31" t="str">
        <f t="shared" si="3"/>
        <v>Fabbricati</v>
      </c>
      <c r="M31" s="15">
        <v>11201000012</v>
      </c>
      <c r="N31" s="15" t="s">
        <v>72</v>
      </c>
      <c r="O31" s="12">
        <f>+VLOOKUP(M31,[2]Foglio1!$A:$C,3,0)</f>
        <v>-62706.87</v>
      </c>
      <c r="P31" s="29">
        <f>+VLOOKUP($M31,'Sp 2013'!$M:$X,12,0)</f>
        <v>18481.843871225079</v>
      </c>
      <c r="Q31" s="29">
        <f>+SUMIFS('Scritture 2014'!$F:$F,'Scritture 2014'!$G:$G,"38",'Scritture 2014'!$A:$A,$M31)</f>
        <v>0</v>
      </c>
      <c r="R31" s="29">
        <f>+SUMIFS('Scritture 2014'!$F:$F,'Scritture 2014'!$G:$G,"16",'Scritture 2014'!$A:$A,$M31)</f>
        <v>-26015.938917647065</v>
      </c>
      <c r="S31" s="29">
        <f>+SUMIFS('Scritture 2014'!$F:$F,'Scritture 2014'!$G:$G,"39CA",'Scritture 2014'!$A:$A,$M31)</f>
        <v>0</v>
      </c>
      <c r="T31" s="29">
        <f>+SUMIFS('Scritture 2014'!$F:$F,'Scritture 2014'!$G:$G,"17",'Scritture 2014'!$A:$A,$M31)</f>
        <v>0</v>
      </c>
      <c r="U31" s="29">
        <f>+SUMIFS('Scritture 2014'!$F:$F,'Scritture 2014'!$G:$G,"39AF",'Scritture 2014'!$A:$A,$M31)</f>
        <v>0</v>
      </c>
      <c r="V31" s="29">
        <f>+SUMIFS('Scritture 2014'!$F:$F,'Scritture 2014'!$G:$G,"39SD",'Scritture 2014'!$A:$A,$M31)</f>
        <v>0</v>
      </c>
      <c r="W31" s="29">
        <f>+SUMIFS('Scritture 2014'!$F:$F,'Scritture 2014'!$G:$G,"37",'Scritture 2014'!$A:$A,$M31)</f>
        <v>0</v>
      </c>
      <c r="X31" s="29">
        <f>+SUMIFS('Scritture 2014'!$F:$F,'Scritture 2014'!$G:$G,"19",'Scritture 2014'!$A:$A,$M31)</f>
        <v>0</v>
      </c>
      <c r="Y31" s="29">
        <f t="shared" si="0"/>
        <v>-26015.938917647065</v>
      </c>
      <c r="Z31" s="29">
        <f t="shared" si="1"/>
        <v>-70240.965046421989</v>
      </c>
      <c r="AA31" s="29">
        <f t="shared" si="2"/>
        <v>-7534.0950464219859</v>
      </c>
    </row>
    <row r="32" spans="1:27" ht="15" customHeight="1" x14ac:dyDescent="0.3">
      <c r="A32" s="12" t="s">
        <v>22</v>
      </c>
      <c r="B32" s="12" t="s">
        <v>23</v>
      </c>
      <c r="C32" s="13" t="s">
        <v>50</v>
      </c>
      <c r="D32" s="13" t="s">
        <v>64</v>
      </c>
      <c r="E32" s="14" t="s">
        <v>52</v>
      </c>
      <c r="F32" s="13"/>
      <c r="G32" s="13"/>
      <c r="H32" s="10" t="s">
        <v>22</v>
      </c>
      <c r="I32" s="10" t="s">
        <v>23</v>
      </c>
      <c r="J32" t="s">
        <v>27</v>
      </c>
      <c r="K32" t="s">
        <v>46</v>
      </c>
      <c r="L32" t="str">
        <f t="shared" si="3"/>
        <v>Fabbricati</v>
      </c>
      <c r="M32" s="15">
        <v>11201000019</v>
      </c>
      <c r="N32" s="15" t="s">
        <v>73</v>
      </c>
      <c r="O32" s="12">
        <f>+VLOOKUP(M32,[2]Foglio1!$A:$C,3,0)</f>
        <v>524494.30000000005</v>
      </c>
      <c r="P32" s="29">
        <f>+VLOOKUP($M32,'Sp 2013'!$M:$X,12,0)</f>
        <v>-116200.99813711684</v>
      </c>
      <c r="Q32" s="29">
        <f>+SUMIFS('Scritture 2014'!$F:$F,'Scritture 2014'!$G:$G,"38",'Scritture 2014'!$A:$A,$M32)</f>
        <v>0</v>
      </c>
      <c r="R32" s="29">
        <f>+SUMIFS('Scritture 2014'!$F:$F,'Scritture 2014'!$G:$G,"16",'Scritture 2014'!$A:$A,$M32)</f>
        <v>0</v>
      </c>
      <c r="S32" s="29">
        <f>+SUMIFS('Scritture 2014'!$F:$F,'Scritture 2014'!$G:$G,"39CA",'Scritture 2014'!$A:$A,$M32)</f>
        <v>0</v>
      </c>
      <c r="T32" s="29">
        <f>+SUMIFS('Scritture 2014'!$F:$F,'Scritture 2014'!$G:$G,"17",'Scritture 2014'!$A:$A,$M32)</f>
        <v>0</v>
      </c>
      <c r="U32" s="29">
        <f>+SUMIFS('Scritture 2014'!$F:$F,'Scritture 2014'!$G:$G,"39AF",'Scritture 2014'!$A:$A,$M32)</f>
        <v>0</v>
      </c>
      <c r="V32" s="29">
        <f>+SUMIFS('Scritture 2014'!$F:$F,'Scritture 2014'!$G:$G,"39SD",'Scritture 2014'!$A:$A,$M32)</f>
        <v>0</v>
      </c>
      <c r="W32" s="29">
        <f>+SUMIFS('Scritture 2014'!$F:$F,'Scritture 2014'!$G:$G,"37",'Scritture 2014'!$A:$A,$M32)</f>
        <v>0</v>
      </c>
      <c r="X32" s="29">
        <f>+SUMIFS('Scritture 2014'!$F:$F,'Scritture 2014'!$G:$G,"19",'Scritture 2014'!$A:$A,$M32)</f>
        <v>0</v>
      </c>
      <c r="Y32" s="29">
        <f t="shared" si="0"/>
        <v>0</v>
      </c>
      <c r="Z32" s="29">
        <f t="shared" si="1"/>
        <v>408293.30186288321</v>
      </c>
      <c r="AA32" s="29">
        <f t="shared" si="2"/>
        <v>-116200.99813711684</v>
      </c>
    </row>
    <row r="33" spans="1:27" ht="15" customHeight="1" x14ac:dyDescent="0.3">
      <c r="A33" s="12" t="s">
        <v>22</v>
      </c>
      <c r="B33" s="12" t="s">
        <v>23</v>
      </c>
      <c r="C33" s="13" t="s">
        <v>50</v>
      </c>
      <c r="D33" s="13" t="s">
        <v>64</v>
      </c>
      <c r="E33" s="14" t="s">
        <v>52</v>
      </c>
      <c r="F33" s="13"/>
      <c r="G33" s="13"/>
      <c r="H33" s="10" t="s">
        <v>22</v>
      </c>
      <c r="I33" s="10" t="s">
        <v>23</v>
      </c>
      <c r="J33" t="s">
        <v>27</v>
      </c>
      <c r="K33" t="s">
        <v>46</v>
      </c>
      <c r="L33" t="str">
        <f t="shared" si="3"/>
        <v>Fabbricati</v>
      </c>
      <c r="M33" s="15">
        <v>11201000020</v>
      </c>
      <c r="N33" s="15" t="s">
        <v>74</v>
      </c>
      <c r="O33" s="12">
        <f>+VLOOKUP(M33,[2]Foglio1!$A:$C,3,0)</f>
        <v>-53211.88</v>
      </c>
      <c r="P33" s="29">
        <f>+VLOOKUP($M33,'Sp 2013'!$M:$X,12,0)</f>
        <v>10832.588137116814</v>
      </c>
      <c r="Q33" s="29">
        <f>+SUMIFS('Scritture 2014'!$F:$F,'Scritture 2014'!$G:$G,"38",'Scritture 2014'!$A:$A,$M33)</f>
        <v>0</v>
      </c>
      <c r="R33" s="29">
        <f>+SUMIFS('Scritture 2014'!$F:$F,'Scritture 2014'!$G:$G,"16",'Scritture 2014'!$A:$A,$M33)</f>
        <v>-4217.0447030303048</v>
      </c>
      <c r="S33" s="29">
        <f>+SUMIFS('Scritture 2014'!$F:$F,'Scritture 2014'!$G:$G,"39CA",'Scritture 2014'!$A:$A,$M33)</f>
        <v>0</v>
      </c>
      <c r="T33" s="29">
        <f>+SUMIFS('Scritture 2014'!$F:$F,'Scritture 2014'!$G:$G,"17",'Scritture 2014'!$A:$A,$M33)</f>
        <v>0</v>
      </c>
      <c r="U33" s="29">
        <f>+SUMIFS('Scritture 2014'!$F:$F,'Scritture 2014'!$G:$G,"39AF",'Scritture 2014'!$A:$A,$M33)</f>
        <v>0</v>
      </c>
      <c r="V33" s="29">
        <f>+SUMIFS('Scritture 2014'!$F:$F,'Scritture 2014'!$G:$G,"39SD",'Scritture 2014'!$A:$A,$M33)</f>
        <v>0</v>
      </c>
      <c r="W33" s="29">
        <f>+SUMIFS('Scritture 2014'!$F:$F,'Scritture 2014'!$G:$G,"37",'Scritture 2014'!$A:$A,$M33)</f>
        <v>0</v>
      </c>
      <c r="X33" s="29">
        <f>+SUMIFS('Scritture 2014'!$F:$F,'Scritture 2014'!$G:$G,"19",'Scritture 2014'!$A:$A,$M33)</f>
        <v>0</v>
      </c>
      <c r="Y33" s="29">
        <f t="shared" si="0"/>
        <v>-4217.0447030303048</v>
      </c>
      <c r="Z33" s="29">
        <f t="shared" si="1"/>
        <v>-46596.336565913487</v>
      </c>
      <c r="AA33" s="29">
        <f t="shared" si="2"/>
        <v>6615.5434340865104</v>
      </c>
    </row>
    <row r="34" spans="1:27" ht="15" customHeight="1" x14ac:dyDescent="0.3">
      <c r="A34" s="12" t="s">
        <v>22</v>
      </c>
      <c r="B34" s="12" t="s">
        <v>23</v>
      </c>
      <c r="C34" s="13" t="s">
        <v>50</v>
      </c>
      <c r="D34" s="13" t="s">
        <v>64</v>
      </c>
      <c r="E34" s="14" t="s">
        <v>52</v>
      </c>
      <c r="F34" s="13"/>
      <c r="G34" s="13"/>
      <c r="H34" s="10" t="s">
        <v>22</v>
      </c>
      <c r="I34" s="10" t="s">
        <v>23</v>
      </c>
      <c r="J34" t="s">
        <v>27</v>
      </c>
      <c r="K34" t="s">
        <v>46</v>
      </c>
      <c r="L34" t="str">
        <f t="shared" si="3"/>
        <v>Fabbricati</v>
      </c>
      <c r="M34" s="15">
        <v>11201000023</v>
      </c>
      <c r="N34" s="15" t="s">
        <v>75</v>
      </c>
      <c r="O34" s="12">
        <f>+VLOOKUP(M34,[2]Foglio1!$A:$C,3,0)</f>
        <v>1718654.78</v>
      </c>
      <c r="P34" s="29">
        <f>+VLOOKUP($M34,'Sp 2013'!$M:$X,12,0)</f>
        <v>59636.585588313174</v>
      </c>
      <c r="Q34" s="29">
        <f>+SUMIFS('Scritture 2014'!$F:$F,'Scritture 2014'!$G:$G,"38",'Scritture 2014'!$A:$A,$M34)</f>
        <v>0</v>
      </c>
      <c r="R34" s="29">
        <f>+SUMIFS('Scritture 2014'!$F:$F,'Scritture 2014'!$G:$G,"16",'Scritture 2014'!$A:$A,$M34)</f>
        <v>0</v>
      </c>
      <c r="S34" s="29">
        <f>+SUMIFS('Scritture 2014'!$F:$F,'Scritture 2014'!$G:$G,"39CA",'Scritture 2014'!$A:$A,$M34)</f>
        <v>0</v>
      </c>
      <c r="T34" s="29">
        <f>+SUMIFS('Scritture 2014'!$F:$F,'Scritture 2014'!$G:$G,"17",'Scritture 2014'!$A:$A,$M34)</f>
        <v>0</v>
      </c>
      <c r="U34" s="29">
        <f>+SUMIFS('Scritture 2014'!$F:$F,'Scritture 2014'!$G:$G,"39AF",'Scritture 2014'!$A:$A,$M34)</f>
        <v>0</v>
      </c>
      <c r="V34" s="29">
        <f>+SUMIFS('Scritture 2014'!$F:$F,'Scritture 2014'!$G:$G,"39SD",'Scritture 2014'!$A:$A,$M34)</f>
        <v>0</v>
      </c>
      <c r="W34" s="29">
        <f>+SUMIFS('Scritture 2014'!$F:$F,'Scritture 2014'!$G:$G,"37",'Scritture 2014'!$A:$A,$M34)</f>
        <v>0</v>
      </c>
      <c r="X34" s="29">
        <f>+SUMIFS('Scritture 2014'!$F:$F,'Scritture 2014'!$G:$G,"19",'Scritture 2014'!$A:$A,$M34)</f>
        <v>0</v>
      </c>
      <c r="Y34" s="29">
        <f t="shared" si="0"/>
        <v>0</v>
      </c>
      <c r="Z34" s="29">
        <f t="shared" si="1"/>
        <v>1778291.3655883132</v>
      </c>
      <c r="AA34" s="29">
        <f t="shared" si="2"/>
        <v>59636.585588313174</v>
      </c>
    </row>
    <row r="35" spans="1:27" ht="15" customHeight="1" x14ac:dyDescent="0.3">
      <c r="A35" s="12" t="s">
        <v>22</v>
      </c>
      <c r="B35" s="12" t="s">
        <v>23</v>
      </c>
      <c r="C35" s="13" t="s">
        <v>50</v>
      </c>
      <c r="D35" s="13" t="s">
        <v>64</v>
      </c>
      <c r="E35" s="14" t="s">
        <v>52</v>
      </c>
      <c r="F35" s="13"/>
      <c r="G35" s="13"/>
      <c r="H35" s="10" t="s">
        <v>22</v>
      </c>
      <c r="I35" s="10" t="s">
        <v>23</v>
      </c>
      <c r="J35" t="s">
        <v>27</v>
      </c>
      <c r="K35" t="s">
        <v>46</v>
      </c>
      <c r="L35" t="str">
        <f t="shared" si="3"/>
        <v>Fabbricati</v>
      </c>
      <c r="M35" s="15">
        <v>11201000024</v>
      </c>
      <c r="N35" s="15" t="s">
        <v>76</v>
      </c>
      <c r="O35" s="12">
        <f>+VLOOKUP(M35,[2]Foglio1!$A:$C,3,0)</f>
        <v>-142475.76</v>
      </c>
      <c r="P35" s="29">
        <f>+VLOOKUP($M35,'Sp 2013'!$M:$X,12,0)</f>
        <v>4134.7344116870663</v>
      </c>
      <c r="Q35" s="29">
        <f>+SUMIFS('Scritture 2014'!$F:$F,'Scritture 2014'!$G:$G,"38",'Scritture 2014'!$A:$A,$M35)</f>
        <v>0</v>
      </c>
      <c r="R35" s="29">
        <f>+SUMIFS('Scritture 2014'!$F:$F,'Scritture 2014'!$G:$G,"16",'Scritture 2014'!$A:$A,$M35)</f>
        <v>-36401.953703225809</v>
      </c>
      <c r="S35" s="29">
        <f>+SUMIFS('Scritture 2014'!$F:$F,'Scritture 2014'!$G:$G,"39CA",'Scritture 2014'!$A:$A,$M35)</f>
        <v>0</v>
      </c>
      <c r="T35" s="29">
        <f>+SUMIFS('Scritture 2014'!$F:$F,'Scritture 2014'!$G:$G,"17",'Scritture 2014'!$A:$A,$M35)</f>
        <v>0</v>
      </c>
      <c r="U35" s="29">
        <f>+SUMIFS('Scritture 2014'!$F:$F,'Scritture 2014'!$G:$G,"39AF",'Scritture 2014'!$A:$A,$M35)</f>
        <v>0</v>
      </c>
      <c r="V35" s="29">
        <f>+SUMIFS('Scritture 2014'!$F:$F,'Scritture 2014'!$G:$G,"39SD",'Scritture 2014'!$A:$A,$M35)</f>
        <v>0</v>
      </c>
      <c r="W35" s="29">
        <f>+SUMIFS('Scritture 2014'!$F:$F,'Scritture 2014'!$G:$G,"37",'Scritture 2014'!$A:$A,$M35)</f>
        <v>0</v>
      </c>
      <c r="X35" s="29">
        <f>+SUMIFS('Scritture 2014'!$F:$F,'Scritture 2014'!$G:$G,"19",'Scritture 2014'!$A:$A,$M35)</f>
        <v>0</v>
      </c>
      <c r="Y35" s="29">
        <f t="shared" si="0"/>
        <v>-36401.953703225809</v>
      </c>
      <c r="Z35" s="29">
        <f t="shared" si="1"/>
        <v>-174742.97929153877</v>
      </c>
      <c r="AA35" s="29">
        <f t="shared" si="2"/>
        <v>-32267.219291538757</v>
      </c>
    </row>
    <row r="36" spans="1:27" ht="15" customHeight="1" x14ac:dyDescent="0.3">
      <c r="A36" s="12" t="s">
        <v>22</v>
      </c>
      <c r="B36" s="12" t="s">
        <v>23</v>
      </c>
      <c r="C36" s="13" t="s">
        <v>50</v>
      </c>
      <c r="D36" s="13" t="s">
        <v>64</v>
      </c>
      <c r="E36" s="14" t="s">
        <v>52</v>
      </c>
      <c r="F36" s="13"/>
      <c r="G36" s="13"/>
      <c r="H36" s="10" t="s">
        <v>22</v>
      </c>
      <c r="I36" s="10" t="s">
        <v>23</v>
      </c>
      <c r="J36" t="s">
        <v>27</v>
      </c>
      <c r="K36" t="s">
        <v>46</v>
      </c>
      <c r="L36" t="str">
        <f t="shared" si="3"/>
        <v>Fabbricati</v>
      </c>
      <c r="M36" s="15">
        <v>11201000005</v>
      </c>
      <c r="N36" s="15" t="s">
        <v>77</v>
      </c>
      <c r="O36" s="12">
        <f>+VLOOKUP(M36,[2]Foglio1!$A:$C,3,0)</f>
        <v>27997.13</v>
      </c>
      <c r="P36" s="29">
        <f>+VLOOKUP($M36,'Sp 2013'!$M:$X,12,0)</f>
        <v>0</v>
      </c>
      <c r="Q36" s="29">
        <f>+SUMIFS('Scritture 2014'!$F:$F,'Scritture 2014'!$G:$G,"38",'Scritture 2014'!$A:$A,$M36)</f>
        <v>0</v>
      </c>
      <c r="R36" s="29">
        <f>+SUMIFS('Scritture 2014'!$F:$F,'Scritture 2014'!$G:$G,"16",'Scritture 2014'!$A:$A,$M36)</f>
        <v>0</v>
      </c>
      <c r="S36" s="29">
        <f>+SUMIFS('Scritture 2014'!$F:$F,'Scritture 2014'!$G:$G,"39CA",'Scritture 2014'!$A:$A,$M36)</f>
        <v>0</v>
      </c>
      <c r="T36" s="29">
        <f>+SUMIFS('Scritture 2014'!$F:$F,'Scritture 2014'!$G:$G,"17",'Scritture 2014'!$A:$A,$M36)</f>
        <v>0</v>
      </c>
      <c r="U36" s="29">
        <f>+SUMIFS('Scritture 2014'!$F:$F,'Scritture 2014'!$G:$G,"39AF",'Scritture 2014'!$A:$A,$M36)</f>
        <v>0</v>
      </c>
      <c r="V36" s="29">
        <f>+SUMIFS('Scritture 2014'!$F:$F,'Scritture 2014'!$G:$G,"39SD",'Scritture 2014'!$A:$A,$M36)</f>
        <v>0</v>
      </c>
      <c r="W36" s="29">
        <f>+SUMIFS('Scritture 2014'!$F:$F,'Scritture 2014'!$G:$G,"37",'Scritture 2014'!$A:$A,$M36)</f>
        <v>0</v>
      </c>
      <c r="X36" s="29">
        <f>+SUMIFS('Scritture 2014'!$F:$F,'Scritture 2014'!$G:$G,"19",'Scritture 2014'!$A:$A,$M36)</f>
        <v>0</v>
      </c>
      <c r="Y36" s="29">
        <f t="shared" si="0"/>
        <v>0</v>
      </c>
      <c r="Z36" s="29">
        <f t="shared" si="1"/>
        <v>27997.13</v>
      </c>
      <c r="AA36" s="29">
        <f t="shared" si="2"/>
        <v>0</v>
      </c>
    </row>
    <row r="37" spans="1:27" ht="15" customHeight="1" x14ac:dyDescent="0.3">
      <c r="A37" s="12" t="s">
        <v>22</v>
      </c>
      <c r="B37" s="12" t="s">
        <v>23</v>
      </c>
      <c r="C37" s="13" t="s">
        <v>50</v>
      </c>
      <c r="D37" s="13" t="s">
        <v>64</v>
      </c>
      <c r="E37" s="14" t="s">
        <v>52</v>
      </c>
      <c r="F37" s="13"/>
      <c r="G37" s="13"/>
      <c r="H37" s="10" t="s">
        <v>22</v>
      </c>
      <c r="I37" s="10" t="s">
        <v>23</v>
      </c>
      <c r="J37" t="s">
        <v>27</v>
      </c>
      <c r="K37" t="s">
        <v>46</v>
      </c>
      <c r="L37" t="str">
        <f t="shared" si="3"/>
        <v>Fabbricati</v>
      </c>
      <c r="M37" s="15">
        <v>11201000006</v>
      </c>
      <c r="N37" s="15" t="s">
        <v>78</v>
      </c>
      <c r="O37" s="12">
        <f>+VLOOKUP(M37,[2]Foglio1!$A:$C,3,0)</f>
        <v>-27997.13</v>
      </c>
      <c r="P37" s="29">
        <f>+VLOOKUP($M37,'Sp 2013'!$M:$X,12,0)</f>
        <v>0</v>
      </c>
      <c r="Q37" s="29">
        <f>+SUMIFS('Scritture 2014'!$F:$F,'Scritture 2014'!$G:$G,"38",'Scritture 2014'!$A:$A,$M37)</f>
        <v>0</v>
      </c>
      <c r="R37" s="29">
        <f>+SUMIFS('Scritture 2014'!$F:$F,'Scritture 2014'!$G:$G,"16",'Scritture 2014'!$A:$A,$M37)</f>
        <v>0</v>
      </c>
      <c r="S37" s="29">
        <f>+SUMIFS('Scritture 2014'!$F:$F,'Scritture 2014'!$G:$G,"39CA",'Scritture 2014'!$A:$A,$M37)</f>
        <v>0</v>
      </c>
      <c r="T37" s="29">
        <f>+SUMIFS('Scritture 2014'!$F:$F,'Scritture 2014'!$G:$G,"17",'Scritture 2014'!$A:$A,$M37)</f>
        <v>0</v>
      </c>
      <c r="U37" s="29">
        <f>+SUMIFS('Scritture 2014'!$F:$F,'Scritture 2014'!$G:$G,"39AF",'Scritture 2014'!$A:$A,$M37)</f>
        <v>0</v>
      </c>
      <c r="V37" s="29">
        <f>+SUMIFS('Scritture 2014'!$F:$F,'Scritture 2014'!$G:$G,"39SD",'Scritture 2014'!$A:$A,$M37)</f>
        <v>0</v>
      </c>
      <c r="W37" s="29">
        <f>+SUMIFS('Scritture 2014'!$F:$F,'Scritture 2014'!$G:$G,"37",'Scritture 2014'!$A:$A,$M37)</f>
        <v>0</v>
      </c>
      <c r="X37" s="29">
        <f>+SUMIFS('Scritture 2014'!$F:$F,'Scritture 2014'!$G:$G,"19",'Scritture 2014'!$A:$A,$M37)</f>
        <v>0</v>
      </c>
      <c r="Y37" s="29">
        <f t="shared" si="0"/>
        <v>0</v>
      </c>
      <c r="Z37" s="29">
        <f t="shared" si="1"/>
        <v>-27997.13</v>
      </c>
      <c r="AA37" s="29">
        <f t="shared" si="2"/>
        <v>0</v>
      </c>
    </row>
    <row r="38" spans="1:27" ht="15" customHeight="1" x14ac:dyDescent="0.3">
      <c r="A38" s="12" t="s">
        <v>22</v>
      </c>
      <c r="B38" s="12" t="s">
        <v>23</v>
      </c>
      <c r="C38" s="13" t="s">
        <v>50</v>
      </c>
      <c r="D38" s="13" t="s">
        <v>64</v>
      </c>
      <c r="E38" s="14" t="s">
        <v>52</v>
      </c>
      <c r="F38" s="13"/>
      <c r="G38" s="13"/>
      <c r="H38" s="10" t="s">
        <v>22</v>
      </c>
      <c r="I38" s="10" t="s">
        <v>23</v>
      </c>
      <c r="J38" t="s">
        <v>27</v>
      </c>
      <c r="K38" t="s">
        <v>46</v>
      </c>
      <c r="L38" t="str">
        <f t="shared" si="3"/>
        <v>Fabbricati</v>
      </c>
      <c r="M38" s="15">
        <v>11201000021</v>
      </c>
      <c r="N38" s="15" t="s">
        <v>79</v>
      </c>
      <c r="O38" s="12">
        <f>+VLOOKUP(M38,[2]Foglio1!$A:$C,3,0)</f>
        <v>998.19</v>
      </c>
      <c r="P38" s="29">
        <f>+VLOOKUP($M38,'Sp 2013'!$M:$X,12,0)</f>
        <v>0</v>
      </c>
      <c r="Q38" s="29">
        <f>+SUMIFS('Scritture 2014'!$F:$F,'Scritture 2014'!$G:$G,"38",'Scritture 2014'!$A:$A,$M38)</f>
        <v>0</v>
      </c>
      <c r="R38" s="29">
        <f>+SUMIFS('Scritture 2014'!$F:$F,'Scritture 2014'!$G:$G,"16",'Scritture 2014'!$A:$A,$M38)</f>
        <v>0</v>
      </c>
      <c r="S38" s="29">
        <f>+SUMIFS('Scritture 2014'!$F:$F,'Scritture 2014'!$G:$G,"39CA",'Scritture 2014'!$A:$A,$M38)</f>
        <v>0</v>
      </c>
      <c r="T38" s="29">
        <f>+SUMIFS('Scritture 2014'!$F:$F,'Scritture 2014'!$G:$G,"17",'Scritture 2014'!$A:$A,$M38)</f>
        <v>0</v>
      </c>
      <c r="U38" s="29">
        <f>+SUMIFS('Scritture 2014'!$F:$F,'Scritture 2014'!$G:$G,"39AF",'Scritture 2014'!$A:$A,$M38)</f>
        <v>0</v>
      </c>
      <c r="V38" s="29">
        <f>+SUMIFS('Scritture 2014'!$F:$F,'Scritture 2014'!$G:$G,"39SD",'Scritture 2014'!$A:$A,$M38)</f>
        <v>0</v>
      </c>
      <c r="W38" s="29">
        <f>+SUMIFS('Scritture 2014'!$F:$F,'Scritture 2014'!$G:$G,"37",'Scritture 2014'!$A:$A,$M38)</f>
        <v>0</v>
      </c>
      <c r="X38" s="29">
        <f>+SUMIFS('Scritture 2014'!$F:$F,'Scritture 2014'!$G:$G,"19",'Scritture 2014'!$A:$A,$M38)</f>
        <v>0</v>
      </c>
      <c r="Y38" s="29">
        <f t="shared" si="0"/>
        <v>0</v>
      </c>
      <c r="Z38" s="29">
        <f t="shared" si="1"/>
        <v>998.19</v>
      </c>
      <c r="AA38" s="29">
        <f t="shared" si="2"/>
        <v>0</v>
      </c>
    </row>
    <row r="39" spans="1:27" ht="15" customHeight="1" x14ac:dyDescent="0.3">
      <c r="A39" s="12" t="s">
        <v>22</v>
      </c>
      <c r="B39" s="12" t="s">
        <v>23</v>
      </c>
      <c r="C39" s="13" t="s">
        <v>50</v>
      </c>
      <c r="D39" s="13" t="s">
        <v>64</v>
      </c>
      <c r="E39" s="14" t="s">
        <v>52</v>
      </c>
      <c r="F39" s="13"/>
      <c r="G39" s="13"/>
      <c r="H39" s="10" t="s">
        <v>22</v>
      </c>
      <c r="I39" s="10" t="s">
        <v>23</v>
      </c>
      <c r="J39" t="s">
        <v>27</v>
      </c>
      <c r="K39" t="s">
        <v>46</v>
      </c>
      <c r="L39" t="str">
        <f t="shared" si="3"/>
        <v>Fabbricati</v>
      </c>
      <c r="M39" s="15">
        <v>11201000022</v>
      </c>
      <c r="N39" s="15" t="s">
        <v>80</v>
      </c>
      <c r="O39" s="12">
        <f>+VLOOKUP(M39,[2]Foglio1!$A:$C,3,0)</f>
        <v>-998.19</v>
      </c>
      <c r="P39" s="29">
        <f>+VLOOKUP($M39,'Sp 2013'!$M:$X,12,0)</f>
        <v>0</v>
      </c>
      <c r="Q39" s="29">
        <f>+SUMIFS('Scritture 2014'!$F:$F,'Scritture 2014'!$G:$G,"38",'Scritture 2014'!$A:$A,$M39)</f>
        <v>0</v>
      </c>
      <c r="R39" s="29">
        <f>+SUMIFS('Scritture 2014'!$F:$F,'Scritture 2014'!$G:$G,"16",'Scritture 2014'!$A:$A,$M39)</f>
        <v>0</v>
      </c>
      <c r="S39" s="29">
        <f>+SUMIFS('Scritture 2014'!$F:$F,'Scritture 2014'!$G:$G,"39CA",'Scritture 2014'!$A:$A,$M39)</f>
        <v>0</v>
      </c>
      <c r="T39" s="29">
        <f>+SUMIFS('Scritture 2014'!$F:$F,'Scritture 2014'!$G:$G,"17",'Scritture 2014'!$A:$A,$M39)</f>
        <v>0</v>
      </c>
      <c r="U39" s="29">
        <f>+SUMIFS('Scritture 2014'!$F:$F,'Scritture 2014'!$G:$G,"39AF",'Scritture 2014'!$A:$A,$M39)</f>
        <v>0</v>
      </c>
      <c r="V39" s="29">
        <f>+SUMIFS('Scritture 2014'!$F:$F,'Scritture 2014'!$G:$G,"39SD",'Scritture 2014'!$A:$A,$M39)</f>
        <v>0</v>
      </c>
      <c r="W39" s="29">
        <f>+SUMIFS('Scritture 2014'!$F:$F,'Scritture 2014'!$G:$G,"37",'Scritture 2014'!$A:$A,$M39)</f>
        <v>0</v>
      </c>
      <c r="X39" s="29">
        <f>+SUMIFS('Scritture 2014'!$F:$F,'Scritture 2014'!$G:$G,"19",'Scritture 2014'!$A:$A,$M39)</f>
        <v>0</v>
      </c>
      <c r="Y39" s="29">
        <f t="shared" si="0"/>
        <v>0</v>
      </c>
      <c r="Z39" s="29">
        <f t="shared" si="1"/>
        <v>-998.19</v>
      </c>
      <c r="AA39" s="29">
        <f t="shared" si="2"/>
        <v>0</v>
      </c>
    </row>
    <row r="40" spans="1:27" ht="15" customHeight="1" x14ac:dyDescent="0.3">
      <c r="A40" s="12"/>
      <c r="B40" s="12"/>
      <c r="C40" s="13"/>
      <c r="D40" s="13"/>
      <c r="E40" s="14"/>
      <c r="F40" s="13"/>
      <c r="G40" s="13"/>
      <c r="H40" s="10" t="s">
        <v>22</v>
      </c>
      <c r="I40" s="10" t="s">
        <v>23</v>
      </c>
      <c r="J40" t="s">
        <v>27</v>
      </c>
      <c r="K40" t="s">
        <v>46</v>
      </c>
      <c r="L40" t="s">
        <v>64</v>
      </c>
      <c r="M40" s="23" t="s">
        <v>864</v>
      </c>
      <c r="N40" s="23" t="s">
        <v>865</v>
      </c>
      <c r="O40" s="12"/>
      <c r="P40" s="29">
        <f>+VLOOKUP($M40,'Sp 2013'!$M:$X,12,0)</f>
        <v>30855.323227039411</v>
      </c>
      <c r="Q40" s="29">
        <f>+SUMIFS('Scritture 2014'!$F:$F,'Scritture 2014'!$G:$G,"38",'Scritture 2014'!$A:$A,$M40)</f>
        <v>0</v>
      </c>
      <c r="R40" s="29">
        <f>+SUMIFS('Scritture 2014'!$F:$F,'Scritture 2014'!$G:$G,"16",'Scritture 2014'!$A:$A,$M40)</f>
        <v>0</v>
      </c>
      <c r="S40" s="29">
        <f>+SUMIFS('Scritture 2014'!$F:$F,'Scritture 2014'!$G:$G,"39CA",'Scritture 2014'!$A:$A,$M40)</f>
        <v>0</v>
      </c>
      <c r="T40" s="29">
        <f>+SUMIFS('Scritture 2014'!$F:$F,'Scritture 2014'!$G:$G,"17",'Scritture 2014'!$A:$A,$M40)</f>
        <v>0</v>
      </c>
      <c r="U40" s="29">
        <f>+SUMIFS('Scritture 2014'!$F:$F,'Scritture 2014'!$G:$G,"39AF",'Scritture 2014'!$A:$A,$M40)</f>
        <v>0</v>
      </c>
      <c r="V40" s="29">
        <f>+SUMIFS('Scritture 2014'!$F:$F,'Scritture 2014'!$G:$G,"39SD",'Scritture 2014'!$A:$A,$M40)</f>
        <v>0</v>
      </c>
      <c r="W40" s="29">
        <f>+SUMIFS('Scritture 2014'!$F:$F,'Scritture 2014'!$G:$G,"37",'Scritture 2014'!$A:$A,$M40)</f>
        <v>0</v>
      </c>
      <c r="X40" s="29">
        <f>+SUMIFS('Scritture 2014'!$F:$F,'Scritture 2014'!$G:$G,"19",'Scritture 2014'!$A:$A,$M40)</f>
        <v>0</v>
      </c>
      <c r="Y40" s="29">
        <f t="shared" si="0"/>
        <v>0</v>
      </c>
      <c r="Z40" s="29">
        <f t="shared" si="1"/>
        <v>30855.323227039411</v>
      </c>
      <c r="AA40" s="29">
        <f t="shared" si="2"/>
        <v>30855.323227039411</v>
      </c>
    </row>
    <row r="41" spans="1:27" ht="15" customHeight="1" x14ac:dyDescent="0.3">
      <c r="A41" s="12"/>
      <c r="B41" s="12"/>
      <c r="C41" s="13"/>
      <c r="D41" s="13"/>
      <c r="E41" s="14"/>
      <c r="F41" s="13"/>
      <c r="G41" s="13"/>
      <c r="H41" s="10" t="s">
        <v>22</v>
      </c>
      <c r="I41" s="10" t="s">
        <v>23</v>
      </c>
      <c r="J41" t="s">
        <v>27</v>
      </c>
      <c r="K41" t="s">
        <v>46</v>
      </c>
      <c r="L41" t="s">
        <v>64</v>
      </c>
      <c r="M41" s="23" t="s">
        <v>867</v>
      </c>
      <c r="N41" s="23" t="s">
        <v>868</v>
      </c>
      <c r="O41" s="12"/>
      <c r="P41" s="29">
        <f>+VLOOKUP($M41,'Sp 2013'!$M:$X,12,0)</f>
        <v>1023899.6939961808</v>
      </c>
      <c r="Q41" s="29">
        <f>+SUMIFS('Scritture 2014'!$F:$F,'Scritture 2014'!$G:$G,"38",'Scritture 2014'!$A:$A,$M41)</f>
        <v>0</v>
      </c>
      <c r="R41" s="29">
        <f>+SUMIFS('Scritture 2014'!$F:$F,'Scritture 2014'!$G:$G,"16",'Scritture 2014'!$A:$A,$M41)</f>
        <v>0</v>
      </c>
      <c r="S41" s="29">
        <f>+SUMIFS('Scritture 2014'!$F:$F,'Scritture 2014'!$G:$G,"39CA",'Scritture 2014'!$A:$A,$M41)</f>
        <v>0</v>
      </c>
      <c r="T41" s="29">
        <f>+SUMIFS('Scritture 2014'!$F:$F,'Scritture 2014'!$G:$G,"17",'Scritture 2014'!$A:$A,$M41)</f>
        <v>0</v>
      </c>
      <c r="U41" s="29">
        <f>+SUMIFS('Scritture 2014'!$F:$F,'Scritture 2014'!$G:$G,"39AF",'Scritture 2014'!$A:$A,$M41)</f>
        <v>0</v>
      </c>
      <c r="V41" s="29">
        <f>+SUMIFS('Scritture 2014'!$F:$F,'Scritture 2014'!$G:$G,"39SD",'Scritture 2014'!$A:$A,$M41)</f>
        <v>0</v>
      </c>
      <c r="W41" s="29">
        <f>+SUMIFS('Scritture 2014'!$F:$F,'Scritture 2014'!$G:$G,"37",'Scritture 2014'!$A:$A,$M41)</f>
        <v>0</v>
      </c>
      <c r="X41" s="29">
        <f>+SUMIFS('Scritture 2014'!$F:$F,'Scritture 2014'!$G:$G,"19",'Scritture 2014'!$A:$A,$M41)</f>
        <v>0</v>
      </c>
      <c r="Y41" s="29">
        <f t="shared" si="0"/>
        <v>0</v>
      </c>
      <c r="Z41" s="29">
        <f t="shared" si="1"/>
        <v>1023899.6939961808</v>
      </c>
      <c r="AA41" s="29">
        <f t="shared" si="2"/>
        <v>1023899.6939961808</v>
      </c>
    </row>
    <row r="42" spans="1:27" ht="15" customHeight="1" x14ac:dyDescent="0.3">
      <c r="A42" s="12"/>
      <c r="B42" s="12"/>
      <c r="C42" s="13"/>
      <c r="D42" s="13"/>
      <c r="E42" s="14"/>
      <c r="F42" s="13"/>
      <c r="G42" s="13"/>
      <c r="H42" s="10" t="s">
        <v>22</v>
      </c>
      <c r="I42" s="10" t="s">
        <v>23</v>
      </c>
      <c r="J42" t="s">
        <v>27</v>
      </c>
      <c r="K42" t="s">
        <v>46</v>
      </c>
      <c r="L42" t="s">
        <v>64</v>
      </c>
      <c r="M42" s="23" t="s">
        <v>869</v>
      </c>
      <c r="N42" s="23" t="s">
        <v>870</v>
      </c>
      <c r="O42" s="12"/>
      <c r="P42" s="29">
        <f>+VLOOKUP($M42,'Sp 2013'!$M:$X,12,0)</f>
        <v>946229.21526556276</v>
      </c>
      <c r="Q42" s="29">
        <f>+SUMIFS('Scritture 2014'!$F:$F,'Scritture 2014'!$G:$G,"38",'Scritture 2014'!$A:$A,$M42)</f>
        <v>0</v>
      </c>
      <c r="R42" s="29">
        <f>+SUMIFS('Scritture 2014'!$F:$F,'Scritture 2014'!$G:$G,"16",'Scritture 2014'!$A:$A,$M42)</f>
        <v>0</v>
      </c>
      <c r="S42" s="29">
        <f>+SUMIFS('Scritture 2014'!$F:$F,'Scritture 2014'!$G:$G,"39CA",'Scritture 2014'!$A:$A,$M42)</f>
        <v>0</v>
      </c>
      <c r="T42" s="29">
        <f>+SUMIFS('Scritture 2014'!$F:$F,'Scritture 2014'!$G:$G,"17",'Scritture 2014'!$A:$A,$M42)</f>
        <v>0</v>
      </c>
      <c r="U42" s="29">
        <f>+SUMIFS('Scritture 2014'!$F:$F,'Scritture 2014'!$G:$G,"39AF",'Scritture 2014'!$A:$A,$M42)</f>
        <v>0</v>
      </c>
      <c r="V42" s="29">
        <f>+SUMIFS('Scritture 2014'!$F:$F,'Scritture 2014'!$G:$G,"39SD",'Scritture 2014'!$A:$A,$M42)</f>
        <v>0</v>
      </c>
      <c r="W42" s="29">
        <f>+SUMIFS('Scritture 2014'!$F:$F,'Scritture 2014'!$G:$G,"37",'Scritture 2014'!$A:$A,$M42)</f>
        <v>0</v>
      </c>
      <c r="X42" s="29">
        <f>+SUMIFS('Scritture 2014'!$F:$F,'Scritture 2014'!$G:$G,"19",'Scritture 2014'!$A:$A,$M42)</f>
        <v>0</v>
      </c>
      <c r="Y42" s="29">
        <f t="shared" si="0"/>
        <v>0</v>
      </c>
      <c r="Z42" s="29">
        <f t="shared" si="1"/>
        <v>946229.21526556276</v>
      </c>
      <c r="AA42" s="29">
        <f t="shared" si="2"/>
        <v>946229.21526556276</v>
      </c>
    </row>
    <row r="43" spans="1:27" ht="15" customHeight="1" x14ac:dyDescent="0.3">
      <c r="A43" s="12"/>
      <c r="B43" s="12"/>
      <c r="C43" s="13"/>
      <c r="D43" s="13"/>
      <c r="E43" s="14"/>
      <c r="F43" s="13"/>
      <c r="G43" s="13"/>
      <c r="H43" s="10" t="s">
        <v>22</v>
      </c>
      <c r="I43" s="10" t="s">
        <v>23</v>
      </c>
      <c r="J43" t="s">
        <v>27</v>
      </c>
      <c r="K43" t="s">
        <v>46</v>
      </c>
      <c r="L43" t="s">
        <v>64</v>
      </c>
      <c r="M43" s="23" t="s">
        <v>871</v>
      </c>
      <c r="N43" s="23" t="s">
        <v>872</v>
      </c>
      <c r="O43" s="12"/>
      <c r="P43" s="29">
        <f>+VLOOKUP($M43,'Sp 2013'!$M:$X,12,0)</f>
        <v>413072.38935827638</v>
      </c>
      <c r="Q43" s="29">
        <f>+SUMIFS('Scritture 2014'!$F:$F,'Scritture 2014'!$G:$G,"38",'Scritture 2014'!$A:$A,$M43)</f>
        <v>0</v>
      </c>
      <c r="R43" s="29">
        <f>+SUMIFS('Scritture 2014'!$F:$F,'Scritture 2014'!$G:$G,"16",'Scritture 2014'!$A:$A,$M43)</f>
        <v>0</v>
      </c>
      <c r="S43" s="29">
        <f>+SUMIFS('Scritture 2014'!$F:$F,'Scritture 2014'!$G:$G,"39CA",'Scritture 2014'!$A:$A,$M43)</f>
        <v>0</v>
      </c>
      <c r="T43" s="29">
        <f>+SUMIFS('Scritture 2014'!$F:$F,'Scritture 2014'!$G:$G,"17",'Scritture 2014'!$A:$A,$M43)</f>
        <v>0</v>
      </c>
      <c r="U43" s="29">
        <f>+SUMIFS('Scritture 2014'!$F:$F,'Scritture 2014'!$G:$G,"39AF",'Scritture 2014'!$A:$A,$M43)</f>
        <v>0</v>
      </c>
      <c r="V43" s="29">
        <f>+SUMIFS('Scritture 2014'!$F:$F,'Scritture 2014'!$G:$G,"39SD",'Scritture 2014'!$A:$A,$M43)</f>
        <v>0</v>
      </c>
      <c r="W43" s="29">
        <f>+SUMIFS('Scritture 2014'!$F:$F,'Scritture 2014'!$G:$G,"37",'Scritture 2014'!$A:$A,$M43)</f>
        <v>0</v>
      </c>
      <c r="X43" s="29">
        <f>+SUMIFS('Scritture 2014'!$F:$F,'Scritture 2014'!$G:$G,"19",'Scritture 2014'!$A:$A,$M43)</f>
        <v>0</v>
      </c>
      <c r="Y43" s="29">
        <f t="shared" si="0"/>
        <v>0</v>
      </c>
      <c r="Z43" s="29">
        <f t="shared" si="1"/>
        <v>413072.38935827638</v>
      </c>
      <c r="AA43" s="29">
        <f t="shared" si="2"/>
        <v>413072.38935827638</v>
      </c>
    </row>
    <row r="44" spans="1:27" ht="15" customHeight="1" x14ac:dyDescent="0.3">
      <c r="A44" s="12"/>
      <c r="B44" s="12"/>
      <c r="C44" s="13"/>
      <c r="D44" s="13"/>
      <c r="E44" s="14"/>
      <c r="F44" s="13"/>
      <c r="G44" s="13"/>
      <c r="H44" s="10" t="s">
        <v>22</v>
      </c>
      <c r="I44" s="10" t="s">
        <v>23</v>
      </c>
      <c r="J44" t="s">
        <v>27</v>
      </c>
      <c r="K44" t="s">
        <v>46</v>
      </c>
      <c r="L44" t="s">
        <v>64</v>
      </c>
      <c r="M44" s="23" t="s">
        <v>873</v>
      </c>
      <c r="N44" s="23" t="s">
        <v>874</v>
      </c>
      <c r="O44" s="12"/>
      <c r="P44" s="29">
        <f>+VLOOKUP($M44,'Sp 2013'!$M:$X,12,0)</f>
        <v>9000</v>
      </c>
      <c r="Q44" s="29">
        <f>+SUMIFS('Scritture 2014'!$F:$F,'Scritture 2014'!$G:$G,"38",'Scritture 2014'!$A:$A,$M44)</f>
        <v>0</v>
      </c>
      <c r="R44" s="29">
        <f>+SUMIFS('Scritture 2014'!$F:$F,'Scritture 2014'!$G:$G,"16",'Scritture 2014'!$A:$A,$M44)</f>
        <v>0</v>
      </c>
      <c r="S44" s="29">
        <f>+SUMIFS('Scritture 2014'!$F:$F,'Scritture 2014'!$G:$G,"39CA",'Scritture 2014'!$A:$A,$M44)</f>
        <v>0</v>
      </c>
      <c r="T44" s="29">
        <f>+SUMIFS('Scritture 2014'!$F:$F,'Scritture 2014'!$G:$G,"17",'Scritture 2014'!$A:$A,$M44)</f>
        <v>0</v>
      </c>
      <c r="U44" s="29">
        <f>+SUMIFS('Scritture 2014'!$F:$F,'Scritture 2014'!$G:$G,"39AF",'Scritture 2014'!$A:$A,$M44)</f>
        <v>0</v>
      </c>
      <c r="V44" s="29">
        <f>+SUMIFS('Scritture 2014'!$F:$F,'Scritture 2014'!$G:$G,"39SD",'Scritture 2014'!$A:$A,$M44)</f>
        <v>0</v>
      </c>
      <c r="W44" s="29">
        <f>+SUMIFS('Scritture 2014'!$F:$F,'Scritture 2014'!$G:$G,"37",'Scritture 2014'!$A:$A,$M44)</f>
        <v>0</v>
      </c>
      <c r="X44" s="29">
        <f>+SUMIFS('Scritture 2014'!$F:$F,'Scritture 2014'!$G:$G,"19",'Scritture 2014'!$A:$A,$M44)</f>
        <v>0</v>
      </c>
      <c r="Y44" s="29">
        <f t="shared" si="0"/>
        <v>0</v>
      </c>
      <c r="Z44" s="29">
        <f t="shared" si="1"/>
        <v>9000</v>
      </c>
      <c r="AA44" s="29">
        <f t="shared" si="2"/>
        <v>9000</v>
      </c>
    </row>
    <row r="45" spans="1:27" ht="15" customHeight="1" x14ac:dyDescent="0.3">
      <c r="A45" s="12"/>
      <c r="B45" s="12"/>
      <c r="C45" s="13"/>
      <c r="D45" s="13"/>
      <c r="E45" s="14"/>
      <c r="F45" s="13"/>
      <c r="G45" s="13"/>
      <c r="H45" s="10" t="s">
        <v>22</v>
      </c>
      <c r="I45" s="10" t="s">
        <v>23</v>
      </c>
      <c r="J45" t="s">
        <v>27</v>
      </c>
      <c r="K45" t="s">
        <v>46</v>
      </c>
      <c r="L45" t="s">
        <v>64</v>
      </c>
      <c r="M45" s="23" t="s">
        <v>875</v>
      </c>
      <c r="N45" s="23" t="s">
        <v>876</v>
      </c>
      <c r="O45" s="12"/>
      <c r="P45" s="29">
        <f>+VLOOKUP($M45,'Sp 2013'!$M:$X,12,0)</f>
        <v>122796.35435799863</v>
      </c>
      <c r="Q45" s="29">
        <f>+SUMIFS('Scritture 2014'!$F:$F,'Scritture 2014'!$G:$G,"38",'Scritture 2014'!$A:$A,$M45)</f>
        <v>0</v>
      </c>
      <c r="R45" s="29">
        <f>+SUMIFS('Scritture 2014'!$F:$F,'Scritture 2014'!$G:$G,"16",'Scritture 2014'!$A:$A,$M45)</f>
        <v>0</v>
      </c>
      <c r="S45" s="29">
        <f>+SUMIFS('Scritture 2014'!$F:$F,'Scritture 2014'!$G:$G,"39CA",'Scritture 2014'!$A:$A,$M45)</f>
        <v>0</v>
      </c>
      <c r="T45" s="29">
        <f>+SUMIFS('Scritture 2014'!$F:$F,'Scritture 2014'!$G:$G,"17",'Scritture 2014'!$A:$A,$M45)</f>
        <v>0</v>
      </c>
      <c r="U45" s="29">
        <f>+SUMIFS('Scritture 2014'!$F:$F,'Scritture 2014'!$G:$G,"39AF",'Scritture 2014'!$A:$A,$M45)</f>
        <v>0</v>
      </c>
      <c r="V45" s="29">
        <f>+SUMIFS('Scritture 2014'!$F:$F,'Scritture 2014'!$G:$G,"39SD",'Scritture 2014'!$A:$A,$M45)</f>
        <v>0</v>
      </c>
      <c r="W45" s="29">
        <f>+SUMIFS('Scritture 2014'!$F:$F,'Scritture 2014'!$G:$G,"37",'Scritture 2014'!$A:$A,$M45)</f>
        <v>0</v>
      </c>
      <c r="X45" s="29">
        <f>+SUMIFS('Scritture 2014'!$F:$F,'Scritture 2014'!$G:$G,"19",'Scritture 2014'!$A:$A,$M45)</f>
        <v>0</v>
      </c>
      <c r="Y45" s="29">
        <f t="shared" si="0"/>
        <v>0</v>
      </c>
      <c r="Z45" s="29">
        <f t="shared" si="1"/>
        <v>122796.35435799863</v>
      </c>
      <c r="AA45" s="29">
        <f t="shared" si="2"/>
        <v>122796.35435799863</v>
      </c>
    </row>
    <row r="46" spans="1:27" ht="15" customHeight="1" x14ac:dyDescent="0.3">
      <c r="A46" s="12"/>
      <c r="B46" s="12"/>
      <c r="C46" s="13"/>
      <c r="D46" s="13"/>
      <c r="E46" s="14"/>
      <c r="F46" s="13"/>
      <c r="G46" s="13"/>
      <c r="H46" s="10" t="s">
        <v>22</v>
      </c>
      <c r="I46" s="10" t="s">
        <v>23</v>
      </c>
      <c r="J46" t="s">
        <v>27</v>
      </c>
      <c r="K46" t="s">
        <v>46</v>
      </c>
      <c r="L46" t="s">
        <v>64</v>
      </c>
      <c r="M46" s="23" t="s">
        <v>877</v>
      </c>
      <c r="N46" s="23" t="s">
        <v>876</v>
      </c>
      <c r="O46" s="12"/>
      <c r="P46" s="29">
        <f>+VLOOKUP($M46,'Sp 2013'!$M:$X,12,0)</f>
        <v>1468.4287812041116</v>
      </c>
      <c r="Q46" s="29">
        <f>+SUMIFS('Scritture 2014'!$F:$F,'Scritture 2014'!$G:$G,"38",'Scritture 2014'!$A:$A,$M46)</f>
        <v>0</v>
      </c>
      <c r="R46" s="29">
        <f>+SUMIFS('Scritture 2014'!$F:$F,'Scritture 2014'!$G:$G,"16",'Scritture 2014'!$A:$A,$M46)</f>
        <v>0</v>
      </c>
      <c r="S46" s="29">
        <f>+SUMIFS('Scritture 2014'!$F:$F,'Scritture 2014'!$G:$G,"39CA",'Scritture 2014'!$A:$A,$M46)</f>
        <v>0</v>
      </c>
      <c r="T46" s="29">
        <f>+SUMIFS('Scritture 2014'!$F:$F,'Scritture 2014'!$G:$G,"17",'Scritture 2014'!$A:$A,$M46)</f>
        <v>0</v>
      </c>
      <c r="U46" s="29">
        <f>+SUMIFS('Scritture 2014'!$F:$F,'Scritture 2014'!$G:$G,"39AF",'Scritture 2014'!$A:$A,$M46)</f>
        <v>0</v>
      </c>
      <c r="V46" s="29">
        <f>+SUMIFS('Scritture 2014'!$F:$F,'Scritture 2014'!$G:$G,"39SD",'Scritture 2014'!$A:$A,$M46)</f>
        <v>0</v>
      </c>
      <c r="W46" s="29">
        <f>+SUMIFS('Scritture 2014'!$F:$F,'Scritture 2014'!$G:$G,"37",'Scritture 2014'!$A:$A,$M46)</f>
        <v>0</v>
      </c>
      <c r="X46" s="29">
        <f>+SUMIFS('Scritture 2014'!$F:$F,'Scritture 2014'!$G:$G,"19",'Scritture 2014'!$A:$A,$M46)</f>
        <v>0</v>
      </c>
      <c r="Y46" s="29">
        <f t="shared" si="0"/>
        <v>0</v>
      </c>
      <c r="Z46" s="29">
        <f t="shared" si="1"/>
        <v>1468.4287812041116</v>
      </c>
      <c r="AA46" s="29">
        <f t="shared" si="2"/>
        <v>1468.4287812041116</v>
      </c>
    </row>
    <row r="47" spans="1:27" ht="15" customHeight="1" x14ac:dyDescent="0.3">
      <c r="A47" s="12"/>
      <c r="B47" s="12"/>
      <c r="C47" s="13"/>
      <c r="D47" s="13"/>
      <c r="E47" s="14"/>
      <c r="F47" s="13"/>
      <c r="G47" s="13"/>
      <c r="H47" s="10" t="s">
        <v>22</v>
      </c>
      <c r="I47" s="10" t="s">
        <v>23</v>
      </c>
      <c r="J47" t="s">
        <v>27</v>
      </c>
      <c r="K47" t="s">
        <v>46</v>
      </c>
      <c r="L47" t="s">
        <v>64</v>
      </c>
      <c r="M47" s="23" t="s">
        <v>878</v>
      </c>
      <c r="N47" s="23" t="s">
        <v>879</v>
      </c>
      <c r="O47" s="12"/>
      <c r="P47" s="29">
        <f>+VLOOKUP($M47,'Sp 2013'!$M:$X,12,0)</f>
        <v>64772.725767118289</v>
      </c>
      <c r="Q47" s="29">
        <f>+SUMIFS('Scritture 2014'!$F:$F,'Scritture 2014'!$G:$G,"38",'Scritture 2014'!$A:$A,$M47)</f>
        <v>0</v>
      </c>
      <c r="R47" s="29">
        <f>+SUMIFS('Scritture 2014'!$F:$F,'Scritture 2014'!$G:$G,"16",'Scritture 2014'!$A:$A,$M47)</f>
        <v>0</v>
      </c>
      <c r="S47" s="29">
        <f>+SUMIFS('Scritture 2014'!$F:$F,'Scritture 2014'!$G:$G,"39CA",'Scritture 2014'!$A:$A,$M47)</f>
        <v>0</v>
      </c>
      <c r="T47" s="29">
        <f>+SUMIFS('Scritture 2014'!$F:$F,'Scritture 2014'!$G:$G,"17",'Scritture 2014'!$A:$A,$M47)</f>
        <v>0</v>
      </c>
      <c r="U47" s="29">
        <f>+SUMIFS('Scritture 2014'!$F:$F,'Scritture 2014'!$G:$G,"39AF",'Scritture 2014'!$A:$A,$M47)</f>
        <v>0</v>
      </c>
      <c r="V47" s="29">
        <f>+SUMIFS('Scritture 2014'!$F:$F,'Scritture 2014'!$G:$G,"39SD",'Scritture 2014'!$A:$A,$M47)</f>
        <v>0</v>
      </c>
      <c r="W47" s="29">
        <f>+SUMIFS('Scritture 2014'!$F:$F,'Scritture 2014'!$G:$G,"37",'Scritture 2014'!$A:$A,$M47)</f>
        <v>0</v>
      </c>
      <c r="X47" s="29">
        <f>+SUMIFS('Scritture 2014'!$F:$F,'Scritture 2014'!$G:$G,"19",'Scritture 2014'!$A:$A,$M47)</f>
        <v>0</v>
      </c>
      <c r="Y47" s="29">
        <f t="shared" si="0"/>
        <v>0</v>
      </c>
      <c r="Z47" s="29">
        <f t="shared" si="1"/>
        <v>64772.725767118289</v>
      </c>
      <c r="AA47" s="29">
        <f t="shared" si="2"/>
        <v>64772.725767118289</v>
      </c>
    </row>
    <row r="48" spans="1:27" ht="15" customHeight="1" x14ac:dyDescent="0.3">
      <c r="A48" s="12"/>
      <c r="B48" s="12"/>
      <c r="C48" s="13"/>
      <c r="D48" s="13"/>
      <c r="E48" s="14"/>
      <c r="F48" s="13"/>
      <c r="G48" s="13"/>
      <c r="H48" s="10" t="s">
        <v>22</v>
      </c>
      <c r="I48" s="10" t="s">
        <v>23</v>
      </c>
      <c r="J48" t="s">
        <v>27</v>
      </c>
      <c r="K48" t="s">
        <v>46</v>
      </c>
      <c r="L48" t="s">
        <v>64</v>
      </c>
      <c r="M48" s="23" t="s">
        <v>881</v>
      </c>
      <c r="N48" s="23" t="s">
        <v>882</v>
      </c>
      <c r="O48" s="12"/>
      <c r="P48" s="29">
        <f>+VLOOKUP($M48,'Sp 2013'!$M:$X,12,0)</f>
        <v>-9855.3232270394128</v>
      </c>
      <c r="Q48" s="29">
        <f>+SUMIFS('Scritture 2014'!$F:$F,'Scritture 2014'!$G:$G,"38",'Scritture 2014'!$A:$A,$M48)</f>
        <v>0</v>
      </c>
      <c r="R48" s="29">
        <f>+SUMIFS('Scritture 2014'!$F:$F,'Scritture 2014'!$G:$G,"16",'Scritture 2014'!$A:$A,$M48)</f>
        <v>-700</v>
      </c>
      <c r="S48" s="29">
        <f>+SUMIFS('Scritture 2014'!$F:$F,'Scritture 2014'!$G:$G,"39CA",'Scritture 2014'!$A:$A,$M48)</f>
        <v>0</v>
      </c>
      <c r="T48" s="29">
        <f>+SUMIFS('Scritture 2014'!$F:$F,'Scritture 2014'!$G:$G,"17",'Scritture 2014'!$A:$A,$M48)</f>
        <v>0</v>
      </c>
      <c r="U48" s="29">
        <f>+SUMIFS('Scritture 2014'!$F:$F,'Scritture 2014'!$G:$G,"39AF",'Scritture 2014'!$A:$A,$M48)</f>
        <v>0</v>
      </c>
      <c r="V48" s="29">
        <f>+SUMIFS('Scritture 2014'!$F:$F,'Scritture 2014'!$G:$G,"39SD",'Scritture 2014'!$A:$A,$M48)</f>
        <v>0</v>
      </c>
      <c r="W48" s="29">
        <f>+SUMIFS('Scritture 2014'!$F:$F,'Scritture 2014'!$G:$G,"37",'Scritture 2014'!$A:$A,$M48)</f>
        <v>0</v>
      </c>
      <c r="X48" s="29">
        <f>+SUMIFS('Scritture 2014'!$F:$F,'Scritture 2014'!$G:$G,"19",'Scritture 2014'!$A:$A,$M48)</f>
        <v>0</v>
      </c>
      <c r="Y48" s="29">
        <f t="shared" si="0"/>
        <v>-700</v>
      </c>
      <c r="Z48" s="29">
        <f t="shared" si="1"/>
        <v>-10555.323227039413</v>
      </c>
      <c r="AA48" s="29">
        <f t="shared" si="2"/>
        <v>-10555.323227039413</v>
      </c>
    </row>
    <row r="49" spans="1:27" ht="15" customHeight="1" x14ac:dyDescent="0.3">
      <c r="A49" s="12"/>
      <c r="B49" s="12"/>
      <c r="C49" s="13"/>
      <c r="D49" s="13"/>
      <c r="E49" s="14"/>
      <c r="F49" s="13"/>
      <c r="G49" s="13"/>
      <c r="H49" s="10" t="s">
        <v>22</v>
      </c>
      <c r="I49" s="10" t="s">
        <v>23</v>
      </c>
      <c r="J49" t="s">
        <v>27</v>
      </c>
      <c r="K49" t="s">
        <v>46</v>
      </c>
      <c r="L49" t="s">
        <v>64</v>
      </c>
      <c r="M49" s="23" t="s">
        <v>883</v>
      </c>
      <c r="N49" s="23" t="s">
        <v>884</v>
      </c>
      <c r="O49" s="12"/>
      <c r="P49" s="29">
        <f>+VLOOKUP($M49,'Sp 2013'!$M:$X,12,0)</f>
        <v>-211899.69399618066</v>
      </c>
      <c r="Q49" s="29">
        <f>+SUMIFS('Scritture 2014'!$F:$F,'Scritture 2014'!$G:$G,"38",'Scritture 2014'!$A:$A,$M49)</f>
        <v>0</v>
      </c>
      <c r="R49" s="29">
        <f>+SUMIFS('Scritture 2014'!$F:$F,'Scritture 2014'!$G:$G,"16",'Scritture 2014'!$A:$A,$M49)</f>
        <v>-31152.093026086957</v>
      </c>
      <c r="S49" s="29">
        <f>+SUMIFS('Scritture 2014'!$F:$F,'Scritture 2014'!$G:$G,"39CA",'Scritture 2014'!$A:$A,$M49)</f>
        <v>0</v>
      </c>
      <c r="T49" s="29">
        <f>+SUMIFS('Scritture 2014'!$F:$F,'Scritture 2014'!$G:$G,"17",'Scritture 2014'!$A:$A,$M49)</f>
        <v>0</v>
      </c>
      <c r="U49" s="29">
        <f>+SUMIFS('Scritture 2014'!$F:$F,'Scritture 2014'!$G:$G,"39AF",'Scritture 2014'!$A:$A,$M49)</f>
        <v>0</v>
      </c>
      <c r="V49" s="29">
        <f>+SUMIFS('Scritture 2014'!$F:$F,'Scritture 2014'!$G:$G,"39SD",'Scritture 2014'!$A:$A,$M49)</f>
        <v>0</v>
      </c>
      <c r="W49" s="29">
        <f>+SUMIFS('Scritture 2014'!$F:$F,'Scritture 2014'!$G:$G,"37",'Scritture 2014'!$A:$A,$M49)</f>
        <v>0</v>
      </c>
      <c r="X49" s="29">
        <f>+SUMIFS('Scritture 2014'!$F:$F,'Scritture 2014'!$G:$G,"19",'Scritture 2014'!$A:$A,$M49)</f>
        <v>0</v>
      </c>
      <c r="Y49" s="29">
        <f t="shared" si="0"/>
        <v>-31152.093026086957</v>
      </c>
      <c r="Z49" s="29">
        <f t="shared" si="1"/>
        <v>-243051.78702226761</v>
      </c>
      <c r="AA49" s="29">
        <f t="shared" si="2"/>
        <v>-243051.78702226761</v>
      </c>
    </row>
    <row r="50" spans="1:27" ht="15" customHeight="1" x14ac:dyDescent="0.3">
      <c r="A50" s="12"/>
      <c r="B50" s="12"/>
      <c r="C50" s="13"/>
      <c r="D50" s="13"/>
      <c r="E50" s="14"/>
      <c r="F50" s="13"/>
      <c r="G50" s="13"/>
      <c r="H50" s="10" t="s">
        <v>22</v>
      </c>
      <c r="I50" s="10" t="s">
        <v>23</v>
      </c>
      <c r="J50" t="s">
        <v>27</v>
      </c>
      <c r="K50" t="s">
        <v>46</v>
      </c>
      <c r="L50" t="s">
        <v>64</v>
      </c>
      <c r="M50" s="23" t="s">
        <v>885</v>
      </c>
      <c r="N50" s="23" t="s">
        <v>886</v>
      </c>
      <c r="O50" s="12"/>
      <c r="P50" s="29">
        <f>+VLOOKUP($M50,'Sp 2013'!$M:$X,12,0)</f>
        <v>-240229.21526556282</v>
      </c>
      <c r="Q50" s="29">
        <f>+SUMIFS('Scritture 2014'!$F:$F,'Scritture 2014'!$G:$G,"38",'Scritture 2014'!$A:$A,$M50)</f>
        <v>0</v>
      </c>
      <c r="R50" s="29">
        <f>+SUMIFS('Scritture 2014'!$F:$F,'Scritture 2014'!$G:$G,"16",'Scritture 2014'!$A:$A,$M50)</f>
        <v>-28397.38</v>
      </c>
      <c r="S50" s="29">
        <f>+SUMIFS('Scritture 2014'!$F:$F,'Scritture 2014'!$G:$G,"39CA",'Scritture 2014'!$A:$A,$M50)</f>
        <v>0</v>
      </c>
      <c r="T50" s="29">
        <f>+SUMIFS('Scritture 2014'!$F:$F,'Scritture 2014'!$G:$G,"17",'Scritture 2014'!$A:$A,$M50)</f>
        <v>0</v>
      </c>
      <c r="U50" s="29">
        <f>+SUMIFS('Scritture 2014'!$F:$F,'Scritture 2014'!$G:$G,"39AF",'Scritture 2014'!$A:$A,$M50)</f>
        <v>0</v>
      </c>
      <c r="V50" s="29">
        <f>+SUMIFS('Scritture 2014'!$F:$F,'Scritture 2014'!$G:$G,"39SD",'Scritture 2014'!$A:$A,$M50)</f>
        <v>0</v>
      </c>
      <c r="W50" s="29">
        <f>+SUMIFS('Scritture 2014'!$F:$F,'Scritture 2014'!$G:$G,"37",'Scritture 2014'!$A:$A,$M50)</f>
        <v>0</v>
      </c>
      <c r="X50" s="29">
        <f>+SUMIFS('Scritture 2014'!$F:$F,'Scritture 2014'!$G:$G,"19",'Scritture 2014'!$A:$A,$M50)</f>
        <v>0</v>
      </c>
      <c r="Y50" s="29">
        <f t="shared" si="0"/>
        <v>-28397.38</v>
      </c>
      <c r="Z50" s="29">
        <f t="shared" si="1"/>
        <v>-268626.59526556282</v>
      </c>
      <c r="AA50" s="29">
        <f t="shared" si="2"/>
        <v>-268626.59526556282</v>
      </c>
    </row>
    <row r="51" spans="1:27" ht="15" customHeight="1" x14ac:dyDescent="0.3">
      <c r="A51" s="12"/>
      <c r="B51" s="12"/>
      <c r="C51" s="13"/>
      <c r="D51" s="13"/>
      <c r="E51" s="14"/>
      <c r="F51" s="13"/>
      <c r="G51" s="13"/>
      <c r="H51" s="10" t="s">
        <v>22</v>
      </c>
      <c r="I51" s="10" t="s">
        <v>23</v>
      </c>
      <c r="J51" t="s">
        <v>27</v>
      </c>
      <c r="K51" t="s">
        <v>46</v>
      </c>
      <c r="L51" t="s">
        <v>64</v>
      </c>
      <c r="M51" s="23" t="s">
        <v>887</v>
      </c>
      <c r="N51" s="23" t="s">
        <v>888</v>
      </c>
      <c r="O51" s="12"/>
      <c r="P51" s="29">
        <f>+VLOOKUP($M51,'Sp 2013'!$M:$X,12,0)</f>
        <v>-231072.38935827636</v>
      </c>
      <c r="Q51" s="29">
        <f>+SUMIFS('Scritture 2014'!$F:$F,'Scritture 2014'!$G:$G,"38",'Scritture 2014'!$A:$A,$M51)</f>
        <v>0</v>
      </c>
      <c r="R51" s="29">
        <f>+SUMIFS('Scritture 2014'!$F:$F,'Scritture 2014'!$G:$G,"16",'Scritture 2014'!$A:$A,$M51)</f>
        <v>-14000</v>
      </c>
      <c r="S51" s="29">
        <f>+SUMIFS('Scritture 2014'!$F:$F,'Scritture 2014'!$G:$G,"39CA",'Scritture 2014'!$A:$A,$M51)</f>
        <v>0</v>
      </c>
      <c r="T51" s="29">
        <f>+SUMIFS('Scritture 2014'!$F:$F,'Scritture 2014'!$G:$G,"17",'Scritture 2014'!$A:$A,$M51)</f>
        <v>0</v>
      </c>
      <c r="U51" s="29">
        <f>+SUMIFS('Scritture 2014'!$F:$F,'Scritture 2014'!$G:$G,"39AF",'Scritture 2014'!$A:$A,$M51)</f>
        <v>0</v>
      </c>
      <c r="V51" s="29">
        <f>+SUMIFS('Scritture 2014'!$F:$F,'Scritture 2014'!$G:$G,"39SD",'Scritture 2014'!$A:$A,$M51)</f>
        <v>0</v>
      </c>
      <c r="W51" s="29">
        <f>+SUMIFS('Scritture 2014'!$F:$F,'Scritture 2014'!$G:$G,"37",'Scritture 2014'!$A:$A,$M51)</f>
        <v>0</v>
      </c>
      <c r="X51" s="29">
        <f>+SUMIFS('Scritture 2014'!$F:$F,'Scritture 2014'!$G:$G,"19",'Scritture 2014'!$A:$A,$M51)</f>
        <v>0</v>
      </c>
      <c r="Y51" s="29">
        <f t="shared" si="0"/>
        <v>-14000</v>
      </c>
      <c r="Z51" s="29">
        <f t="shared" si="1"/>
        <v>-245072.38935827636</v>
      </c>
      <c r="AA51" s="29">
        <f t="shared" si="2"/>
        <v>-245072.38935827636</v>
      </c>
    </row>
    <row r="52" spans="1:27" ht="15" customHeight="1" x14ac:dyDescent="0.3">
      <c r="A52" s="12"/>
      <c r="B52" s="12"/>
      <c r="C52" s="13"/>
      <c r="D52" s="13"/>
      <c r="E52" s="14"/>
      <c r="F52" s="13"/>
      <c r="G52" s="13"/>
      <c r="H52" s="10" t="s">
        <v>22</v>
      </c>
      <c r="I52" s="10" t="s">
        <v>23</v>
      </c>
      <c r="J52" t="s">
        <v>27</v>
      </c>
      <c r="K52" t="s">
        <v>46</v>
      </c>
      <c r="L52" t="s">
        <v>64</v>
      </c>
      <c r="M52" s="23" t="s">
        <v>889</v>
      </c>
      <c r="N52" s="23" t="s">
        <v>890</v>
      </c>
      <c r="O52" s="12"/>
      <c r="P52" s="29">
        <f>+VLOOKUP($M52,'Sp 2013'!$M:$X,12,0)</f>
        <v>0</v>
      </c>
      <c r="Q52" s="29">
        <f>+SUMIFS('Scritture 2014'!$F:$F,'Scritture 2014'!$G:$G,"38",'Scritture 2014'!$A:$A,$M52)</f>
        <v>0</v>
      </c>
      <c r="R52" s="29">
        <f>+SUMIFS('Scritture 2014'!$F:$F,'Scritture 2014'!$G:$G,"16",'Scritture 2014'!$A:$A,$M52)</f>
        <v>-1500</v>
      </c>
      <c r="S52" s="29">
        <f>+SUMIFS('Scritture 2014'!$F:$F,'Scritture 2014'!$G:$G,"39CA",'Scritture 2014'!$A:$A,$M52)</f>
        <v>0</v>
      </c>
      <c r="T52" s="29">
        <f>+SUMIFS('Scritture 2014'!$F:$F,'Scritture 2014'!$G:$G,"17",'Scritture 2014'!$A:$A,$M52)</f>
        <v>0</v>
      </c>
      <c r="U52" s="29">
        <f>+SUMIFS('Scritture 2014'!$F:$F,'Scritture 2014'!$G:$G,"39AF",'Scritture 2014'!$A:$A,$M52)</f>
        <v>0</v>
      </c>
      <c r="V52" s="29">
        <f>+SUMIFS('Scritture 2014'!$F:$F,'Scritture 2014'!$G:$G,"39SD",'Scritture 2014'!$A:$A,$M52)</f>
        <v>0</v>
      </c>
      <c r="W52" s="29">
        <f>+SUMIFS('Scritture 2014'!$F:$F,'Scritture 2014'!$G:$G,"37",'Scritture 2014'!$A:$A,$M52)</f>
        <v>0</v>
      </c>
      <c r="X52" s="29">
        <f>+SUMIFS('Scritture 2014'!$F:$F,'Scritture 2014'!$G:$G,"19",'Scritture 2014'!$A:$A,$M52)</f>
        <v>0</v>
      </c>
      <c r="Y52" s="29">
        <f t="shared" si="0"/>
        <v>-1500</v>
      </c>
      <c r="Z52" s="29">
        <f t="shared" si="1"/>
        <v>-1500</v>
      </c>
      <c r="AA52" s="29">
        <f t="shared" si="2"/>
        <v>-1500</v>
      </c>
    </row>
    <row r="53" spans="1:27" ht="15" customHeight="1" x14ac:dyDescent="0.3">
      <c r="A53" s="12"/>
      <c r="B53" s="12"/>
      <c r="C53" s="13"/>
      <c r="D53" s="13"/>
      <c r="E53" s="14"/>
      <c r="F53" s="13"/>
      <c r="G53" s="13"/>
      <c r="H53" s="10" t="s">
        <v>22</v>
      </c>
      <c r="I53" s="10" t="s">
        <v>23</v>
      </c>
      <c r="J53" t="s">
        <v>27</v>
      </c>
      <c r="K53" t="s">
        <v>46</v>
      </c>
      <c r="L53" t="s">
        <v>64</v>
      </c>
      <c r="M53" s="23" t="s">
        <v>891</v>
      </c>
      <c r="N53" s="23" t="s">
        <v>892</v>
      </c>
      <c r="O53" s="12"/>
      <c r="P53" s="29">
        <f>+VLOOKUP($M53,'Sp 2013'!$M:$X,12,0)</f>
        <v>-21796.354357998629</v>
      </c>
      <c r="Q53" s="29">
        <f>+SUMIFS('Scritture 2014'!$F:$F,'Scritture 2014'!$G:$G,"38",'Scritture 2014'!$A:$A,$M53)</f>
        <v>0</v>
      </c>
      <c r="R53" s="29">
        <f>+SUMIFS('Scritture 2014'!$F:$F,'Scritture 2014'!$G:$G,"16",'Scritture 2014'!$A:$A,$M53)</f>
        <v>-5941.1764705882351</v>
      </c>
      <c r="S53" s="29">
        <f>+SUMIFS('Scritture 2014'!$F:$F,'Scritture 2014'!$G:$G,"39CA",'Scritture 2014'!$A:$A,$M53)</f>
        <v>0</v>
      </c>
      <c r="T53" s="29">
        <f>+SUMIFS('Scritture 2014'!$F:$F,'Scritture 2014'!$G:$G,"17",'Scritture 2014'!$A:$A,$M53)</f>
        <v>0</v>
      </c>
      <c r="U53" s="29">
        <f>+SUMIFS('Scritture 2014'!$F:$F,'Scritture 2014'!$G:$G,"39AF",'Scritture 2014'!$A:$A,$M53)</f>
        <v>0</v>
      </c>
      <c r="V53" s="29">
        <f>+SUMIFS('Scritture 2014'!$F:$F,'Scritture 2014'!$G:$G,"39SD",'Scritture 2014'!$A:$A,$M53)</f>
        <v>0</v>
      </c>
      <c r="W53" s="29">
        <f>+SUMIFS('Scritture 2014'!$F:$F,'Scritture 2014'!$G:$G,"37",'Scritture 2014'!$A:$A,$M53)</f>
        <v>0</v>
      </c>
      <c r="X53" s="29">
        <f>+SUMIFS('Scritture 2014'!$F:$F,'Scritture 2014'!$G:$G,"19",'Scritture 2014'!$A:$A,$M53)</f>
        <v>0</v>
      </c>
      <c r="Y53" s="29">
        <f t="shared" si="0"/>
        <v>-5941.1764705882351</v>
      </c>
      <c r="Z53" s="29">
        <f t="shared" si="1"/>
        <v>-27737.530828586863</v>
      </c>
      <c r="AA53" s="29">
        <f t="shared" si="2"/>
        <v>-27737.530828586863</v>
      </c>
    </row>
    <row r="54" spans="1:27" ht="15" customHeight="1" x14ac:dyDescent="0.3">
      <c r="A54" s="12"/>
      <c r="B54" s="12"/>
      <c r="C54" s="13"/>
      <c r="D54" s="13"/>
      <c r="E54" s="14"/>
      <c r="F54" s="13"/>
      <c r="G54" s="13"/>
      <c r="H54" s="10" t="s">
        <v>22</v>
      </c>
      <c r="I54" s="10" t="s">
        <v>23</v>
      </c>
      <c r="J54" t="s">
        <v>27</v>
      </c>
      <c r="K54" t="s">
        <v>46</v>
      </c>
      <c r="L54" t="s">
        <v>64</v>
      </c>
      <c r="M54" s="23" t="s">
        <v>893</v>
      </c>
      <c r="N54" s="23" t="s">
        <v>892</v>
      </c>
      <c r="O54" s="12"/>
      <c r="P54" s="29">
        <f>+VLOOKUP($M54,'Sp 2013'!$M:$X,12,0)</f>
        <v>-468.4287812041116</v>
      </c>
      <c r="Q54" s="29">
        <f>+SUMIFS('Scritture 2014'!$F:$F,'Scritture 2014'!$G:$G,"38",'Scritture 2014'!$A:$A,$M54)</f>
        <v>0</v>
      </c>
      <c r="R54" s="29">
        <f>+SUMIFS('Scritture 2014'!$F:$F,'Scritture 2014'!$G:$G,"16",'Scritture 2014'!$A:$A,$M54)</f>
        <v>-250</v>
      </c>
      <c r="S54" s="29">
        <f>+SUMIFS('Scritture 2014'!$F:$F,'Scritture 2014'!$G:$G,"39CA",'Scritture 2014'!$A:$A,$M54)</f>
        <v>0</v>
      </c>
      <c r="T54" s="29">
        <f>+SUMIFS('Scritture 2014'!$F:$F,'Scritture 2014'!$G:$G,"17",'Scritture 2014'!$A:$A,$M54)</f>
        <v>0</v>
      </c>
      <c r="U54" s="29">
        <f>+SUMIFS('Scritture 2014'!$F:$F,'Scritture 2014'!$G:$G,"39AF",'Scritture 2014'!$A:$A,$M54)</f>
        <v>0</v>
      </c>
      <c r="V54" s="29">
        <f>+SUMIFS('Scritture 2014'!$F:$F,'Scritture 2014'!$G:$G,"39SD",'Scritture 2014'!$A:$A,$M54)</f>
        <v>0</v>
      </c>
      <c r="W54" s="29">
        <f>+SUMIFS('Scritture 2014'!$F:$F,'Scritture 2014'!$G:$G,"37",'Scritture 2014'!$A:$A,$M54)</f>
        <v>0</v>
      </c>
      <c r="X54" s="29">
        <f>+SUMIFS('Scritture 2014'!$F:$F,'Scritture 2014'!$G:$G,"19",'Scritture 2014'!$A:$A,$M54)</f>
        <v>0</v>
      </c>
      <c r="Y54" s="29">
        <f t="shared" si="0"/>
        <v>-250</v>
      </c>
      <c r="Z54" s="29">
        <f t="shared" si="1"/>
        <v>-718.4287812041116</v>
      </c>
      <c r="AA54" s="29">
        <f t="shared" si="2"/>
        <v>-718.4287812041116</v>
      </c>
    </row>
    <row r="55" spans="1:27" ht="15" customHeight="1" x14ac:dyDescent="0.3">
      <c r="A55" s="12"/>
      <c r="B55" s="12"/>
      <c r="C55" s="13"/>
      <c r="D55" s="13"/>
      <c r="E55" s="14"/>
      <c r="F55" s="13"/>
      <c r="G55" s="13"/>
      <c r="H55" s="10" t="s">
        <v>22</v>
      </c>
      <c r="I55" s="10" t="s">
        <v>23</v>
      </c>
      <c r="J55" t="s">
        <v>27</v>
      </c>
      <c r="K55" t="s">
        <v>46</v>
      </c>
      <c r="L55" t="s">
        <v>64</v>
      </c>
      <c r="M55" s="23" t="s">
        <v>894</v>
      </c>
      <c r="N55" s="23" t="s">
        <v>895</v>
      </c>
      <c r="O55" s="12"/>
      <c r="P55" s="29">
        <f>+VLOOKUP($M55,'Sp 2013'!$M:$X,12,0)</f>
        <v>-7772.7257671182915</v>
      </c>
      <c r="Q55" s="29">
        <f>+SUMIFS('Scritture 2014'!$F:$F,'Scritture 2014'!$G:$G,"38",'Scritture 2014'!$A:$A,$M55)</f>
        <v>0</v>
      </c>
      <c r="R55" s="29">
        <f>+SUMIFS('Scritture 2014'!$F:$F,'Scritture 2014'!$G:$G,"16",'Scritture 2014'!$A:$A,$M55)</f>
        <v>-2478.2608695652175</v>
      </c>
      <c r="S55" s="29">
        <f>+SUMIFS('Scritture 2014'!$F:$F,'Scritture 2014'!$G:$G,"39CA",'Scritture 2014'!$A:$A,$M55)</f>
        <v>0</v>
      </c>
      <c r="T55" s="29">
        <f>+SUMIFS('Scritture 2014'!$F:$F,'Scritture 2014'!$G:$G,"17",'Scritture 2014'!$A:$A,$M55)</f>
        <v>0</v>
      </c>
      <c r="U55" s="29">
        <f>+SUMIFS('Scritture 2014'!$F:$F,'Scritture 2014'!$G:$G,"39AF",'Scritture 2014'!$A:$A,$M55)</f>
        <v>0</v>
      </c>
      <c r="V55" s="29">
        <f>+SUMIFS('Scritture 2014'!$F:$F,'Scritture 2014'!$G:$G,"39SD",'Scritture 2014'!$A:$A,$M55)</f>
        <v>0</v>
      </c>
      <c r="W55" s="29">
        <f>+SUMIFS('Scritture 2014'!$F:$F,'Scritture 2014'!$G:$G,"37",'Scritture 2014'!$A:$A,$M55)</f>
        <v>0</v>
      </c>
      <c r="X55" s="29">
        <f>+SUMIFS('Scritture 2014'!$F:$F,'Scritture 2014'!$G:$G,"19",'Scritture 2014'!$A:$A,$M55)</f>
        <v>0</v>
      </c>
      <c r="Y55" s="29">
        <f t="shared" si="0"/>
        <v>-2478.2608695652175</v>
      </c>
      <c r="Z55" s="29">
        <f t="shared" si="1"/>
        <v>-10250.986636683509</v>
      </c>
      <c r="AA55" s="29">
        <f t="shared" si="2"/>
        <v>-10250.986636683509</v>
      </c>
    </row>
    <row r="56" spans="1:27" ht="15" customHeight="1" x14ac:dyDescent="0.3">
      <c r="A56" s="12" t="s">
        <v>22</v>
      </c>
      <c r="B56" s="12" t="s">
        <v>23</v>
      </c>
      <c r="C56" s="13" t="s">
        <v>50</v>
      </c>
      <c r="D56" s="13" t="s">
        <v>81</v>
      </c>
      <c r="E56" s="14" t="s">
        <v>82</v>
      </c>
      <c r="F56" s="13"/>
      <c r="G56" s="13"/>
      <c r="H56" s="10" t="s">
        <v>22</v>
      </c>
      <c r="I56" s="10" t="s">
        <v>23</v>
      </c>
      <c r="J56" t="s">
        <v>27</v>
      </c>
      <c r="K56" t="s">
        <v>46</v>
      </c>
      <c r="L56" t="s">
        <v>81</v>
      </c>
      <c r="M56" s="15">
        <v>11202000001</v>
      </c>
      <c r="N56" s="15" t="s">
        <v>83</v>
      </c>
      <c r="O56" s="12">
        <f>+VLOOKUP(M56,[2]Foglio1!$A:$C,3,0)</f>
        <v>876171.53</v>
      </c>
      <c r="P56" s="29">
        <f>+VLOOKUP($M56,'Sp 2013'!$M:$X,12,0)</f>
        <v>0</v>
      </c>
      <c r="Q56" s="29">
        <f>+SUMIFS('Scritture 2014'!$F:$F,'Scritture 2014'!$G:$G,"38",'Scritture 2014'!$A:$A,$M56)</f>
        <v>0</v>
      </c>
      <c r="R56" s="29">
        <f>+SUMIFS('Scritture 2014'!$F:$F,'Scritture 2014'!$G:$G,"16",'Scritture 2014'!$A:$A,$M56)</f>
        <v>0</v>
      </c>
      <c r="S56" s="29">
        <f>+SUMIFS('Scritture 2014'!$F:$F,'Scritture 2014'!$G:$G,"39CA",'Scritture 2014'!$A:$A,$M56)</f>
        <v>0</v>
      </c>
      <c r="T56" s="29">
        <f>+SUMIFS('Scritture 2014'!$F:$F,'Scritture 2014'!$G:$G,"17",'Scritture 2014'!$A:$A,$M56)</f>
        <v>0</v>
      </c>
      <c r="U56" s="29">
        <f>+SUMIFS('Scritture 2014'!$F:$F,'Scritture 2014'!$G:$G,"39AF",'Scritture 2014'!$A:$A,$M56)</f>
        <v>0</v>
      </c>
      <c r="V56" s="29">
        <f>+SUMIFS('Scritture 2014'!$F:$F,'Scritture 2014'!$G:$G,"39SD",'Scritture 2014'!$A:$A,$M56)</f>
        <v>0</v>
      </c>
      <c r="W56" s="29">
        <f>+SUMIFS('Scritture 2014'!$F:$F,'Scritture 2014'!$G:$G,"37",'Scritture 2014'!$A:$A,$M56)</f>
        <v>0</v>
      </c>
      <c r="X56" s="29">
        <f>+SUMIFS('Scritture 2014'!$F:$F,'Scritture 2014'!$G:$G,"19",'Scritture 2014'!$A:$A,$M56)</f>
        <v>0</v>
      </c>
      <c r="Y56" s="29">
        <f t="shared" si="0"/>
        <v>0</v>
      </c>
      <c r="Z56" s="29">
        <f t="shared" si="1"/>
        <v>876171.53</v>
      </c>
      <c r="AA56" s="29">
        <f t="shared" si="2"/>
        <v>0</v>
      </c>
    </row>
    <row r="57" spans="1:27" ht="15" customHeight="1" x14ac:dyDescent="0.3">
      <c r="A57" s="12" t="s">
        <v>22</v>
      </c>
      <c r="B57" s="12" t="s">
        <v>23</v>
      </c>
      <c r="C57" s="13" t="s">
        <v>50</v>
      </c>
      <c r="D57" s="13" t="s">
        <v>81</v>
      </c>
      <c r="E57" s="14" t="s">
        <v>82</v>
      </c>
      <c r="F57" s="13"/>
      <c r="G57" s="13"/>
      <c r="H57" s="10" t="s">
        <v>22</v>
      </c>
      <c r="I57" s="10" t="s">
        <v>23</v>
      </c>
      <c r="J57" t="s">
        <v>27</v>
      </c>
      <c r="K57" t="s">
        <v>46</v>
      </c>
      <c r="L57" t="s">
        <v>81</v>
      </c>
      <c r="M57" s="15">
        <v>11202000002</v>
      </c>
      <c r="N57" s="15" t="s">
        <v>84</v>
      </c>
      <c r="O57" s="12">
        <f>+VLOOKUP(M57,[2]Foglio1!$A:$C,3,0)</f>
        <v>-607896.27</v>
      </c>
      <c r="P57" s="29">
        <f>+VLOOKUP($M57,'Sp 2013'!$M:$X,12,0)</f>
        <v>0</v>
      </c>
      <c r="Q57" s="29">
        <f>+SUMIFS('Scritture 2014'!$F:$F,'Scritture 2014'!$G:$G,"38",'Scritture 2014'!$A:$A,$M57)</f>
        <v>0</v>
      </c>
      <c r="R57" s="29">
        <f>+SUMIFS('Scritture 2014'!$F:$F,'Scritture 2014'!$G:$G,"16",'Scritture 2014'!$A:$A,$M57)</f>
        <v>0</v>
      </c>
      <c r="S57" s="29">
        <f>+SUMIFS('Scritture 2014'!$F:$F,'Scritture 2014'!$G:$G,"39CA",'Scritture 2014'!$A:$A,$M57)</f>
        <v>0</v>
      </c>
      <c r="T57" s="29">
        <f>+SUMIFS('Scritture 2014'!$F:$F,'Scritture 2014'!$G:$G,"17",'Scritture 2014'!$A:$A,$M57)</f>
        <v>0</v>
      </c>
      <c r="U57" s="29">
        <f>+SUMIFS('Scritture 2014'!$F:$F,'Scritture 2014'!$G:$G,"39AF",'Scritture 2014'!$A:$A,$M57)</f>
        <v>0</v>
      </c>
      <c r="V57" s="29">
        <f>+SUMIFS('Scritture 2014'!$F:$F,'Scritture 2014'!$G:$G,"39SD",'Scritture 2014'!$A:$A,$M57)</f>
        <v>0</v>
      </c>
      <c r="W57" s="29">
        <f>+SUMIFS('Scritture 2014'!$F:$F,'Scritture 2014'!$G:$G,"37",'Scritture 2014'!$A:$A,$M57)</f>
        <v>0</v>
      </c>
      <c r="X57" s="29">
        <f>+SUMIFS('Scritture 2014'!$F:$F,'Scritture 2014'!$G:$G,"19",'Scritture 2014'!$A:$A,$M57)</f>
        <v>0</v>
      </c>
      <c r="Y57" s="29">
        <f t="shared" si="0"/>
        <v>0</v>
      </c>
      <c r="Z57" s="29">
        <f t="shared" si="1"/>
        <v>-607896.27</v>
      </c>
      <c r="AA57" s="29">
        <f t="shared" si="2"/>
        <v>0</v>
      </c>
    </row>
    <row r="58" spans="1:27" ht="15" customHeight="1" x14ac:dyDescent="0.3">
      <c r="A58" s="12" t="s">
        <v>22</v>
      </c>
      <c r="B58" s="12" t="s">
        <v>23</v>
      </c>
      <c r="C58" s="13" t="s">
        <v>50</v>
      </c>
      <c r="D58" s="13" t="s">
        <v>81</v>
      </c>
      <c r="E58" s="14" t="s">
        <v>82</v>
      </c>
      <c r="F58" s="13"/>
      <c r="G58" s="13"/>
      <c r="H58" s="10" t="s">
        <v>22</v>
      </c>
      <c r="I58" s="10" t="s">
        <v>23</v>
      </c>
      <c r="J58" t="s">
        <v>27</v>
      </c>
      <c r="K58" t="s">
        <v>46</v>
      </c>
      <c r="L58" t="s">
        <v>81</v>
      </c>
      <c r="M58" s="15">
        <v>11202000003</v>
      </c>
      <c r="N58" s="15" t="s">
        <v>85</v>
      </c>
      <c r="O58" s="12">
        <f>+VLOOKUP(M58,[2]Foglio1!$A:$C,3,0)</f>
        <v>343837.52</v>
      </c>
      <c r="P58" s="29">
        <f>+VLOOKUP($M58,'Sp 2013'!$M:$X,12,0)</f>
        <v>0</v>
      </c>
      <c r="Q58" s="29">
        <f>+SUMIFS('Scritture 2014'!$F:$F,'Scritture 2014'!$G:$G,"38",'Scritture 2014'!$A:$A,$M58)</f>
        <v>0</v>
      </c>
      <c r="R58" s="29">
        <f>+SUMIFS('Scritture 2014'!$F:$F,'Scritture 2014'!$G:$G,"16",'Scritture 2014'!$A:$A,$M58)</f>
        <v>0</v>
      </c>
      <c r="S58" s="29">
        <f>+SUMIFS('Scritture 2014'!$F:$F,'Scritture 2014'!$G:$G,"39CA",'Scritture 2014'!$A:$A,$M58)</f>
        <v>0</v>
      </c>
      <c r="T58" s="29">
        <f>+SUMIFS('Scritture 2014'!$F:$F,'Scritture 2014'!$G:$G,"17",'Scritture 2014'!$A:$A,$M58)</f>
        <v>0</v>
      </c>
      <c r="U58" s="29">
        <f>+SUMIFS('Scritture 2014'!$F:$F,'Scritture 2014'!$G:$G,"39AF",'Scritture 2014'!$A:$A,$M58)</f>
        <v>0</v>
      </c>
      <c r="V58" s="29">
        <f>+SUMIFS('Scritture 2014'!$F:$F,'Scritture 2014'!$G:$G,"39SD",'Scritture 2014'!$A:$A,$M58)</f>
        <v>0</v>
      </c>
      <c r="W58" s="29">
        <f>+SUMIFS('Scritture 2014'!$F:$F,'Scritture 2014'!$G:$G,"37",'Scritture 2014'!$A:$A,$M58)</f>
        <v>0</v>
      </c>
      <c r="X58" s="29">
        <f>+SUMIFS('Scritture 2014'!$F:$F,'Scritture 2014'!$G:$G,"19",'Scritture 2014'!$A:$A,$M58)</f>
        <v>0</v>
      </c>
      <c r="Y58" s="29">
        <f t="shared" si="0"/>
        <v>0</v>
      </c>
      <c r="Z58" s="29">
        <f t="shared" si="1"/>
        <v>343837.52</v>
      </c>
      <c r="AA58" s="29">
        <f t="shared" si="2"/>
        <v>0</v>
      </c>
    </row>
    <row r="59" spans="1:27" ht="15" customHeight="1" x14ac:dyDescent="0.3">
      <c r="A59" s="12" t="s">
        <v>22</v>
      </c>
      <c r="B59" s="12" t="s">
        <v>23</v>
      </c>
      <c r="C59" s="13" t="s">
        <v>50</v>
      </c>
      <c r="D59" s="13" t="s">
        <v>81</v>
      </c>
      <c r="E59" s="14" t="s">
        <v>82</v>
      </c>
      <c r="F59" s="13"/>
      <c r="G59" s="13"/>
      <c r="H59" s="10" t="s">
        <v>22</v>
      </c>
      <c r="I59" s="10" t="s">
        <v>23</v>
      </c>
      <c r="J59" t="s">
        <v>27</v>
      </c>
      <c r="K59" t="s">
        <v>46</v>
      </c>
      <c r="L59" t="s">
        <v>81</v>
      </c>
      <c r="M59" s="15">
        <v>11202000004</v>
      </c>
      <c r="N59" s="15" t="s">
        <v>86</v>
      </c>
      <c r="O59" s="12">
        <f>+VLOOKUP(M59,[2]Foglio1!$A:$C,3,0)</f>
        <v>-265669.08</v>
      </c>
      <c r="P59" s="29">
        <f>+VLOOKUP($M59,'Sp 2013'!$M:$X,12,0)</f>
        <v>0</v>
      </c>
      <c r="Q59" s="29">
        <f>+SUMIFS('Scritture 2014'!$F:$F,'Scritture 2014'!$G:$G,"38",'Scritture 2014'!$A:$A,$M59)</f>
        <v>0</v>
      </c>
      <c r="R59" s="29">
        <f>+SUMIFS('Scritture 2014'!$F:$F,'Scritture 2014'!$G:$G,"16",'Scritture 2014'!$A:$A,$M59)</f>
        <v>0</v>
      </c>
      <c r="S59" s="29">
        <f>+SUMIFS('Scritture 2014'!$F:$F,'Scritture 2014'!$G:$G,"39CA",'Scritture 2014'!$A:$A,$M59)</f>
        <v>0</v>
      </c>
      <c r="T59" s="29">
        <f>+SUMIFS('Scritture 2014'!$F:$F,'Scritture 2014'!$G:$G,"17",'Scritture 2014'!$A:$A,$M59)</f>
        <v>0</v>
      </c>
      <c r="U59" s="29">
        <f>+SUMIFS('Scritture 2014'!$F:$F,'Scritture 2014'!$G:$G,"39AF",'Scritture 2014'!$A:$A,$M59)</f>
        <v>0</v>
      </c>
      <c r="V59" s="29">
        <f>+SUMIFS('Scritture 2014'!$F:$F,'Scritture 2014'!$G:$G,"39SD",'Scritture 2014'!$A:$A,$M59)</f>
        <v>0</v>
      </c>
      <c r="W59" s="29">
        <f>+SUMIFS('Scritture 2014'!$F:$F,'Scritture 2014'!$G:$G,"37",'Scritture 2014'!$A:$A,$M59)</f>
        <v>0</v>
      </c>
      <c r="X59" s="29">
        <f>+SUMIFS('Scritture 2014'!$F:$F,'Scritture 2014'!$G:$G,"19",'Scritture 2014'!$A:$A,$M59)</f>
        <v>0</v>
      </c>
      <c r="Y59" s="29">
        <f t="shared" si="0"/>
        <v>0</v>
      </c>
      <c r="Z59" s="29">
        <f t="shared" si="1"/>
        <v>-265669.08</v>
      </c>
      <c r="AA59" s="29">
        <f t="shared" si="2"/>
        <v>0</v>
      </c>
    </row>
    <row r="60" spans="1:27" ht="15" customHeight="1" x14ac:dyDescent="0.3">
      <c r="A60" s="12" t="s">
        <v>22</v>
      </c>
      <c r="B60" s="12" t="s">
        <v>23</v>
      </c>
      <c r="C60" s="13" t="s">
        <v>50</v>
      </c>
      <c r="D60" s="13" t="s">
        <v>81</v>
      </c>
      <c r="E60" s="14" t="s">
        <v>82</v>
      </c>
      <c r="F60" s="13"/>
      <c r="G60" s="13"/>
      <c r="H60" s="10" t="s">
        <v>22</v>
      </c>
      <c r="I60" s="10" t="s">
        <v>23</v>
      </c>
      <c r="J60" t="s">
        <v>27</v>
      </c>
      <c r="K60" t="s">
        <v>46</v>
      </c>
      <c r="L60" t="s">
        <v>81</v>
      </c>
      <c r="M60" s="15">
        <v>11202000005</v>
      </c>
      <c r="N60" s="15" t="s">
        <v>87</v>
      </c>
      <c r="O60" s="12">
        <f>+VLOOKUP(M60,[2]Foglio1!$A:$C,3,0)</f>
        <v>35240.21</v>
      </c>
      <c r="P60" s="29">
        <f>+VLOOKUP($M60,'Sp 2013'!$M:$X,12,0)</f>
        <v>0</v>
      </c>
      <c r="Q60" s="29">
        <f>+SUMIFS('Scritture 2014'!$F:$F,'Scritture 2014'!$G:$G,"38",'Scritture 2014'!$A:$A,$M60)</f>
        <v>0</v>
      </c>
      <c r="R60" s="29">
        <f>+SUMIFS('Scritture 2014'!$F:$F,'Scritture 2014'!$G:$G,"16",'Scritture 2014'!$A:$A,$M60)</f>
        <v>0</v>
      </c>
      <c r="S60" s="29">
        <f>+SUMIFS('Scritture 2014'!$F:$F,'Scritture 2014'!$G:$G,"39CA",'Scritture 2014'!$A:$A,$M60)</f>
        <v>0</v>
      </c>
      <c r="T60" s="29">
        <f>+SUMIFS('Scritture 2014'!$F:$F,'Scritture 2014'!$G:$G,"17",'Scritture 2014'!$A:$A,$M60)</f>
        <v>0</v>
      </c>
      <c r="U60" s="29">
        <f>+SUMIFS('Scritture 2014'!$F:$F,'Scritture 2014'!$G:$G,"39AF",'Scritture 2014'!$A:$A,$M60)</f>
        <v>0</v>
      </c>
      <c r="V60" s="29">
        <f>+SUMIFS('Scritture 2014'!$F:$F,'Scritture 2014'!$G:$G,"39SD",'Scritture 2014'!$A:$A,$M60)</f>
        <v>0</v>
      </c>
      <c r="W60" s="29">
        <f>+SUMIFS('Scritture 2014'!$F:$F,'Scritture 2014'!$G:$G,"37",'Scritture 2014'!$A:$A,$M60)</f>
        <v>0</v>
      </c>
      <c r="X60" s="29">
        <f>+SUMIFS('Scritture 2014'!$F:$F,'Scritture 2014'!$G:$G,"19",'Scritture 2014'!$A:$A,$M60)</f>
        <v>0</v>
      </c>
      <c r="Y60" s="29">
        <f t="shared" si="0"/>
        <v>0</v>
      </c>
      <c r="Z60" s="29">
        <f t="shared" si="1"/>
        <v>35240.21</v>
      </c>
      <c r="AA60" s="29">
        <f t="shared" si="2"/>
        <v>0</v>
      </c>
    </row>
    <row r="61" spans="1:27" ht="15" customHeight="1" x14ac:dyDescent="0.3">
      <c r="A61" s="12" t="s">
        <v>22</v>
      </c>
      <c r="B61" s="12" t="s">
        <v>23</v>
      </c>
      <c r="C61" s="13" t="s">
        <v>50</v>
      </c>
      <c r="D61" s="13" t="s">
        <v>81</v>
      </c>
      <c r="E61" s="14" t="s">
        <v>82</v>
      </c>
      <c r="F61" s="13"/>
      <c r="G61" s="13"/>
      <c r="H61" s="10" t="s">
        <v>22</v>
      </c>
      <c r="I61" s="10" t="s">
        <v>23</v>
      </c>
      <c r="J61" t="s">
        <v>27</v>
      </c>
      <c r="K61" t="s">
        <v>46</v>
      </c>
      <c r="L61" t="s">
        <v>81</v>
      </c>
      <c r="M61" s="15">
        <v>11202000006</v>
      </c>
      <c r="N61" s="15" t="s">
        <v>88</v>
      </c>
      <c r="O61" s="12">
        <f>+VLOOKUP(M61,[2]Foglio1!$A:$C,3,0)</f>
        <v>-32334.05</v>
      </c>
      <c r="P61" s="29">
        <f>+VLOOKUP($M61,'Sp 2013'!$M:$X,12,0)</f>
        <v>0</v>
      </c>
      <c r="Q61" s="29">
        <f>+SUMIFS('Scritture 2014'!$F:$F,'Scritture 2014'!$G:$G,"38",'Scritture 2014'!$A:$A,$M61)</f>
        <v>0</v>
      </c>
      <c r="R61" s="29">
        <f>+SUMIFS('Scritture 2014'!$F:$F,'Scritture 2014'!$G:$G,"16",'Scritture 2014'!$A:$A,$M61)</f>
        <v>0</v>
      </c>
      <c r="S61" s="29">
        <f>+SUMIFS('Scritture 2014'!$F:$F,'Scritture 2014'!$G:$G,"39CA",'Scritture 2014'!$A:$A,$M61)</f>
        <v>0</v>
      </c>
      <c r="T61" s="29">
        <f>+SUMIFS('Scritture 2014'!$F:$F,'Scritture 2014'!$G:$G,"17",'Scritture 2014'!$A:$A,$M61)</f>
        <v>0</v>
      </c>
      <c r="U61" s="29">
        <f>+SUMIFS('Scritture 2014'!$F:$F,'Scritture 2014'!$G:$G,"39AF",'Scritture 2014'!$A:$A,$M61)</f>
        <v>0</v>
      </c>
      <c r="V61" s="29">
        <f>+SUMIFS('Scritture 2014'!$F:$F,'Scritture 2014'!$G:$G,"39SD",'Scritture 2014'!$A:$A,$M61)</f>
        <v>0</v>
      </c>
      <c r="W61" s="29">
        <f>+SUMIFS('Scritture 2014'!$F:$F,'Scritture 2014'!$G:$G,"37",'Scritture 2014'!$A:$A,$M61)</f>
        <v>0</v>
      </c>
      <c r="X61" s="29">
        <f>+SUMIFS('Scritture 2014'!$F:$F,'Scritture 2014'!$G:$G,"19",'Scritture 2014'!$A:$A,$M61)</f>
        <v>0</v>
      </c>
      <c r="Y61" s="29">
        <f t="shared" si="0"/>
        <v>0</v>
      </c>
      <c r="Z61" s="29">
        <f t="shared" si="1"/>
        <v>-32334.05</v>
      </c>
      <c r="AA61" s="29">
        <f t="shared" si="2"/>
        <v>0</v>
      </c>
    </row>
    <row r="62" spans="1:27" ht="15" customHeight="1" x14ac:dyDescent="0.3">
      <c r="A62" s="12" t="s">
        <v>22</v>
      </c>
      <c r="B62" s="12" t="s">
        <v>23</v>
      </c>
      <c r="C62" s="13" t="s">
        <v>50</v>
      </c>
      <c r="D62" s="13" t="s">
        <v>81</v>
      </c>
      <c r="E62" s="14" t="s">
        <v>82</v>
      </c>
      <c r="F62" s="13"/>
      <c r="G62" s="13"/>
      <c r="H62" s="10" t="s">
        <v>22</v>
      </c>
      <c r="I62" s="10" t="s">
        <v>23</v>
      </c>
      <c r="J62" t="s">
        <v>27</v>
      </c>
      <c r="K62" t="s">
        <v>46</v>
      </c>
      <c r="L62" t="s">
        <v>81</v>
      </c>
      <c r="M62" s="15">
        <v>11202000007</v>
      </c>
      <c r="N62" s="15" t="s">
        <v>89</v>
      </c>
      <c r="O62" s="12">
        <f>+VLOOKUP(M62,[2]Foglio1!$A:$C,3,0)</f>
        <v>3228270.78</v>
      </c>
      <c r="P62" s="29">
        <f>+VLOOKUP($M62,'Sp 2013'!$M:$X,12,0)</f>
        <v>0</v>
      </c>
      <c r="Q62" s="29">
        <f>+SUMIFS('Scritture 2014'!$F:$F,'Scritture 2014'!$G:$G,"38",'Scritture 2014'!$A:$A,$M62)</f>
        <v>0</v>
      </c>
      <c r="R62" s="29">
        <f>+SUMIFS('Scritture 2014'!$F:$F,'Scritture 2014'!$G:$G,"16",'Scritture 2014'!$A:$A,$M62)</f>
        <v>0</v>
      </c>
      <c r="S62" s="29">
        <f>+SUMIFS('Scritture 2014'!$F:$F,'Scritture 2014'!$G:$G,"39CA",'Scritture 2014'!$A:$A,$M62)</f>
        <v>0</v>
      </c>
      <c r="T62" s="29">
        <f>+SUMIFS('Scritture 2014'!$F:$F,'Scritture 2014'!$G:$G,"17",'Scritture 2014'!$A:$A,$M62)</f>
        <v>0</v>
      </c>
      <c r="U62" s="29">
        <f>+SUMIFS('Scritture 2014'!$F:$F,'Scritture 2014'!$G:$G,"39AF",'Scritture 2014'!$A:$A,$M62)</f>
        <v>0</v>
      </c>
      <c r="V62" s="29">
        <f>+SUMIFS('Scritture 2014'!$F:$F,'Scritture 2014'!$G:$G,"39SD",'Scritture 2014'!$A:$A,$M62)</f>
        <v>0</v>
      </c>
      <c r="W62" s="29">
        <f>+SUMIFS('Scritture 2014'!$F:$F,'Scritture 2014'!$G:$G,"37",'Scritture 2014'!$A:$A,$M62)</f>
        <v>0</v>
      </c>
      <c r="X62" s="29">
        <f>+SUMIFS('Scritture 2014'!$F:$F,'Scritture 2014'!$G:$G,"19",'Scritture 2014'!$A:$A,$M62)</f>
        <v>0</v>
      </c>
      <c r="Y62" s="29">
        <f t="shared" si="0"/>
        <v>0</v>
      </c>
      <c r="Z62" s="29">
        <f t="shared" si="1"/>
        <v>3228270.78</v>
      </c>
      <c r="AA62" s="29">
        <f t="shared" si="2"/>
        <v>0</v>
      </c>
    </row>
    <row r="63" spans="1:27" ht="15" customHeight="1" x14ac:dyDescent="0.3">
      <c r="A63" s="12" t="s">
        <v>22</v>
      </c>
      <c r="B63" s="12" t="s">
        <v>23</v>
      </c>
      <c r="C63" s="13" t="s">
        <v>50</v>
      </c>
      <c r="D63" s="13" t="s">
        <v>81</v>
      </c>
      <c r="E63" s="14" t="s">
        <v>82</v>
      </c>
      <c r="F63" s="13"/>
      <c r="G63" s="13"/>
      <c r="H63" s="10" t="s">
        <v>22</v>
      </c>
      <c r="I63" s="10" t="s">
        <v>23</v>
      </c>
      <c r="J63" t="s">
        <v>27</v>
      </c>
      <c r="K63" t="s">
        <v>46</v>
      </c>
      <c r="L63" t="s">
        <v>81</v>
      </c>
      <c r="M63" s="15">
        <v>11202000008</v>
      </c>
      <c r="N63" s="15" t="s">
        <v>90</v>
      </c>
      <c r="O63" s="12">
        <f>+VLOOKUP(M63,[2]Foglio1!$A:$C,3,0)</f>
        <v>-2581452.19</v>
      </c>
      <c r="P63" s="29">
        <f>+VLOOKUP($M63,'Sp 2013'!$M:$X,12,0)</f>
        <v>0</v>
      </c>
      <c r="Q63" s="29">
        <f>+SUMIFS('Scritture 2014'!$F:$F,'Scritture 2014'!$G:$G,"38",'Scritture 2014'!$A:$A,$M63)</f>
        <v>0</v>
      </c>
      <c r="R63" s="29">
        <f>+SUMIFS('Scritture 2014'!$F:$F,'Scritture 2014'!$G:$G,"16",'Scritture 2014'!$A:$A,$M63)</f>
        <v>0</v>
      </c>
      <c r="S63" s="29">
        <f>+SUMIFS('Scritture 2014'!$F:$F,'Scritture 2014'!$G:$G,"39CA",'Scritture 2014'!$A:$A,$M63)</f>
        <v>0</v>
      </c>
      <c r="T63" s="29">
        <f>+SUMIFS('Scritture 2014'!$F:$F,'Scritture 2014'!$G:$G,"17",'Scritture 2014'!$A:$A,$M63)</f>
        <v>0</v>
      </c>
      <c r="U63" s="29">
        <f>+SUMIFS('Scritture 2014'!$F:$F,'Scritture 2014'!$G:$G,"39AF",'Scritture 2014'!$A:$A,$M63)</f>
        <v>0</v>
      </c>
      <c r="V63" s="29">
        <f>+SUMIFS('Scritture 2014'!$F:$F,'Scritture 2014'!$G:$G,"39SD",'Scritture 2014'!$A:$A,$M63)</f>
        <v>0</v>
      </c>
      <c r="W63" s="29">
        <f>+SUMIFS('Scritture 2014'!$F:$F,'Scritture 2014'!$G:$G,"37",'Scritture 2014'!$A:$A,$M63)</f>
        <v>0</v>
      </c>
      <c r="X63" s="29">
        <f>+SUMIFS('Scritture 2014'!$F:$F,'Scritture 2014'!$G:$G,"19",'Scritture 2014'!$A:$A,$M63)</f>
        <v>0</v>
      </c>
      <c r="Y63" s="29">
        <f t="shared" si="0"/>
        <v>0</v>
      </c>
      <c r="Z63" s="29">
        <f t="shared" si="1"/>
        <v>-2581452.19</v>
      </c>
      <c r="AA63" s="29">
        <f t="shared" si="2"/>
        <v>0</v>
      </c>
    </row>
    <row r="64" spans="1:27" ht="15" customHeight="1" x14ac:dyDescent="0.3">
      <c r="A64" s="12" t="s">
        <v>22</v>
      </c>
      <c r="B64" s="12" t="s">
        <v>23</v>
      </c>
      <c r="C64" s="13" t="s">
        <v>50</v>
      </c>
      <c r="D64" s="13" t="s">
        <v>81</v>
      </c>
      <c r="E64" s="14" t="s">
        <v>82</v>
      </c>
      <c r="F64" s="13"/>
      <c r="G64" s="13"/>
      <c r="H64" s="10" t="s">
        <v>22</v>
      </c>
      <c r="I64" s="10" t="s">
        <v>23</v>
      </c>
      <c r="J64" t="s">
        <v>27</v>
      </c>
      <c r="K64" t="s">
        <v>46</v>
      </c>
      <c r="L64" t="s">
        <v>81</v>
      </c>
      <c r="M64" s="15">
        <v>11202000009</v>
      </c>
      <c r="N64" s="15" t="s">
        <v>91</v>
      </c>
      <c r="O64" s="12">
        <f>+VLOOKUP(M64,[2]Foglio1!$A:$C,3,0)</f>
        <v>1605795.73</v>
      </c>
      <c r="P64" s="29">
        <f>+VLOOKUP($M64,'Sp 2013'!$M:$X,12,0)</f>
        <v>0</v>
      </c>
      <c r="Q64" s="29">
        <f>+SUMIFS('Scritture 2014'!$F:$F,'Scritture 2014'!$G:$G,"38",'Scritture 2014'!$A:$A,$M64)</f>
        <v>0</v>
      </c>
      <c r="R64" s="29">
        <f>+SUMIFS('Scritture 2014'!$F:$F,'Scritture 2014'!$G:$G,"16",'Scritture 2014'!$A:$A,$M64)</f>
        <v>0</v>
      </c>
      <c r="S64" s="29">
        <f>+SUMIFS('Scritture 2014'!$F:$F,'Scritture 2014'!$G:$G,"39CA",'Scritture 2014'!$A:$A,$M64)</f>
        <v>0</v>
      </c>
      <c r="T64" s="29">
        <f>+SUMIFS('Scritture 2014'!$F:$F,'Scritture 2014'!$G:$G,"17",'Scritture 2014'!$A:$A,$M64)</f>
        <v>0</v>
      </c>
      <c r="U64" s="29">
        <f>+SUMIFS('Scritture 2014'!$F:$F,'Scritture 2014'!$G:$G,"39AF",'Scritture 2014'!$A:$A,$M64)</f>
        <v>0</v>
      </c>
      <c r="V64" s="29">
        <f>+SUMIFS('Scritture 2014'!$F:$F,'Scritture 2014'!$G:$G,"39SD",'Scritture 2014'!$A:$A,$M64)</f>
        <v>0</v>
      </c>
      <c r="W64" s="29">
        <f>+SUMIFS('Scritture 2014'!$F:$F,'Scritture 2014'!$G:$G,"37",'Scritture 2014'!$A:$A,$M64)</f>
        <v>0</v>
      </c>
      <c r="X64" s="29">
        <f>+SUMIFS('Scritture 2014'!$F:$F,'Scritture 2014'!$G:$G,"19",'Scritture 2014'!$A:$A,$M64)</f>
        <v>0</v>
      </c>
      <c r="Y64" s="29">
        <f t="shared" si="0"/>
        <v>0</v>
      </c>
      <c r="Z64" s="29">
        <f t="shared" si="1"/>
        <v>1605795.73</v>
      </c>
      <c r="AA64" s="29">
        <f t="shared" si="2"/>
        <v>0</v>
      </c>
    </row>
    <row r="65" spans="1:27" ht="15" customHeight="1" x14ac:dyDescent="0.3">
      <c r="A65" s="12" t="s">
        <v>22</v>
      </c>
      <c r="B65" s="12" t="s">
        <v>23</v>
      </c>
      <c r="C65" s="13" t="s">
        <v>50</v>
      </c>
      <c r="D65" s="13" t="s">
        <v>81</v>
      </c>
      <c r="E65" s="14" t="s">
        <v>82</v>
      </c>
      <c r="F65" s="13"/>
      <c r="G65" s="13"/>
      <c r="H65" s="10" t="s">
        <v>22</v>
      </c>
      <c r="I65" s="10" t="s">
        <v>23</v>
      </c>
      <c r="J65" t="s">
        <v>27</v>
      </c>
      <c r="K65" t="s">
        <v>46</v>
      </c>
      <c r="L65" t="s">
        <v>81</v>
      </c>
      <c r="M65" s="15">
        <v>11202000010</v>
      </c>
      <c r="N65" s="15" t="s">
        <v>92</v>
      </c>
      <c r="O65" s="12">
        <f>+VLOOKUP(M65,[2]Foglio1!$A:$C,3,0)</f>
        <v>-1605795.73</v>
      </c>
      <c r="P65" s="29">
        <f>+VLOOKUP($M65,'Sp 2013'!$M:$X,12,0)</f>
        <v>0</v>
      </c>
      <c r="Q65" s="29">
        <f>+SUMIFS('Scritture 2014'!$F:$F,'Scritture 2014'!$G:$G,"38",'Scritture 2014'!$A:$A,$M65)</f>
        <v>0</v>
      </c>
      <c r="R65" s="29">
        <f>+SUMIFS('Scritture 2014'!$F:$F,'Scritture 2014'!$G:$G,"16",'Scritture 2014'!$A:$A,$M65)</f>
        <v>0</v>
      </c>
      <c r="S65" s="29">
        <f>+SUMIFS('Scritture 2014'!$F:$F,'Scritture 2014'!$G:$G,"39CA",'Scritture 2014'!$A:$A,$M65)</f>
        <v>0</v>
      </c>
      <c r="T65" s="29">
        <f>+SUMIFS('Scritture 2014'!$F:$F,'Scritture 2014'!$G:$G,"17",'Scritture 2014'!$A:$A,$M65)</f>
        <v>0</v>
      </c>
      <c r="U65" s="29">
        <f>+SUMIFS('Scritture 2014'!$F:$F,'Scritture 2014'!$G:$G,"39AF",'Scritture 2014'!$A:$A,$M65)</f>
        <v>0</v>
      </c>
      <c r="V65" s="29">
        <f>+SUMIFS('Scritture 2014'!$F:$F,'Scritture 2014'!$G:$G,"39SD",'Scritture 2014'!$A:$A,$M65)</f>
        <v>0</v>
      </c>
      <c r="W65" s="29">
        <f>+SUMIFS('Scritture 2014'!$F:$F,'Scritture 2014'!$G:$G,"37",'Scritture 2014'!$A:$A,$M65)</f>
        <v>0</v>
      </c>
      <c r="X65" s="29">
        <f>+SUMIFS('Scritture 2014'!$F:$F,'Scritture 2014'!$G:$G,"19",'Scritture 2014'!$A:$A,$M65)</f>
        <v>0</v>
      </c>
      <c r="Y65" s="29">
        <f t="shared" si="0"/>
        <v>0</v>
      </c>
      <c r="Z65" s="29">
        <f t="shared" si="1"/>
        <v>-1605795.73</v>
      </c>
      <c r="AA65" s="29">
        <f t="shared" si="2"/>
        <v>0</v>
      </c>
    </row>
    <row r="66" spans="1:27" ht="15" customHeight="1" x14ac:dyDescent="0.3">
      <c r="A66" s="12" t="s">
        <v>22</v>
      </c>
      <c r="B66" s="12" t="s">
        <v>23</v>
      </c>
      <c r="C66" s="13" t="s">
        <v>50</v>
      </c>
      <c r="D66" s="13" t="s">
        <v>81</v>
      </c>
      <c r="E66" s="14" t="s">
        <v>82</v>
      </c>
      <c r="F66" s="13"/>
      <c r="G66" s="13"/>
      <c r="H66" s="10" t="s">
        <v>22</v>
      </c>
      <c r="I66" s="10" t="s">
        <v>23</v>
      </c>
      <c r="J66" t="s">
        <v>27</v>
      </c>
      <c r="K66" t="s">
        <v>46</v>
      </c>
      <c r="L66" t="s">
        <v>81</v>
      </c>
      <c r="M66" s="15">
        <v>11202000011</v>
      </c>
      <c r="N66" s="15" t="s">
        <v>93</v>
      </c>
      <c r="O66" s="12">
        <f>+VLOOKUP(M66,[2]Foglio1!$A:$C,3,0)</f>
        <v>93905.26</v>
      </c>
      <c r="P66" s="29">
        <f>+VLOOKUP($M66,'Sp 2013'!$M:$X,12,0)</f>
        <v>0</v>
      </c>
      <c r="Q66" s="29">
        <f>+SUMIFS('Scritture 2014'!$F:$F,'Scritture 2014'!$G:$G,"38",'Scritture 2014'!$A:$A,$M66)</f>
        <v>0</v>
      </c>
      <c r="R66" s="29">
        <f>+SUMIFS('Scritture 2014'!$F:$F,'Scritture 2014'!$G:$G,"16",'Scritture 2014'!$A:$A,$M66)</f>
        <v>0</v>
      </c>
      <c r="S66" s="29">
        <f>+SUMIFS('Scritture 2014'!$F:$F,'Scritture 2014'!$G:$G,"39CA",'Scritture 2014'!$A:$A,$M66)</f>
        <v>0</v>
      </c>
      <c r="T66" s="29">
        <f>+SUMIFS('Scritture 2014'!$F:$F,'Scritture 2014'!$G:$G,"17",'Scritture 2014'!$A:$A,$M66)</f>
        <v>0</v>
      </c>
      <c r="U66" s="29">
        <f>+SUMIFS('Scritture 2014'!$F:$F,'Scritture 2014'!$G:$G,"39AF",'Scritture 2014'!$A:$A,$M66)</f>
        <v>0</v>
      </c>
      <c r="V66" s="29">
        <f>+SUMIFS('Scritture 2014'!$F:$F,'Scritture 2014'!$G:$G,"39SD",'Scritture 2014'!$A:$A,$M66)</f>
        <v>0</v>
      </c>
      <c r="W66" s="29">
        <f>+SUMIFS('Scritture 2014'!$F:$F,'Scritture 2014'!$G:$G,"37",'Scritture 2014'!$A:$A,$M66)</f>
        <v>0</v>
      </c>
      <c r="X66" s="29">
        <f>+SUMIFS('Scritture 2014'!$F:$F,'Scritture 2014'!$G:$G,"19",'Scritture 2014'!$A:$A,$M66)</f>
        <v>0</v>
      </c>
      <c r="Y66" s="29">
        <f t="shared" si="0"/>
        <v>0</v>
      </c>
      <c r="Z66" s="29">
        <f t="shared" si="1"/>
        <v>93905.26</v>
      </c>
      <c r="AA66" s="29">
        <f t="shared" si="2"/>
        <v>0</v>
      </c>
    </row>
    <row r="67" spans="1:27" ht="15" customHeight="1" x14ac:dyDescent="0.3">
      <c r="A67" s="12" t="s">
        <v>22</v>
      </c>
      <c r="B67" s="12" t="s">
        <v>23</v>
      </c>
      <c r="C67" s="13" t="s">
        <v>50</v>
      </c>
      <c r="D67" s="13" t="s">
        <v>81</v>
      </c>
      <c r="E67" s="14" t="s">
        <v>82</v>
      </c>
      <c r="F67" s="13"/>
      <c r="G67" s="13"/>
      <c r="H67" s="10" t="s">
        <v>22</v>
      </c>
      <c r="I67" s="10" t="s">
        <v>23</v>
      </c>
      <c r="J67" t="s">
        <v>27</v>
      </c>
      <c r="K67" t="s">
        <v>46</v>
      </c>
      <c r="L67" t="s">
        <v>81</v>
      </c>
      <c r="M67" s="15">
        <v>11202000012</v>
      </c>
      <c r="N67" s="15" t="s">
        <v>94</v>
      </c>
      <c r="O67" s="12">
        <f>+VLOOKUP(M67,[2]Foglio1!$A:$C,3,0)</f>
        <v>-93905.26</v>
      </c>
      <c r="P67" s="29">
        <f>+VLOOKUP($M67,'Sp 2013'!$M:$X,12,0)</f>
        <v>0</v>
      </c>
      <c r="Q67" s="29">
        <f>+SUMIFS('Scritture 2014'!$F:$F,'Scritture 2014'!$G:$G,"38",'Scritture 2014'!$A:$A,$M67)</f>
        <v>0</v>
      </c>
      <c r="R67" s="29">
        <f>+SUMIFS('Scritture 2014'!$F:$F,'Scritture 2014'!$G:$G,"16",'Scritture 2014'!$A:$A,$M67)</f>
        <v>0</v>
      </c>
      <c r="S67" s="29">
        <f>+SUMIFS('Scritture 2014'!$F:$F,'Scritture 2014'!$G:$G,"39CA",'Scritture 2014'!$A:$A,$M67)</f>
        <v>0</v>
      </c>
      <c r="T67" s="29">
        <f>+SUMIFS('Scritture 2014'!$F:$F,'Scritture 2014'!$G:$G,"17",'Scritture 2014'!$A:$A,$M67)</f>
        <v>0</v>
      </c>
      <c r="U67" s="29">
        <f>+SUMIFS('Scritture 2014'!$F:$F,'Scritture 2014'!$G:$G,"39AF",'Scritture 2014'!$A:$A,$M67)</f>
        <v>0</v>
      </c>
      <c r="V67" s="29">
        <f>+SUMIFS('Scritture 2014'!$F:$F,'Scritture 2014'!$G:$G,"39SD",'Scritture 2014'!$A:$A,$M67)</f>
        <v>0</v>
      </c>
      <c r="W67" s="29">
        <f>+SUMIFS('Scritture 2014'!$F:$F,'Scritture 2014'!$G:$G,"37",'Scritture 2014'!$A:$A,$M67)</f>
        <v>0</v>
      </c>
      <c r="X67" s="29">
        <f>+SUMIFS('Scritture 2014'!$F:$F,'Scritture 2014'!$G:$G,"19",'Scritture 2014'!$A:$A,$M67)</f>
        <v>0</v>
      </c>
      <c r="Y67" s="29">
        <f t="shared" ref="Y67:Y130" si="4">+SUM(Q67:X67)</f>
        <v>0</v>
      </c>
      <c r="Z67" s="29">
        <f t="shared" ref="Z67:Z130" si="5">+O67+SUM(P67:X67)</f>
        <v>-93905.26</v>
      </c>
      <c r="AA67" s="29">
        <f t="shared" ref="AA67:AA130" si="6">+Z67-O67</f>
        <v>0</v>
      </c>
    </row>
    <row r="68" spans="1:27" ht="15" customHeight="1" x14ac:dyDescent="0.3">
      <c r="A68" s="12" t="s">
        <v>22</v>
      </c>
      <c r="B68" s="12" t="s">
        <v>23</v>
      </c>
      <c r="C68" s="13" t="s">
        <v>50</v>
      </c>
      <c r="D68" s="13" t="s">
        <v>81</v>
      </c>
      <c r="E68" s="14" t="s">
        <v>82</v>
      </c>
      <c r="F68" s="13"/>
      <c r="G68" s="13"/>
      <c r="H68" s="10" t="s">
        <v>22</v>
      </c>
      <c r="I68" s="10" t="s">
        <v>23</v>
      </c>
      <c r="J68" t="s">
        <v>27</v>
      </c>
      <c r="K68" t="s">
        <v>46</v>
      </c>
      <c r="L68" t="s">
        <v>81</v>
      </c>
      <c r="M68" s="15">
        <v>11202000013</v>
      </c>
      <c r="N68" s="15" t="s">
        <v>95</v>
      </c>
      <c r="O68" s="12">
        <f>+VLOOKUP(M68,[2]Foglio1!$A:$C,3,0)</f>
        <v>15325.56</v>
      </c>
      <c r="P68" s="29">
        <f>+VLOOKUP($M68,'Sp 2013'!$M:$X,12,0)</f>
        <v>0</v>
      </c>
      <c r="Q68" s="29">
        <f>+SUMIFS('Scritture 2014'!$F:$F,'Scritture 2014'!$G:$G,"38",'Scritture 2014'!$A:$A,$M68)</f>
        <v>0</v>
      </c>
      <c r="R68" s="29">
        <f>+SUMIFS('Scritture 2014'!$F:$F,'Scritture 2014'!$G:$G,"16",'Scritture 2014'!$A:$A,$M68)</f>
        <v>0</v>
      </c>
      <c r="S68" s="29">
        <f>+SUMIFS('Scritture 2014'!$F:$F,'Scritture 2014'!$G:$G,"39CA",'Scritture 2014'!$A:$A,$M68)</f>
        <v>0</v>
      </c>
      <c r="T68" s="29">
        <f>+SUMIFS('Scritture 2014'!$F:$F,'Scritture 2014'!$G:$G,"17",'Scritture 2014'!$A:$A,$M68)</f>
        <v>0</v>
      </c>
      <c r="U68" s="29">
        <f>+SUMIFS('Scritture 2014'!$F:$F,'Scritture 2014'!$G:$G,"39AF",'Scritture 2014'!$A:$A,$M68)</f>
        <v>0</v>
      </c>
      <c r="V68" s="29">
        <f>+SUMIFS('Scritture 2014'!$F:$F,'Scritture 2014'!$G:$G,"39SD",'Scritture 2014'!$A:$A,$M68)</f>
        <v>0</v>
      </c>
      <c r="W68" s="29">
        <f>+SUMIFS('Scritture 2014'!$F:$F,'Scritture 2014'!$G:$G,"37",'Scritture 2014'!$A:$A,$M68)</f>
        <v>0</v>
      </c>
      <c r="X68" s="29">
        <f>+SUMIFS('Scritture 2014'!$F:$F,'Scritture 2014'!$G:$G,"19",'Scritture 2014'!$A:$A,$M68)</f>
        <v>0</v>
      </c>
      <c r="Y68" s="29">
        <f t="shared" si="4"/>
        <v>0</v>
      </c>
      <c r="Z68" s="29">
        <f t="shared" si="5"/>
        <v>15325.56</v>
      </c>
      <c r="AA68" s="29">
        <f t="shared" si="6"/>
        <v>0</v>
      </c>
    </row>
    <row r="69" spans="1:27" ht="15" customHeight="1" x14ac:dyDescent="0.3">
      <c r="A69" s="12" t="s">
        <v>22</v>
      </c>
      <c r="B69" s="12" t="s">
        <v>23</v>
      </c>
      <c r="C69" s="13" t="s">
        <v>50</v>
      </c>
      <c r="D69" s="13" t="s">
        <v>81</v>
      </c>
      <c r="E69" s="14" t="s">
        <v>82</v>
      </c>
      <c r="F69" s="13"/>
      <c r="G69" s="13"/>
      <c r="H69" s="10" t="s">
        <v>22</v>
      </c>
      <c r="I69" s="10" t="s">
        <v>23</v>
      </c>
      <c r="J69" t="s">
        <v>27</v>
      </c>
      <c r="K69" t="s">
        <v>46</v>
      </c>
      <c r="L69" t="s">
        <v>81</v>
      </c>
      <c r="M69" s="15">
        <v>11202000014</v>
      </c>
      <c r="N69" s="15" t="s">
        <v>96</v>
      </c>
      <c r="O69" s="12">
        <f>+VLOOKUP(M69,[2]Foglio1!$A:$C,3,0)</f>
        <v>-7201.74</v>
      </c>
      <c r="P69" s="29">
        <f>+VLOOKUP($M69,'Sp 2013'!$M:$X,12,0)</f>
        <v>0</v>
      </c>
      <c r="Q69" s="29">
        <f>+SUMIFS('Scritture 2014'!$F:$F,'Scritture 2014'!$G:$G,"38",'Scritture 2014'!$A:$A,$M69)</f>
        <v>0</v>
      </c>
      <c r="R69" s="29">
        <f>+SUMIFS('Scritture 2014'!$F:$F,'Scritture 2014'!$G:$G,"16",'Scritture 2014'!$A:$A,$M69)</f>
        <v>0</v>
      </c>
      <c r="S69" s="29">
        <f>+SUMIFS('Scritture 2014'!$F:$F,'Scritture 2014'!$G:$G,"39CA",'Scritture 2014'!$A:$A,$M69)</f>
        <v>0</v>
      </c>
      <c r="T69" s="29">
        <f>+SUMIFS('Scritture 2014'!$F:$F,'Scritture 2014'!$G:$G,"17",'Scritture 2014'!$A:$A,$M69)</f>
        <v>0</v>
      </c>
      <c r="U69" s="29">
        <f>+SUMIFS('Scritture 2014'!$F:$F,'Scritture 2014'!$G:$G,"39AF",'Scritture 2014'!$A:$A,$M69)</f>
        <v>0</v>
      </c>
      <c r="V69" s="29">
        <f>+SUMIFS('Scritture 2014'!$F:$F,'Scritture 2014'!$G:$G,"39SD",'Scritture 2014'!$A:$A,$M69)</f>
        <v>0</v>
      </c>
      <c r="W69" s="29">
        <f>+SUMIFS('Scritture 2014'!$F:$F,'Scritture 2014'!$G:$G,"37",'Scritture 2014'!$A:$A,$M69)</f>
        <v>0</v>
      </c>
      <c r="X69" s="29">
        <f>+SUMIFS('Scritture 2014'!$F:$F,'Scritture 2014'!$G:$G,"19",'Scritture 2014'!$A:$A,$M69)</f>
        <v>0</v>
      </c>
      <c r="Y69" s="29">
        <f t="shared" si="4"/>
        <v>0</v>
      </c>
      <c r="Z69" s="29">
        <f t="shared" si="5"/>
        <v>-7201.74</v>
      </c>
      <c r="AA69" s="29">
        <f t="shared" si="6"/>
        <v>0</v>
      </c>
    </row>
    <row r="70" spans="1:27" ht="15" customHeight="1" x14ac:dyDescent="0.3">
      <c r="A70" s="12" t="s">
        <v>22</v>
      </c>
      <c r="B70" s="12" t="s">
        <v>23</v>
      </c>
      <c r="C70" s="13" t="s">
        <v>50</v>
      </c>
      <c r="D70" s="13" t="s">
        <v>81</v>
      </c>
      <c r="E70" s="14" t="s">
        <v>82</v>
      </c>
      <c r="F70" s="13"/>
      <c r="G70" s="13"/>
      <c r="H70" s="10" t="s">
        <v>22</v>
      </c>
      <c r="I70" s="10" t="s">
        <v>23</v>
      </c>
      <c r="J70" t="s">
        <v>27</v>
      </c>
      <c r="K70" t="s">
        <v>46</v>
      </c>
      <c r="L70" t="s">
        <v>81</v>
      </c>
      <c r="M70" s="15">
        <v>11202000015</v>
      </c>
      <c r="N70" s="15" t="s">
        <v>97</v>
      </c>
      <c r="O70" s="12">
        <f>+VLOOKUP(M70,[2]Foglio1!$A:$C,3,0)</f>
        <v>20760.28</v>
      </c>
      <c r="P70" s="29">
        <f>+VLOOKUP($M70,'Sp 2013'!$M:$X,12,0)</f>
        <v>0</v>
      </c>
      <c r="Q70" s="29">
        <f>+SUMIFS('Scritture 2014'!$F:$F,'Scritture 2014'!$G:$G,"38",'Scritture 2014'!$A:$A,$M70)</f>
        <v>0</v>
      </c>
      <c r="R70" s="29">
        <f>+SUMIFS('Scritture 2014'!$F:$F,'Scritture 2014'!$G:$G,"16",'Scritture 2014'!$A:$A,$M70)</f>
        <v>0</v>
      </c>
      <c r="S70" s="29">
        <f>+SUMIFS('Scritture 2014'!$F:$F,'Scritture 2014'!$G:$G,"39CA",'Scritture 2014'!$A:$A,$M70)</f>
        <v>0</v>
      </c>
      <c r="T70" s="29">
        <f>+SUMIFS('Scritture 2014'!$F:$F,'Scritture 2014'!$G:$G,"17",'Scritture 2014'!$A:$A,$M70)</f>
        <v>0</v>
      </c>
      <c r="U70" s="29">
        <f>+SUMIFS('Scritture 2014'!$F:$F,'Scritture 2014'!$G:$G,"39AF",'Scritture 2014'!$A:$A,$M70)</f>
        <v>0</v>
      </c>
      <c r="V70" s="29">
        <f>+SUMIFS('Scritture 2014'!$F:$F,'Scritture 2014'!$G:$G,"39SD",'Scritture 2014'!$A:$A,$M70)</f>
        <v>0</v>
      </c>
      <c r="W70" s="29">
        <f>+SUMIFS('Scritture 2014'!$F:$F,'Scritture 2014'!$G:$G,"37",'Scritture 2014'!$A:$A,$M70)</f>
        <v>0</v>
      </c>
      <c r="X70" s="29">
        <f>+SUMIFS('Scritture 2014'!$F:$F,'Scritture 2014'!$G:$G,"19",'Scritture 2014'!$A:$A,$M70)</f>
        <v>0</v>
      </c>
      <c r="Y70" s="29">
        <f t="shared" si="4"/>
        <v>0</v>
      </c>
      <c r="Z70" s="29">
        <f t="shared" si="5"/>
        <v>20760.28</v>
      </c>
      <c r="AA70" s="29">
        <f t="shared" si="6"/>
        <v>0</v>
      </c>
    </row>
    <row r="71" spans="1:27" ht="15" customHeight="1" x14ac:dyDescent="0.3">
      <c r="A71" s="12" t="s">
        <v>22</v>
      </c>
      <c r="B71" s="12" t="s">
        <v>23</v>
      </c>
      <c r="C71" s="13" t="s">
        <v>50</v>
      </c>
      <c r="D71" s="13" t="s">
        <v>81</v>
      </c>
      <c r="E71" s="14" t="s">
        <v>82</v>
      </c>
      <c r="F71" s="13"/>
      <c r="G71" s="13"/>
      <c r="H71" s="10" t="s">
        <v>22</v>
      </c>
      <c r="I71" s="10" t="s">
        <v>23</v>
      </c>
      <c r="J71" t="s">
        <v>27</v>
      </c>
      <c r="K71" t="s">
        <v>46</v>
      </c>
      <c r="L71" t="s">
        <v>81</v>
      </c>
      <c r="M71" s="15">
        <v>11202000016</v>
      </c>
      <c r="N71" s="15" t="s">
        <v>98</v>
      </c>
      <c r="O71" s="12">
        <f>+VLOOKUP(M71,[2]Foglio1!$A:$C,3,0)</f>
        <v>-19762.22</v>
      </c>
      <c r="P71" s="29">
        <f>+VLOOKUP($M71,'Sp 2013'!$M:$X,12,0)</f>
        <v>0</v>
      </c>
      <c r="Q71" s="29">
        <f>+SUMIFS('Scritture 2014'!$F:$F,'Scritture 2014'!$G:$G,"38",'Scritture 2014'!$A:$A,$M71)</f>
        <v>0</v>
      </c>
      <c r="R71" s="29">
        <f>+SUMIFS('Scritture 2014'!$F:$F,'Scritture 2014'!$G:$G,"16",'Scritture 2014'!$A:$A,$M71)</f>
        <v>0</v>
      </c>
      <c r="S71" s="29">
        <f>+SUMIFS('Scritture 2014'!$F:$F,'Scritture 2014'!$G:$G,"39CA",'Scritture 2014'!$A:$A,$M71)</f>
        <v>0</v>
      </c>
      <c r="T71" s="29">
        <f>+SUMIFS('Scritture 2014'!$F:$F,'Scritture 2014'!$G:$G,"17",'Scritture 2014'!$A:$A,$M71)</f>
        <v>0</v>
      </c>
      <c r="U71" s="29">
        <f>+SUMIFS('Scritture 2014'!$F:$F,'Scritture 2014'!$G:$G,"39AF",'Scritture 2014'!$A:$A,$M71)</f>
        <v>0</v>
      </c>
      <c r="V71" s="29">
        <f>+SUMIFS('Scritture 2014'!$F:$F,'Scritture 2014'!$G:$G,"39SD",'Scritture 2014'!$A:$A,$M71)</f>
        <v>0</v>
      </c>
      <c r="W71" s="29">
        <f>+SUMIFS('Scritture 2014'!$F:$F,'Scritture 2014'!$G:$G,"37",'Scritture 2014'!$A:$A,$M71)</f>
        <v>0</v>
      </c>
      <c r="X71" s="29">
        <f>+SUMIFS('Scritture 2014'!$F:$F,'Scritture 2014'!$G:$G,"19",'Scritture 2014'!$A:$A,$M71)</f>
        <v>0</v>
      </c>
      <c r="Y71" s="29">
        <f t="shared" si="4"/>
        <v>0</v>
      </c>
      <c r="Z71" s="29">
        <f t="shared" si="5"/>
        <v>-19762.22</v>
      </c>
      <c r="AA71" s="29">
        <f t="shared" si="6"/>
        <v>0</v>
      </c>
    </row>
    <row r="72" spans="1:27" ht="15" customHeight="1" x14ac:dyDescent="0.3">
      <c r="A72" s="12" t="s">
        <v>22</v>
      </c>
      <c r="B72" s="12" t="s">
        <v>23</v>
      </c>
      <c r="C72" s="13" t="s">
        <v>50</v>
      </c>
      <c r="D72" s="13" t="s">
        <v>81</v>
      </c>
      <c r="E72" s="14" t="s">
        <v>82</v>
      </c>
      <c r="F72" s="13"/>
      <c r="G72" s="13"/>
      <c r="H72" s="10" t="s">
        <v>22</v>
      </c>
      <c r="I72" s="10" t="s">
        <v>23</v>
      </c>
      <c r="J72" t="s">
        <v>27</v>
      </c>
      <c r="K72" t="s">
        <v>46</v>
      </c>
      <c r="L72" t="s">
        <v>81</v>
      </c>
      <c r="M72" s="15">
        <v>11202000017</v>
      </c>
      <c r="N72" s="15" t="s">
        <v>99</v>
      </c>
      <c r="O72" s="12">
        <f>+VLOOKUP(M72,[2]Foglio1!$A:$C,3,0)</f>
        <v>198837.6</v>
      </c>
      <c r="P72" s="29">
        <f>+VLOOKUP($M72,'Sp 2013'!$M:$X,12,0)</f>
        <v>0</v>
      </c>
      <c r="Q72" s="29">
        <f>+SUMIFS('Scritture 2014'!$F:$F,'Scritture 2014'!$G:$G,"38",'Scritture 2014'!$A:$A,$M72)</f>
        <v>0</v>
      </c>
      <c r="R72" s="29">
        <f>+SUMIFS('Scritture 2014'!$F:$F,'Scritture 2014'!$G:$G,"16",'Scritture 2014'!$A:$A,$M72)</f>
        <v>0</v>
      </c>
      <c r="S72" s="29">
        <f>+SUMIFS('Scritture 2014'!$F:$F,'Scritture 2014'!$G:$G,"39CA",'Scritture 2014'!$A:$A,$M72)</f>
        <v>0</v>
      </c>
      <c r="T72" s="29">
        <f>+SUMIFS('Scritture 2014'!$F:$F,'Scritture 2014'!$G:$G,"17",'Scritture 2014'!$A:$A,$M72)</f>
        <v>0</v>
      </c>
      <c r="U72" s="29">
        <f>+SUMIFS('Scritture 2014'!$F:$F,'Scritture 2014'!$G:$G,"39AF",'Scritture 2014'!$A:$A,$M72)</f>
        <v>0</v>
      </c>
      <c r="V72" s="29">
        <f>+SUMIFS('Scritture 2014'!$F:$F,'Scritture 2014'!$G:$G,"39SD",'Scritture 2014'!$A:$A,$M72)</f>
        <v>0</v>
      </c>
      <c r="W72" s="29">
        <f>+SUMIFS('Scritture 2014'!$F:$F,'Scritture 2014'!$G:$G,"37",'Scritture 2014'!$A:$A,$M72)</f>
        <v>0</v>
      </c>
      <c r="X72" s="29">
        <f>+SUMIFS('Scritture 2014'!$F:$F,'Scritture 2014'!$G:$G,"19",'Scritture 2014'!$A:$A,$M72)</f>
        <v>0</v>
      </c>
      <c r="Y72" s="29">
        <f t="shared" si="4"/>
        <v>0</v>
      </c>
      <c r="Z72" s="29">
        <f t="shared" si="5"/>
        <v>198837.6</v>
      </c>
      <c r="AA72" s="29">
        <f t="shared" si="6"/>
        <v>0</v>
      </c>
    </row>
    <row r="73" spans="1:27" ht="15" customHeight="1" x14ac:dyDescent="0.3">
      <c r="A73" s="12" t="s">
        <v>22</v>
      </c>
      <c r="B73" s="12" t="s">
        <v>23</v>
      </c>
      <c r="C73" s="13" t="s">
        <v>50</v>
      </c>
      <c r="D73" s="13" t="s">
        <v>81</v>
      </c>
      <c r="E73" s="14" t="s">
        <v>82</v>
      </c>
      <c r="F73" s="13"/>
      <c r="G73" s="13"/>
      <c r="H73" s="10" t="s">
        <v>22</v>
      </c>
      <c r="I73" s="10" t="s">
        <v>23</v>
      </c>
      <c r="J73" t="s">
        <v>27</v>
      </c>
      <c r="K73" t="s">
        <v>46</v>
      </c>
      <c r="L73" t="s">
        <v>81</v>
      </c>
      <c r="M73" s="15">
        <v>11202000018</v>
      </c>
      <c r="N73" s="15" t="s">
        <v>100</v>
      </c>
      <c r="O73" s="12">
        <f>+VLOOKUP(M73,[2]Foglio1!$A:$C,3,0)</f>
        <v>-187492.3</v>
      </c>
      <c r="P73" s="29">
        <f>+VLOOKUP($M73,'Sp 2013'!$M:$X,12,0)</f>
        <v>0</v>
      </c>
      <c r="Q73" s="29">
        <f>+SUMIFS('Scritture 2014'!$F:$F,'Scritture 2014'!$G:$G,"38",'Scritture 2014'!$A:$A,$M73)</f>
        <v>0</v>
      </c>
      <c r="R73" s="29">
        <f>+SUMIFS('Scritture 2014'!$F:$F,'Scritture 2014'!$G:$G,"16",'Scritture 2014'!$A:$A,$M73)</f>
        <v>0</v>
      </c>
      <c r="S73" s="29">
        <f>+SUMIFS('Scritture 2014'!$F:$F,'Scritture 2014'!$G:$G,"39CA",'Scritture 2014'!$A:$A,$M73)</f>
        <v>0</v>
      </c>
      <c r="T73" s="29">
        <f>+SUMIFS('Scritture 2014'!$F:$F,'Scritture 2014'!$G:$G,"17",'Scritture 2014'!$A:$A,$M73)</f>
        <v>0</v>
      </c>
      <c r="U73" s="29">
        <f>+SUMIFS('Scritture 2014'!$F:$F,'Scritture 2014'!$G:$G,"39AF",'Scritture 2014'!$A:$A,$M73)</f>
        <v>0</v>
      </c>
      <c r="V73" s="29">
        <f>+SUMIFS('Scritture 2014'!$F:$F,'Scritture 2014'!$G:$G,"39SD",'Scritture 2014'!$A:$A,$M73)</f>
        <v>0</v>
      </c>
      <c r="W73" s="29">
        <f>+SUMIFS('Scritture 2014'!$F:$F,'Scritture 2014'!$G:$G,"37",'Scritture 2014'!$A:$A,$M73)</f>
        <v>0</v>
      </c>
      <c r="X73" s="29">
        <f>+SUMIFS('Scritture 2014'!$F:$F,'Scritture 2014'!$G:$G,"19",'Scritture 2014'!$A:$A,$M73)</f>
        <v>0</v>
      </c>
      <c r="Y73" s="29">
        <f t="shared" si="4"/>
        <v>0</v>
      </c>
      <c r="Z73" s="29">
        <f t="shared" si="5"/>
        <v>-187492.3</v>
      </c>
      <c r="AA73" s="29">
        <f t="shared" si="6"/>
        <v>0</v>
      </c>
    </row>
    <row r="74" spans="1:27" ht="15" customHeight="1" x14ac:dyDescent="0.3">
      <c r="A74" s="12" t="s">
        <v>22</v>
      </c>
      <c r="B74" s="12" t="s">
        <v>23</v>
      </c>
      <c r="C74" s="13" t="s">
        <v>50</v>
      </c>
      <c r="D74" s="13" t="s">
        <v>81</v>
      </c>
      <c r="E74" s="14" t="s">
        <v>82</v>
      </c>
      <c r="F74" s="13"/>
      <c r="G74" s="13"/>
      <c r="H74" s="10" t="s">
        <v>22</v>
      </c>
      <c r="I74" s="10" t="s">
        <v>23</v>
      </c>
      <c r="J74" t="s">
        <v>27</v>
      </c>
      <c r="K74" t="s">
        <v>46</v>
      </c>
      <c r="L74" t="s">
        <v>81</v>
      </c>
      <c r="M74" s="15">
        <v>11202000019</v>
      </c>
      <c r="N74" s="15" t="s">
        <v>101</v>
      </c>
      <c r="O74" s="12">
        <f>+VLOOKUP(M74,[2]Foglio1!$A:$C,3,0)</f>
        <v>10679.01</v>
      </c>
      <c r="P74" s="29">
        <f>+VLOOKUP($M74,'Sp 2013'!$M:$X,12,0)</f>
        <v>0</v>
      </c>
      <c r="Q74" s="29">
        <f>+SUMIFS('Scritture 2014'!$F:$F,'Scritture 2014'!$G:$G,"38",'Scritture 2014'!$A:$A,$M74)</f>
        <v>0</v>
      </c>
      <c r="R74" s="29">
        <f>+SUMIFS('Scritture 2014'!$F:$F,'Scritture 2014'!$G:$G,"16",'Scritture 2014'!$A:$A,$M74)</f>
        <v>0</v>
      </c>
      <c r="S74" s="29">
        <f>+SUMIFS('Scritture 2014'!$F:$F,'Scritture 2014'!$G:$G,"39CA",'Scritture 2014'!$A:$A,$M74)</f>
        <v>0</v>
      </c>
      <c r="T74" s="29">
        <f>+SUMIFS('Scritture 2014'!$F:$F,'Scritture 2014'!$G:$G,"17",'Scritture 2014'!$A:$A,$M74)</f>
        <v>0</v>
      </c>
      <c r="U74" s="29">
        <f>+SUMIFS('Scritture 2014'!$F:$F,'Scritture 2014'!$G:$G,"39AF",'Scritture 2014'!$A:$A,$M74)</f>
        <v>0</v>
      </c>
      <c r="V74" s="29">
        <f>+SUMIFS('Scritture 2014'!$F:$F,'Scritture 2014'!$G:$G,"39SD",'Scritture 2014'!$A:$A,$M74)</f>
        <v>0</v>
      </c>
      <c r="W74" s="29">
        <f>+SUMIFS('Scritture 2014'!$F:$F,'Scritture 2014'!$G:$G,"37",'Scritture 2014'!$A:$A,$M74)</f>
        <v>0</v>
      </c>
      <c r="X74" s="29">
        <f>+SUMIFS('Scritture 2014'!$F:$F,'Scritture 2014'!$G:$G,"19",'Scritture 2014'!$A:$A,$M74)</f>
        <v>0</v>
      </c>
      <c r="Y74" s="29">
        <f t="shared" si="4"/>
        <v>0</v>
      </c>
      <c r="Z74" s="29">
        <f t="shared" si="5"/>
        <v>10679.01</v>
      </c>
      <c r="AA74" s="29">
        <f t="shared" si="6"/>
        <v>0</v>
      </c>
    </row>
    <row r="75" spans="1:27" ht="15" customHeight="1" x14ac:dyDescent="0.3">
      <c r="A75" s="12" t="s">
        <v>22</v>
      </c>
      <c r="B75" s="12" t="s">
        <v>23</v>
      </c>
      <c r="C75" s="13" t="s">
        <v>50</v>
      </c>
      <c r="D75" s="13" t="s">
        <v>81</v>
      </c>
      <c r="E75" s="14" t="s">
        <v>82</v>
      </c>
      <c r="F75" s="13"/>
      <c r="G75" s="13"/>
      <c r="H75" s="10" t="s">
        <v>22</v>
      </c>
      <c r="I75" s="10" t="s">
        <v>23</v>
      </c>
      <c r="J75" t="s">
        <v>27</v>
      </c>
      <c r="K75" t="s">
        <v>46</v>
      </c>
      <c r="L75" t="s">
        <v>81</v>
      </c>
      <c r="M75" s="15">
        <v>11202000020</v>
      </c>
      <c r="N75" s="15" t="s">
        <v>102</v>
      </c>
      <c r="O75" s="12">
        <f>+VLOOKUP(M75,[2]Foglio1!$A:$C,3,0)</f>
        <v>-10679.01</v>
      </c>
      <c r="P75" s="29">
        <f>+VLOOKUP($M75,'Sp 2013'!$M:$X,12,0)</f>
        <v>0</v>
      </c>
      <c r="Q75" s="29">
        <f>+SUMIFS('Scritture 2014'!$F:$F,'Scritture 2014'!$G:$G,"38",'Scritture 2014'!$A:$A,$M75)</f>
        <v>0</v>
      </c>
      <c r="R75" s="29">
        <f>+SUMIFS('Scritture 2014'!$F:$F,'Scritture 2014'!$G:$G,"16",'Scritture 2014'!$A:$A,$M75)</f>
        <v>0</v>
      </c>
      <c r="S75" s="29">
        <f>+SUMIFS('Scritture 2014'!$F:$F,'Scritture 2014'!$G:$G,"39CA",'Scritture 2014'!$A:$A,$M75)</f>
        <v>0</v>
      </c>
      <c r="T75" s="29">
        <f>+SUMIFS('Scritture 2014'!$F:$F,'Scritture 2014'!$G:$G,"17",'Scritture 2014'!$A:$A,$M75)</f>
        <v>0</v>
      </c>
      <c r="U75" s="29">
        <f>+SUMIFS('Scritture 2014'!$F:$F,'Scritture 2014'!$G:$G,"39AF",'Scritture 2014'!$A:$A,$M75)</f>
        <v>0</v>
      </c>
      <c r="V75" s="29">
        <f>+SUMIFS('Scritture 2014'!$F:$F,'Scritture 2014'!$G:$G,"39SD",'Scritture 2014'!$A:$A,$M75)</f>
        <v>0</v>
      </c>
      <c r="W75" s="29">
        <f>+SUMIFS('Scritture 2014'!$F:$F,'Scritture 2014'!$G:$G,"37",'Scritture 2014'!$A:$A,$M75)</f>
        <v>0</v>
      </c>
      <c r="X75" s="29">
        <f>+SUMIFS('Scritture 2014'!$F:$F,'Scritture 2014'!$G:$G,"19",'Scritture 2014'!$A:$A,$M75)</f>
        <v>0</v>
      </c>
      <c r="Y75" s="29">
        <f t="shared" si="4"/>
        <v>0</v>
      </c>
      <c r="Z75" s="29">
        <f t="shared" si="5"/>
        <v>-10679.01</v>
      </c>
      <c r="AA75" s="29">
        <f t="shared" si="6"/>
        <v>0</v>
      </c>
    </row>
    <row r="76" spans="1:27" ht="15" customHeight="1" x14ac:dyDescent="0.3">
      <c r="A76" s="12" t="s">
        <v>22</v>
      </c>
      <c r="B76" s="12" t="s">
        <v>23</v>
      </c>
      <c r="C76" s="13" t="s">
        <v>50</v>
      </c>
      <c r="D76" s="13" t="s">
        <v>103</v>
      </c>
      <c r="E76" s="14" t="s">
        <v>104</v>
      </c>
      <c r="F76" s="13"/>
      <c r="G76" s="13"/>
      <c r="H76" s="10" t="s">
        <v>22</v>
      </c>
      <c r="I76" s="10" t="s">
        <v>23</v>
      </c>
      <c r="J76" t="s">
        <v>27</v>
      </c>
      <c r="K76" t="s">
        <v>46</v>
      </c>
      <c r="L76" t="s">
        <v>105</v>
      </c>
      <c r="M76" s="15">
        <v>11203000001</v>
      </c>
      <c r="N76" s="15" t="s">
        <v>106</v>
      </c>
      <c r="O76" s="12">
        <f>+VLOOKUP(M76,[2]Foglio1!$A:$C,3,0)</f>
        <v>880535.87</v>
      </c>
      <c r="P76" s="29">
        <f>+VLOOKUP($M76,'Sp 2013'!$M:$X,12,0)</f>
        <v>0</v>
      </c>
      <c r="Q76" s="29">
        <f>+SUMIFS('Scritture 2014'!$F:$F,'Scritture 2014'!$G:$G,"38",'Scritture 2014'!$A:$A,$M76)</f>
        <v>0</v>
      </c>
      <c r="R76" s="29">
        <f>+SUMIFS('Scritture 2014'!$F:$F,'Scritture 2014'!$G:$G,"16",'Scritture 2014'!$A:$A,$M76)</f>
        <v>0</v>
      </c>
      <c r="S76" s="29">
        <f>+SUMIFS('Scritture 2014'!$F:$F,'Scritture 2014'!$G:$G,"39CA",'Scritture 2014'!$A:$A,$M76)</f>
        <v>0</v>
      </c>
      <c r="T76" s="29">
        <f>+SUMIFS('Scritture 2014'!$F:$F,'Scritture 2014'!$G:$G,"17",'Scritture 2014'!$A:$A,$M76)</f>
        <v>0</v>
      </c>
      <c r="U76" s="29">
        <f>+SUMIFS('Scritture 2014'!$F:$F,'Scritture 2014'!$G:$G,"39AF",'Scritture 2014'!$A:$A,$M76)</f>
        <v>0</v>
      </c>
      <c r="V76" s="29">
        <f>+SUMIFS('Scritture 2014'!$F:$F,'Scritture 2014'!$G:$G,"39SD",'Scritture 2014'!$A:$A,$M76)</f>
        <v>0</v>
      </c>
      <c r="W76" s="29">
        <f>+SUMIFS('Scritture 2014'!$F:$F,'Scritture 2014'!$G:$G,"37",'Scritture 2014'!$A:$A,$M76)</f>
        <v>0</v>
      </c>
      <c r="X76" s="29">
        <f>+SUMIFS('Scritture 2014'!$F:$F,'Scritture 2014'!$G:$G,"19",'Scritture 2014'!$A:$A,$M76)</f>
        <v>0</v>
      </c>
      <c r="Y76" s="29">
        <f t="shared" si="4"/>
        <v>0</v>
      </c>
      <c r="Z76" s="29">
        <f t="shared" si="5"/>
        <v>880535.87</v>
      </c>
      <c r="AA76" s="29">
        <f t="shared" si="6"/>
        <v>0</v>
      </c>
    </row>
    <row r="77" spans="1:27" ht="15" customHeight="1" x14ac:dyDescent="0.3">
      <c r="A77" s="12" t="s">
        <v>22</v>
      </c>
      <c r="B77" s="12" t="s">
        <v>23</v>
      </c>
      <c r="C77" s="13" t="s">
        <v>50</v>
      </c>
      <c r="D77" s="13" t="s">
        <v>103</v>
      </c>
      <c r="E77" s="14" t="s">
        <v>104</v>
      </c>
      <c r="F77" s="13"/>
      <c r="G77" s="13"/>
      <c r="H77" s="10" t="s">
        <v>22</v>
      </c>
      <c r="I77" s="10" t="s">
        <v>23</v>
      </c>
      <c r="J77" t="s">
        <v>27</v>
      </c>
      <c r="K77" t="s">
        <v>46</v>
      </c>
      <c r="L77" t="s">
        <v>105</v>
      </c>
      <c r="M77" s="15">
        <v>11203000002</v>
      </c>
      <c r="N77" s="15" t="s">
        <v>107</v>
      </c>
      <c r="O77" s="12">
        <f>+VLOOKUP(M77,[2]Foglio1!$A:$C,3,0)</f>
        <v>-802152.46</v>
      </c>
      <c r="P77" s="29">
        <f>+VLOOKUP($M77,'Sp 2013'!$M:$X,12,0)</f>
        <v>0</v>
      </c>
      <c r="Q77" s="29">
        <f>+SUMIFS('Scritture 2014'!$F:$F,'Scritture 2014'!$G:$G,"38",'Scritture 2014'!$A:$A,$M77)</f>
        <v>0</v>
      </c>
      <c r="R77" s="29">
        <f>+SUMIFS('Scritture 2014'!$F:$F,'Scritture 2014'!$G:$G,"16",'Scritture 2014'!$A:$A,$M77)</f>
        <v>0</v>
      </c>
      <c r="S77" s="29">
        <f>+SUMIFS('Scritture 2014'!$F:$F,'Scritture 2014'!$G:$G,"39CA",'Scritture 2014'!$A:$A,$M77)</f>
        <v>0</v>
      </c>
      <c r="T77" s="29">
        <f>+SUMIFS('Scritture 2014'!$F:$F,'Scritture 2014'!$G:$G,"17",'Scritture 2014'!$A:$A,$M77)</f>
        <v>0</v>
      </c>
      <c r="U77" s="29">
        <f>+SUMIFS('Scritture 2014'!$F:$F,'Scritture 2014'!$G:$G,"39AF",'Scritture 2014'!$A:$A,$M77)</f>
        <v>0</v>
      </c>
      <c r="V77" s="29">
        <f>+SUMIFS('Scritture 2014'!$F:$F,'Scritture 2014'!$G:$G,"39SD",'Scritture 2014'!$A:$A,$M77)</f>
        <v>0</v>
      </c>
      <c r="W77" s="29">
        <f>+SUMIFS('Scritture 2014'!$F:$F,'Scritture 2014'!$G:$G,"37",'Scritture 2014'!$A:$A,$M77)</f>
        <v>0</v>
      </c>
      <c r="X77" s="29">
        <f>+SUMIFS('Scritture 2014'!$F:$F,'Scritture 2014'!$G:$G,"19",'Scritture 2014'!$A:$A,$M77)</f>
        <v>0</v>
      </c>
      <c r="Y77" s="29">
        <f t="shared" si="4"/>
        <v>0</v>
      </c>
      <c r="Z77" s="29">
        <f t="shared" si="5"/>
        <v>-802152.46</v>
      </c>
      <c r="AA77" s="29">
        <f t="shared" si="6"/>
        <v>0</v>
      </c>
    </row>
    <row r="78" spans="1:27" ht="15" customHeight="1" x14ac:dyDescent="0.3">
      <c r="A78" s="12" t="s">
        <v>22</v>
      </c>
      <c r="B78" s="12" t="s">
        <v>23</v>
      </c>
      <c r="C78" s="13" t="s">
        <v>50</v>
      </c>
      <c r="D78" s="13" t="s">
        <v>103</v>
      </c>
      <c r="E78" s="14" t="s">
        <v>104</v>
      </c>
      <c r="F78" s="13"/>
      <c r="G78" s="13"/>
      <c r="H78" s="10" t="s">
        <v>22</v>
      </c>
      <c r="I78" s="10" t="s">
        <v>23</v>
      </c>
      <c r="J78" t="s">
        <v>27</v>
      </c>
      <c r="K78" t="s">
        <v>46</v>
      </c>
      <c r="L78" t="s">
        <v>105</v>
      </c>
      <c r="M78" s="15">
        <v>11203000003</v>
      </c>
      <c r="N78" s="15" t="s">
        <v>108</v>
      </c>
      <c r="O78" s="12">
        <f>+VLOOKUP(M78,[2]Foglio1!$A:$C,3,0)</f>
        <v>48357.86</v>
      </c>
      <c r="P78" s="29">
        <f>+VLOOKUP($M78,'Sp 2013'!$M:$X,12,0)</f>
        <v>0</v>
      </c>
      <c r="Q78" s="29">
        <f>+SUMIFS('Scritture 2014'!$F:$F,'Scritture 2014'!$G:$G,"38",'Scritture 2014'!$A:$A,$M78)</f>
        <v>0</v>
      </c>
      <c r="R78" s="29">
        <f>+SUMIFS('Scritture 2014'!$F:$F,'Scritture 2014'!$G:$G,"16",'Scritture 2014'!$A:$A,$M78)</f>
        <v>0</v>
      </c>
      <c r="S78" s="29">
        <f>+SUMIFS('Scritture 2014'!$F:$F,'Scritture 2014'!$G:$G,"39CA",'Scritture 2014'!$A:$A,$M78)</f>
        <v>0</v>
      </c>
      <c r="T78" s="29">
        <f>+SUMIFS('Scritture 2014'!$F:$F,'Scritture 2014'!$G:$G,"17",'Scritture 2014'!$A:$A,$M78)</f>
        <v>0</v>
      </c>
      <c r="U78" s="29">
        <f>+SUMIFS('Scritture 2014'!$F:$F,'Scritture 2014'!$G:$G,"39AF",'Scritture 2014'!$A:$A,$M78)</f>
        <v>0</v>
      </c>
      <c r="V78" s="29">
        <f>+SUMIFS('Scritture 2014'!$F:$F,'Scritture 2014'!$G:$G,"39SD",'Scritture 2014'!$A:$A,$M78)</f>
        <v>0</v>
      </c>
      <c r="W78" s="29">
        <f>+SUMIFS('Scritture 2014'!$F:$F,'Scritture 2014'!$G:$G,"37",'Scritture 2014'!$A:$A,$M78)</f>
        <v>0</v>
      </c>
      <c r="X78" s="29">
        <f>+SUMIFS('Scritture 2014'!$F:$F,'Scritture 2014'!$G:$G,"19",'Scritture 2014'!$A:$A,$M78)</f>
        <v>0</v>
      </c>
      <c r="Y78" s="29">
        <f t="shared" si="4"/>
        <v>0</v>
      </c>
      <c r="Z78" s="29">
        <f t="shared" si="5"/>
        <v>48357.86</v>
      </c>
      <c r="AA78" s="29">
        <f t="shared" si="6"/>
        <v>0</v>
      </c>
    </row>
    <row r="79" spans="1:27" ht="15" customHeight="1" x14ac:dyDescent="0.3">
      <c r="A79" s="12" t="s">
        <v>22</v>
      </c>
      <c r="B79" s="12" t="s">
        <v>23</v>
      </c>
      <c r="C79" s="13" t="s">
        <v>50</v>
      </c>
      <c r="D79" s="13" t="s">
        <v>103</v>
      </c>
      <c r="E79" s="14" t="s">
        <v>104</v>
      </c>
      <c r="F79" s="13"/>
      <c r="G79" s="13"/>
      <c r="H79" s="10" t="s">
        <v>22</v>
      </c>
      <c r="I79" s="10" t="s">
        <v>23</v>
      </c>
      <c r="J79" t="s">
        <v>27</v>
      </c>
      <c r="K79" t="s">
        <v>46</v>
      </c>
      <c r="L79" t="s">
        <v>105</v>
      </c>
      <c r="M79" s="15">
        <v>11203000004</v>
      </c>
      <c r="N79" s="15" t="s">
        <v>109</v>
      </c>
      <c r="O79" s="12">
        <f>+VLOOKUP(M79,[2]Foglio1!$A:$C,3,0)</f>
        <v>-48199.38</v>
      </c>
      <c r="P79" s="29">
        <f>+VLOOKUP($M79,'Sp 2013'!$M:$X,12,0)</f>
        <v>0</v>
      </c>
      <c r="Q79" s="29">
        <f>+SUMIFS('Scritture 2014'!$F:$F,'Scritture 2014'!$G:$G,"38",'Scritture 2014'!$A:$A,$M79)</f>
        <v>0</v>
      </c>
      <c r="R79" s="29">
        <f>+SUMIFS('Scritture 2014'!$F:$F,'Scritture 2014'!$G:$G,"16",'Scritture 2014'!$A:$A,$M79)</f>
        <v>0</v>
      </c>
      <c r="S79" s="29">
        <f>+SUMIFS('Scritture 2014'!$F:$F,'Scritture 2014'!$G:$G,"39CA",'Scritture 2014'!$A:$A,$M79)</f>
        <v>0</v>
      </c>
      <c r="T79" s="29">
        <f>+SUMIFS('Scritture 2014'!$F:$F,'Scritture 2014'!$G:$G,"17",'Scritture 2014'!$A:$A,$M79)</f>
        <v>0</v>
      </c>
      <c r="U79" s="29">
        <f>+SUMIFS('Scritture 2014'!$F:$F,'Scritture 2014'!$G:$G,"39AF",'Scritture 2014'!$A:$A,$M79)</f>
        <v>0</v>
      </c>
      <c r="V79" s="29">
        <f>+SUMIFS('Scritture 2014'!$F:$F,'Scritture 2014'!$G:$G,"39SD",'Scritture 2014'!$A:$A,$M79)</f>
        <v>0</v>
      </c>
      <c r="W79" s="29">
        <f>+SUMIFS('Scritture 2014'!$F:$F,'Scritture 2014'!$G:$G,"37",'Scritture 2014'!$A:$A,$M79)</f>
        <v>0</v>
      </c>
      <c r="X79" s="29">
        <f>+SUMIFS('Scritture 2014'!$F:$F,'Scritture 2014'!$G:$G,"19",'Scritture 2014'!$A:$A,$M79)</f>
        <v>0</v>
      </c>
      <c r="Y79" s="29">
        <f t="shared" si="4"/>
        <v>0</v>
      </c>
      <c r="Z79" s="29">
        <f t="shared" si="5"/>
        <v>-48199.38</v>
      </c>
      <c r="AA79" s="29">
        <f t="shared" si="6"/>
        <v>0</v>
      </c>
    </row>
    <row r="80" spans="1:27" ht="15" customHeight="1" x14ac:dyDescent="0.3">
      <c r="A80" s="12" t="s">
        <v>22</v>
      </c>
      <c r="B80" s="12" t="s">
        <v>23</v>
      </c>
      <c r="C80" s="13" t="s">
        <v>50</v>
      </c>
      <c r="D80" s="13" t="s">
        <v>103</v>
      </c>
      <c r="E80" s="14" t="s">
        <v>104</v>
      </c>
      <c r="F80" s="13"/>
      <c r="G80" s="13"/>
      <c r="H80" s="10" t="s">
        <v>22</v>
      </c>
      <c r="I80" s="10" t="s">
        <v>23</v>
      </c>
      <c r="J80" t="s">
        <v>27</v>
      </c>
      <c r="K80" t="s">
        <v>46</v>
      </c>
      <c r="L80" t="s">
        <v>105</v>
      </c>
      <c r="M80" s="15">
        <v>11203000005</v>
      </c>
      <c r="N80" s="15" t="s">
        <v>110</v>
      </c>
      <c r="O80" s="12">
        <f>+VLOOKUP(M80,[2]Foglio1!$A:$C,3,0)</f>
        <v>89129.88</v>
      </c>
      <c r="P80" s="29">
        <f>+VLOOKUP($M80,'Sp 2013'!$M:$X,12,0)</f>
        <v>0</v>
      </c>
      <c r="Q80" s="29">
        <f>+SUMIFS('Scritture 2014'!$F:$F,'Scritture 2014'!$G:$G,"38",'Scritture 2014'!$A:$A,$M80)</f>
        <v>0</v>
      </c>
      <c r="R80" s="29">
        <f>+SUMIFS('Scritture 2014'!$F:$F,'Scritture 2014'!$G:$G,"16",'Scritture 2014'!$A:$A,$M80)</f>
        <v>0</v>
      </c>
      <c r="S80" s="29">
        <f>+SUMIFS('Scritture 2014'!$F:$F,'Scritture 2014'!$G:$G,"39CA",'Scritture 2014'!$A:$A,$M80)</f>
        <v>0</v>
      </c>
      <c r="T80" s="29">
        <f>+SUMIFS('Scritture 2014'!$F:$F,'Scritture 2014'!$G:$G,"17",'Scritture 2014'!$A:$A,$M80)</f>
        <v>0</v>
      </c>
      <c r="U80" s="29">
        <f>+SUMIFS('Scritture 2014'!$F:$F,'Scritture 2014'!$G:$G,"39AF",'Scritture 2014'!$A:$A,$M80)</f>
        <v>0</v>
      </c>
      <c r="V80" s="29">
        <f>+SUMIFS('Scritture 2014'!$F:$F,'Scritture 2014'!$G:$G,"39SD",'Scritture 2014'!$A:$A,$M80)</f>
        <v>0</v>
      </c>
      <c r="W80" s="29">
        <f>+SUMIFS('Scritture 2014'!$F:$F,'Scritture 2014'!$G:$G,"37",'Scritture 2014'!$A:$A,$M80)</f>
        <v>0</v>
      </c>
      <c r="X80" s="29">
        <f>+SUMIFS('Scritture 2014'!$F:$F,'Scritture 2014'!$G:$G,"19",'Scritture 2014'!$A:$A,$M80)</f>
        <v>0</v>
      </c>
      <c r="Y80" s="29">
        <f t="shared" si="4"/>
        <v>0</v>
      </c>
      <c r="Z80" s="29">
        <f t="shared" si="5"/>
        <v>89129.88</v>
      </c>
      <c r="AA80" s="29">
        <f t="shared" si="6"/>
        <v>0</v>
      </c>
    </row>
    <row r="81" spans="1:27" ht="15" customHeight="1" x14ac:dyDescent="0.3">
      <c r="A81" s="12" t="s">
        <v>22</v>
      </c>
      <c r="B81" s="12" t="s">
        <v>23</v>
      </c>
      <c r="C81" s="13" t="s">
        <v>50</v>
      </c>
      <c r="D81" s="13" t="s">
        <v>103</v>
      </c>
      <c r="E81" s="14" t="s">
        <v>104</v>
      </c>
      <c r="F81" s="13"/>
      <c r="G81" s="13"/>
      <c r="H81" s="10" t="s">
        <v>22</v>
      </c>
      <c r="I81" s="10" t="s">
        <v>23</v>
      </c>
      <c r="J81" t="s">
        <v>27</v>
      </c>
      <c r="K81" t="s">
        <v>46</v>
      </c>
      <c r="L81" t="s">
        <v>105</v>
      </c>
      <c r="M81" s="15">
        <v>11203000006</v>
      </c>
      <c r="N81" s="15" t="s">
        <v>111</v>
      </c>
      <c r="O81" s="12">
        <f>+VLOOKUP(M81,[2]Foglio1!$A:$C,3,0)</f>
        <v>-68698.460000000006</v>
      </c>
      <c r="P81" s="29">
        <f>+VLOOKUP($M81,'Sp 2013'!$M:$X,12,0)</f>
        <v>0</v>
      </c>
      <c r="Q81" s="29">
        <f>+SUMIFS('Scritture 2014'!$F:$F,'Scritture 2014'!$G:$G,"38",'Scritture 2014'!$A:$A,$M81)</f>
        <v>0</v>
      </c>
      <c r="R81" s="29">
        <f>+SUMIFS('Scritture 2014'!$F:$F,'Scritture 2014'!$G:$G,"16",'Scritture 2014'!$A:$A,$M81)</f>
        <v>0</v>
      </c>
      <c r="S81" s="29">
        <f>+SUMIFS('Scritture 2014'!$F:$F,'Scritture 2014'!$G:$G,"39CA",'Scritture 2014'!$A:$A,$M81)</f>
        <v>0</v>
      </c>
      <c r="T81" s="29">
        <f>+SUMIFS('Scritture 2014'!$F:$F,'Scritture 2014'!$G:$G,"17",'Scritture 2014'!$A:$A,$M81)</f>
        <v>0</v>
      </c>
      <c r="U81" s="29">
        <f>+SUMIFS('Scritture 2014'!$F:$F,'Scritture 2014'!$G:$G,"39AF",'Scritture 2014'!$A:$A,$M81)</f>
        <v>0</v>
      </c>
      <c r="V81" s="29">
        <f>+SUMIFS('Scritture 2014'!$F:$F,'Scritture 2014'!$G:$G,"39SD",'Scritture 2014'!$A:$A,$M81)</f>
        <v>0</v>
      </c>
      <c r="W81" s="29">
        <f>+SUMIFS('Scritture 2014'!$F:$F,'Scritture 2014'!$G:$G,"37",'Scritture 2014'!$A:$A,$M81)</f>
        <v>0</v>
      </c>
      <c r="X81" s="29">
        <f>+SUMIFS('Scritture 2014'!$F:$F,'Scritture 2014'!$G:$G,"19",'Scritture 2014'!$A:$A,$M81)</f>
        <v>0</v>
      </c>
      <c r="Y81" s="29">
        <f t="shared" si="4"/>
        <v>0</v>
      </c>
      <c r="Z81" s="29">
        <f t="shared" si="5"/>
        <v>-68698.460000000006</v>
      </c>
      <c r="AA81" s="29">
        <f t="shared" si="6"/>
        <v>0</v>
      </c>
    </row>
    <row r="82" spans="1:27" ht="15" customHeight="1" x14ac:dyDescent="0.3">
      <c r="A82" s="12" t="s">
        <v>22</v>
      </c>
      <c r="B82" s="12" t="s">
        <v>23</v>
      </c>
      <c r="C82" s="13" t="s">
        <v>50</v>
      </c>
      <c r="D82" s="13" t="s">
        <v>103</v>
      </c>
      <c r="E82" s="14" t="s">
        <v>104</v>
      </c>
      <c r="F82" s="13"/>
      <c r="G82" s="13"/>
      <c r="H82" s="10" t="s">
        <v>22</v>
      </c>
      <c r="I82" s="10" t="s">
        <v>23</v>
      </c>
      <c r="J82" t="s">
        <v>27</v>
      </c>
      <c r="K82" t="s">
        <v>46</v>
      </c>
      <c r="L82" t="s">
        <v>105</v>
      </c>
      <c r="M82" s="15">
        <v>11203000007</v>
      </c>
      <c r="N82" s="15" t="s">
        <v>112</v>
      </c>
      <c r="O82" s="12">
        <f>+VLOOKUP(M82,[2]Foglio1!$A:$C,3,0)</f>
        <v>500</v>
      </c>
      <c r="P82" s="29">
        <f>+VLOOKUP($M82,'Sp 2013'!$M:$X,12,0)</f>
        <v>0</v>
      </c>
      <c r="Q82" s="29">
        <f>+SUMIFS('Scritture 2014'!$F:$F,'Scritture 2014'!$G:$G,"38",'Scritture 2014'!$A:$A,$M82)</f>
        <v>0</v>
      </c>
      <c r="R82" s="29">
        <f>+SUMIFS('Scritture 2014'!$F:$F,'Scritture 2014'!$G:$G,"16",'Scritture 2014'!$A:$A,$M82)</f>
        <v>0</v>
      </c>
      <c r="S82" s="29">
        <f>+SUMIFS('Scritture 2014'!$F:$F,'Scritture 2014'!$G:$G,"39CA",'Scritture 2014'!$A:$A,$M82)</f>
        <v>0</v>
      </c>
      <c r="T82" s="29">
        <f>+SUMIFS('Scritture 2014'!$F:$F,'Scritture 2014'!$G:$G,"17",'Scritture 2014'!$A:$A,$M82)</f>
        <v>0</v>
      </c>
      <c r="U82" s="29">
        <f>+SUMIFS('Scritture 2014'!$F:$F,'Scritture 2014'!$G:$G,"39AF",'Scritture 2014'!$A:$A,$M82)</f>
        <v>0</v>
      </c>
      <c r="V82" s="29">
        <f>+SUMIFS('Scritture 2014'!$F:$F,'Scritture 2014'!$G:$G,"39SD",'Scritture 2014'!$A:$A,$M82)</f>
        <v>0</v>
      </c>
      <c r="W82" s="29">
        <f>+SUMIFS('Scritture 2014'!$F:$F,'Scritture 2014'!$G:$G,"37",'Scritture 2014'!$A:$A,$M82)</f>
        <v>0</v>
      </c>
      <c r="X82" s="29">
        <f>+SUMIFS('Scritture 2014'!$F:$F,'Scritture 2014'!$G:$G,"19",'Scritture 2014'!$A:$A,$M82)</f>
        <v>0</v>
      </c>
      <c r="Y82" s="29">
        <f t="shared" si="4"/>
        <v>0</v>
      </c>
      <c r="Z82" s="29">
        <f t="shared" si="5"/>
        <v>500</v>
      </c>
      <c r="AA82" s="29">
        <f t="shared" si="6"/>
        <v>0</v>
      </c>
    </row>
    <row r="83" spans="1:27" ht="15" customHeight="1" x14ac:dyDescent="0.3">
      <c r="A83" s="12" t="s">
        <v>22</v>
      </c>
      <c r="B83" s="12" t="s">
        <v>23</v>
      </c>
      <c r="C83" s="13" t="s">
        <v>50</v>
      </c>
      <c r="D83" s="13" t="s">
        <v>103</v>
      </c>
      <c r="E83" s="14" t="s">
        <v>104</v>
      </c>
      <c r="F83" s="13"/>
      <c r="G83" s="13"/>
      <c r="H83" s="10" t="s">
        <v>22</v>
      </c>
      <c r="I83" s="10" t="s">
        <v>23</v>
      </c>
      <c r="J83" t="s">
        <v>27</v>
      </c>
      <c r="K83" t="s">
        <v>46</v>
      </c>
      <c r="L83" t="s">
        <v>105</v>
      </c>
      <c r="M83" s="15">
        <v>11203000008</v>
      </c>
      <c r="N83" s="15" t="s">
        <v>113</v>
      </c>
      <c r="O83" s="12">
        <f>+VLOOKUP(M83,[2]Foglio1!$A:$C,3,0)</f>
        <v>-500</v>
      </c>
      <c r="P83" s="29">
        <f>+VLOOKUP($M83,'Sp 2013'!$M:$X,12,0)</f>
        <v>0</v>
      </c>
      <c r="Q83" s="29">
        <f>+SUMIFS('Scritture 2014'!$F:$F,'Scritture 2014'!$G:$G,"38",'Scritture 2014'!$A:$A,$M83)</f>
        <v>0</v>
      </c>
      <c r="R83" s="29">
        <f>+SUMIFS('Scritture 2014'!$F:$F,'Scritture 2014'!$G:$G,"16",'Scritture 2014'!$A:$A,$M83)</f>
        <v>0</v>
      </c>
      <c r="S83" s="29">
        <f>+SUMIFS('Scritture 2014'!$F:$F,'Scritture 2014'!$G:$G,"39CA",'Scritture 2014'!$A:$A,$M83)</f>
        <v>0</v>
      </c>
      <c r="T83" s="29">
        <f>+SUMIFS('Scritture 2014'!$F:$F,'Scritture 2014'!$G:$G,"17",'Scritture 2014'!$A:$A,$M83)</f>
        <v>0</v>
      </c>
      <c r="U83" s="29">
        <f>+SUMIFS('Scritture 2014'!$F:$F,'Scritture 2014'!$G:$G,"39AF",'Scritture 2014'!$A:$A,$M83)</f>
        <v>0</v>
      </c>
      <c r="V83" s="29">
        <f>+SUMIFS('Scritture 2014'!$F:$F,'Scritture 2014'!$G:$G,"39SD",'Scritture 2014'!$A:$A,$M83)</f>
        <v>0</v>
      </c>
      <c r="W83" s="29">
        <f>+SUMIFS('Scritture 2014'!$F:$F,'Scritture 2014'!$G:$G,"37",'Scritture 2014'!$A:$A,$M83)</f>
        <v>0</v>
      </c>
      <c r="X83" s="29">
        <f>+SUMIFS('Scritture 2014'!$F:$F,'Scritture 2014'!$G:$G,"19",'Scritture 2014'!$A:$A,$M83)</f>
        <v>0</v>
      </c>
      <c r="Y83" s="29">
        <f t="shared" si="4"/>
        <v>0</v>
      </c>
      <c r="Z83" s="29">
        <f t="shared" si="5"/>
        <v>-500</v>
      </c>
      <c r="AA83" s="29">
        <f t="shared" si="6"/>
        <v>0</v>
      </c>
    </row>
    <row r="84" spans="1:27" ht="15" customHeight="1" x14ac:dyDescent="0.3">
      <c r="A84" s="12" t="s">
        <v>22</v>
      </c>
      <c r="B84" s="12" t="s">
        <v>23</v>
      </c>
      <c r="C84" s="13" t="s">
        <v>50</v>
      </c>
      <c r="D84" s="13" t="s">
        <v>33</v>
      </c>
      <c r="E84" s="14" t="s">
        <v>114</v>
      </c>
      <c r="F84" s="13"/>
      <c r="G84" s="13"/>
      <c r="H84" s="10" t="s">
        <v>22</v>
      </c>
      <c r="I84" s="10" t="s">
        <v>23</v>
      </c>
      <c r="J84" t="s">
        <v>27</v>
      </c>
      <c r="K84" t="s">
        <v>46</v>
      </c>
      <c r="L84" t="s">
        <v>115</v>
      </c>
      <c r="M84" s="15">
        <v>11204000001</v>
      </c>
      <c r="N84" s="15" t="s">
        <v>116</v>
      </c>
      <c r="O84" s="12">
        <f>+VLOOKUP(M84,[2]Foglio1!$A:$C,3,0)</f>
        <v>3630</v>
      </c>
      <c r="P84" s="29">
        <f>+VLOOKUP($M84,'Sp 2013'!$M:$X,12,0)</f>
        <v>0</v>
      </c>
      <c r="Q84" s="29">
        <f>+SUMIFS('Scritture 2014'!$F:$F,'Scritture 2014'!$G:$G,"38",'Scritture 2014'!$A:$A,$M84)</f>
        <v>0</v>
      </c>
      <c r="R84" s="29">
        <f>+SUMIFS('Scritture 2014'!$F:$F,'Scritture 2014'!$G:$G,"16",'Scritture 2014'!$A:$A,$M84)</f>
        <v>0</v>
      </c>
      <c r="S84" s="29">
        <f>+SUMIFS('Scritture 2014'!$F:$F,'Scritture 2014'!$G:$G,"39CA",'Scritture 2014'!$A:$A,$M84)</f>
        <v>0</v>
      </c>
      <c r="T84" s="29">
        <f>+SUMIFS('Scritture 2014'!$F:$F,'Scritture 2014'!$G:$G,"17",'Scritture 2014'!$A:$A,$M84)</f>
        <v>0</v>
      </c>
      <c r="U84" s="29">
        <f>+SUMIFS('Scritture 2014'!$F:$F,'Scritture 2014'!$G:$G,"39AF",'Scritture 2014'!$A:$A,$M84)</f>
        <v>0</v>
      </c>
      <c r="V84" s="29">
        <f>+SUMIFS('Scritture 2014'!$F:$F,'Scritture 2014'!$G:$G,"39SD",'Scritture 2014'!$A:$A,$M84)</f>
        <v>0</v>
      </c>
      <c r="W84" s="29">
        <f>+SUMIFS('Scritture 2014'!$F:$F,'Scritture 2014'!$G:$G,"37",'Scritture 2014'!$A:$A,$M84)</f>
        <v>0</v>
      </c>
      <c r="X84" s="29">
        <f>+SUMIFS('Scritture 2014'!$F:$F,'Scritture 2014'!$G:$G,"19",'Scritture 2014'!$A:$A,$M84)</f>
        <v>0</v>
      </c>
      <c r="Y84" s="29">
        <f t="shared" si="4"/>
        <v>0</v>
      </c>
      <c r="Z84" s="29">
        <f t="shared" si="5"/>
        <v>3630</v>
      </c>
      <c r="AA84" s="29">
        <f t="shared" si="6"/>
        <v>0</v>
      </c>
    </row>
    <row r="85" spans="1:27" ht="15" customHeight="1" x14ac:dyDescent="0.3">
      <c r="A85" s="12" t="s">
        <v>22</v>
      </c>
      <c r="B85" s="12" t="s">
        <v>23</v>
      </c>
      <c r="C85" s="13" t="s">
        <v>50</v>
      </c>
      <c r="D85" s="13" t="s">
        <v>33</v>
      </c>
      <c r="E85" s="14" t="s">
        <v>114</v>
      </c>
      <c r="F85" s="13"/>
      <c r="G85" s="13"/>
      <c r="H85" s="10" t="s">
        <v>22</v>
      </c>
      <c r="I85" s="10" t="s">
        <v>23</v>
      </c>
      <c r="J85" t="s">
        <v>27</v>
      </c>
      <c r="K85" t="s">
        <v>46</v>
      </c>
      <c r="L85" t="s">
        <v>115</v>
      </c>
      <c r="M85" s="15">
        <v>11204000002</v>
      </c>
      <c r="N85" s="15" t="s">
        <v>117</v>
      </c>
      <c r="O85" s="12">
        <f>+VLOOKUP(M85,[2]Foglio1!$A:$C,3,0)</f>
        <v>-760.2</v>
      </c>
      <c r="P85" s="29">
        <f>+VLOOKUP($M85,'Sp 2013'!$M:$X,12,0)</f>
        <v>0</v>
      </c>
      <c r="Q85" s="29">
        <f>+SUMIFS('Scritture 2014'!$F:$F,'Scritture 2014'!$G:$G,"38",'Scritture 2014'!$A:$A,$M85)</f>
        <v>0</v>
      </c>
      <c r="R85" s="29">
        <f>+SUMIFS('Scritture 2014'!$F:$F,'Scritture 2014'!$G:$G,"16",'Scritture 2014'!$A:$A,$M85)</f>
        <v>0</v>
      </c>
      <c r="S85" s="29">
        <f>+SUMIFS('Scritture 2014'!$F:$F,'Scritture 2014'!$G:$G,"39CA",'Scritture 2014'!$A:$A,$M85)</f>
        <v>0</v>
      </c>
      <c r="T85" s="29">
        <f>+SUMIFS('Scritture 2014'!$F:$F,'Scritture 2014'!$G:$G,"17",'Scritture 2014'!$A:$A,$M85)</f>
        <v>0</v>
      </c>
      <c r="U85" s="29">
        <f>+SUMIFS('Scritture 2014'!$F:$F,'Scritture 2014'!$G:$G,"39AF",'Scritture 2014'!$A:$A,$M85)</f>
        <v>0</v>
      </c>
      <c r="V85" s="29">
        <f>+SUMIFS('Scritture 2014'!$F:$F,'Scritture 2014'!$G:$G,"39SD",'Scritture 2014'!$A:$A,$M85)</f>
        <v>0</v>
      </c>
      <c r="W85" s="29">
        <f>+SUMIFS('Scritture 2014'!$F:$F,'Scritture 2014'!$G:$G,"37",'Scritture 2014'!$A:$A,$M85)</f>
        <v>0</v>
      </c>
      <c r="X85" s="29">
        <f>+SUMIFS('Scritture 2014'!$F:$F,'Scritture 2014'!$G:$G,"19",'Scritture 2014'!$A:$A,$M85)</f>
        <v>0</v>
      </c>
      <c r="Y85" s="29">
        <f t="shared" si="4"/>
        <v>0</v>
      </c>
      <c r="Z85" s="29">
        <f t="shared" si="5"/>
        <v>-760.2</v>
      </c>
      <c r="AA85" s="29">
        <f t="shared" si="6"/>
        <v>0</v>
      </c>
    </row>
    <row r="86" spans="1:27" ht="15" customHeight="1" x14ac:dyDescent="0.3">
      <c r="A86" s="12" t="s">
        <v>22</v>
      </c>
      <c r="B86" s="12" t="s">
        <v>23</v>
      </c>
      <c r="C86" s="13" t="s">
        <v>50</v>
      </c>
      <c r="D86" s="13" t="s">
        <v>33</v>
      </c>
      <c r="E86" s="14" t="s">
        <v>114</v>
      </c>
      <c r="F86" s="13"/>
      <c r="G86" s="13"/>
      <c r="H86" s="10" t="s">
        <v>22</v>
      </c>
      <c r="I86" s="10" t="s">
        <v>23</v>
      </c>
      <c r="J86" t="s">
        <v>27</v>
      </c>
      <c r="K86" t="s">
        <v>46</v>
      </c>
      <c r="L86" t="s">
        <v>118</v>
      </c>
      <c r="M86" s="15">
        <v>11204000003</v>
      </c>
      <c r="N86" s="15" t="s">
        <v>119</v>
      </c>
      <c r="O86" s="12">
        <f>+VLOOKUP(M86,[2]Foglio1!$A:$C,3,0)</f>
        <v>103971.49</v>
      </c>
      <c r="P86" s="29">
        <f>+VLOOKUP($M86,'Sp 2013'!$M:$X,12,0)</f>
        <v>0</v>
      </c>
      <c r="Q86" s="29">
        <f>+SUMIFS('Scritture 2014'!$F:$F,'Scritture 2014'!$G:$G,"38",'Scritture 2014'!$A:$A,$M86)</f>
        <v>0</v>
      </c>
      <c r="R86" s="29">
        <f>+SUMIFS('Scritture 2014'!$F:$F,'Scritture 2014'!$G:$G,"16",'Scritture 2014'!$A:$A,$M86)</f>
        <v>0</v>
      </c>
      <c r="S86" s="29">
        <f>+SUMIFS('Scritture 2014'!$F:$F,'Scritture 2014'!$G:$G,"39CA",'Scritture 2014'!$A:$A,$M86)</f>
        <v>0</v>
      </c>
      <c r="T86" s="29">
        <f>+SUMIFS('Scritture 2014'!$F:$F,'Scritture 2014'!$G:$G,"17",'Scritture 2014'!$A:$A,$M86)</f>
        <v>0</v>
      </c>
      <c r="U86" s="29">
        <f>+SUMIFS('Scritture 2014'!$F:$F,'Scritture 2014'!$G:$G,"39AF",'Scritture 2014'!$A:$A,$M86)</f>
        <v>0</v>
      </c>
      <c r="V86" s="29">
        <f>+SUMIFS('Scritture 2014'!$F:$F,'Scritture 2014'!$G:$G,"39SD",'Scritture 2014'!$A:$A,$M86)</f>
        <v>0</v>
      </c>
      <c r="W86" s="29">
        <f>+SUMIFS('Scritture 2014'!$F:$F,'Scritture 2014'!$G:$G,"37",'Scritture 2014'!$A:$A,$M86)</f>
        <v>0</v>
      </c>
      <c r="X86" s="29">
        <f>+SUMIFS('Scritture 2014'!$F:$F,'Scritture 2014'!$G:$G,"19",'Scritture 2014'!$A:$A,$M86)</f>
        <v>0</v>
      </c>
      <c r="Y86" s="29">
        <f t="shared" si="4"/>
        <v>0</v>
      </c>
      <c r="Z86" s="29">
        <f t="shared" si="5"/>
        <v>103971.49</v>
      </c>
      <c r="AA86" s="29">
        <f t="shared" si="6"/>
        <v>0</v>
      </c>
    </row>
    <row r="87" spans="1:27" ht="15" customHeight="1" x14ac:dyDescent="0.3">
      <c r="A87" s="12" t="s">
        <v>22</v>
      </c>
      <c r="B87" s="12" t="s">
        <v>23</v>
      </c>
      <c r="C87" s="13" t="s">
        <v>50</v>
      </c>
      <c r="D87" s="13" t="s">
        <v>33</v>
      </c>
      <c r="E87" s="14" t="s">
        <v>114</v>
      </c>
      <c r="F87" s="13"/>
      <c r="G87" s="13"/>
      <c r="H87" s="10" t="s">
        <v>22</v>
      </c>
      <c r="I87" s="10" t="s">
        <v>23</v>
      </c>
      <c r="J87" t="s">
        <v>27</v>
      </c>
      <c r="K87" t="s">
        <v>46</v>
      </c>
      <c r="L87" t="s">
        <v>118</v>
      </c>
      <c r="M87" s="15">
        <v>11204000004</v>
      </c>
      <c r="N87" s="15" t="s">
        <v>120</v>
      </c>
      <c r="O87" s="12">
        <f>+VLOOKUP(M87,[2]Foglio1!$A:$C,3,0)</f>
        <v>-103971.49</v>
      </c>
      <c r="P87" s="29">
        <f>+VLOOKUP($M87,'Sp 2013'!$M:$X,12,0)</f>
        <v>0</v>
      </c>
      <c r="Q87" s="29">
        <f>+SUMIFS('Scritture 2014'!$F:$F,'Scritture 2014'!$G:$G,"38",'Scritture 2014'!$A:$A,$M87)</f>
        <v>0</v>
      </c>
      <c r="R87" s="29">
        <f>+SUMIFS('Scritture 2014'!$F:$F,'Scritture 2014'!$G:$G,"16",'Scritture 2014'!$A:$A,$M87)</f>
        <v>0</v>
      </c>
      <c r="S87" s="29">
        <f>+SUMIFS('Scritture 2014'!$F:$F,'Scritture 2014'!$G:$G,"39CA",'Scritture 2014'!$A:$A,$M87)</f>
        <v>0</v>
      </c>
      <c r="T87" s="29">
        <f>+SUMIFS('Scritture 2014'!$F:$F,'Scritture 2014'!$G:$G,"17",'Scritture 2014'!$A:$A,$M87)</f>
        <v>0</v>
      </c>
      <c r="U87" s="29">
        <f>+SUMIFS('Scritture 2014'!$F:$F,'Scritture 2014'!$G:$G,"39AF",'Scritture 2014'!$A:$A,$M87)</f>
        <v>0</v>
      </c>
      <c r="V87" s="29">
        <f>+SUMIFS('Scritture 2014'!$F:$F,'Scritture 2014'!$G:$G,"39SD",'Scritture 2014'!$A:$A,$M87)</f>
        <v>0</v>
      </c>
      <c r="W87" s="29">
        <f>+SUMIFS('Scritture 2014'!$F:$F,'Scritture 2014'!$G:$G,"37",'Scritture 2014'!$A:$A,$M87)</f>
        <v>0</v>
      </c>
      <c r="X87" s="29">
        <f>+SUMIFS('Scritture 2014'!$F:$F,'Scritture 2014'!$G:$G,"19",'Scritture 2014'!$A:$A,$M87)</f>
        <v>0</v>
      </c>
      <c r="Y87" s="29">
        <f t="shared" si="4"/>
        <v>0</v>
      </c>
      <c r="Z87" s="29">
        <f t="shared" si="5"/>
        <v>-103971.49</v>
      </c>
      <c r="AA87" s="29">
        <f t="shared" si="6"/>
        <v>0</v>
      </c>
    </row>
    <row r="88" spans="1:27" ht="15" customHeight="1" x14ac:dyDescent="0.3">
      <c r="A88" s="12" t="s">
        <v>22</v>
      </c>
      <c r="B88" s="12" t="s">
        <v>23</v>
      </c>
      <c r="C88" s="13" t="s">
        <v>50</v>
      </c>
      <c r="D88" s="13" t="s">
        <v>33</v>
      </c>
      <c r="E88" s="14" t="s">
        <v>114</v>
      </c>
      <c r="F88" s="13"/>
      <c r="G88" s="13"/>
      <c r="H88" s="10" t="s">
        <v>22</v>
      </c>
      <c r="I88" s="10" t="s">
        <v>23</v>
      </c>
      <c r="J88" t="s">
        <v>27</v>
      </c>
      <c r="K88" t="s">
        <v>46</v>
      </c>
      <c r="L88" t="s">
        <v>118</v>
      </c>
      <c r="M88" s="15">
        <v>11204000005</v>
      </c>
      <c r="N88" s="15" t="s">
        <v>121</v>
      </c>
      <c r="O88" s="12">
        <f>+VLOOKUP(M88,[2]Foglio1!$A:$C,3,0)</f>
        <v>250437.79</v>
      </c>
      <c r="P88" s="29">
        <f>+VLOOKUP($M88,'Sp 2013'!$M:$X,12,0)</f>
        <v>0</v>
      </c>
      <c r="Q88" s="29">
        <f>+SUMIFS('Scritture 2014'!$F:$F,'Scritture 2014'!$G:$G,"38",'Scritture 2014'!$A:$A,$M88)</f>
        <v>0</v>
      </c>
      <c r="R88" s="29">
        <f>+SUMIFS('Scritture 2014'!$F:$F,'Scritture 2014'!$G:$G,"16",'Scritture 2014'!$A:$A,$M88)</f>
        <v>0</v>
      </c>
      <c r="S88" s="29">
        <f>+SUMIFS('Scritture 2014'!$F:$F,'Scritture 2014'!$G:$G,"39CA",'Scritture 2014'!$A:$A,$M88)</f>
        <v>0</v>
      </c>
      <c r="T88" s="29">
        <f>+SUMIFS('Scritture 2014'!$F:$F,'Scritture 2014'!$G:$G,"17",'Scritture 2014'!$A:$A,$M88)</f>
        <v>0</v>
      </c>
      <c r="U88" s="29">
        <f>+SUMIFS('Scritture 2014'!$F:$F,'Scritture 2014'!$G:$G,"39AF",'Scritture 2014'!$A:$A,$M88)</f>
        <v>0</v>
      </c>
      <c r="V88" s="29">
        <f>+SUMIFS('Scritture 2014'!$F:$F,'Scritture 2014'!$G:$G,"39SD",'Scritture 2014'!$A:$A,$M88)</f>
        <v>0</v>
      </c>
      <c r="W88" s="29">
        <f>+SUMIFS('Scritture 2014'!$F:$F,'Scritture 2014'!$G:$G,"37",'Scritture 2014'!$A:$A,$M88)</f>
        <v>0</v>
      </c>
      <c r="X88" s="29">
        <f>+SUMIFS('Scritture 2014'!$F:$F,'Scritture 2014'!$G:$G,"19",'Scritture 2014'!$A:$A,$M88)</f>
        <v>0</v>
      </c>
      <c r="Y88" s="29">
        <f t="shared" si="4"/>
        <v>0</v>
      </c>
      <c r="Z88" s="29">
        <f t="shared" si="5"/>
        <v>250437.79</v>
      </c>
      <c r="AA88" s="29">
        <f t="shared" si="6"/>
        <v>0</v>
      </c>
    </row>
    <row r="89" spans="1:27" ht="15" customHeight="1" x14ac:dyDescent="0.3">
      <c r="A89" s="12" t="s">
        <v>22</v>
      </c>
      <c r="B89" s="12" t="s">
        <v>23</v>
      </c>
      <c r="C89" s="13" t="s">
        <v>50</v>
      </c>
      <c r="D89" s="13" t="s">
        <v>33</v>
      </c>
      <c r="E89" s="14" t="s">
        <v>114</v>
      </c>
      <c r="F89" s="13"/>
      <c r="G89" s="13"/>
      <c r="H89" s="10" t="s">
        <v>22</v>
      </c>
      <c r="I89" s="10" t="s">
        <v>23</v>
      </c>
      <c r="J89" t="s">
        <v>27</v>
      </c>
      <c r="K89" t="s">
        <v>46</v>
      </c>
      <c r="L89" t="s">
        <v>118</v>
      </c>
      <c r="M89" s="15">
        <v>11204000006</v>
      </c>
      <c r="N89" s="15" t="s">
        <v>122</v>
      </c>
      <c r="O89" s="12">
        <f>+VLOOKUP(M89,[2]Foglio1!$A:$C,3,0)</f>
        <v>-239234.64</v>
      </c>
      <c r="P89" s="29">
        <f>+VLOOKUP($M89,'Sp 2013'!$M:$X,12,0)</f>
        <v>0</v>
      </c>
      <c r="Q89" s="29">
        <f>+SUMIFS('Scritture 2014'!$F:$F,'Scritture 2014'!$G:$G,"38",'Scritture 2014'!$A:$A,$M89)</f>
        <v>0</v>
      </c>
      <c r="R89" s="29">
        <f>+SUMIFS('Scritture 2014'!$F:$F,'Scritture 2014'!$G:$G,"16",'Scritture 2014'!$A:$A,$M89)</f>
        <v>0</v>
      </c>
      <c r="S89" s="29">
        <f>+SUMIFS('Scritture 2014'!$F:$F,'Scritture 2014'!$G:$G,"39CA",'Scritture 2014'!$A:$A,$M89)</f>
        <v>0</v>
      </c>
      <c r="T89" s="29">
        <f>+SUMIFS('Scritture 2014'!$F:$F,'Scritture 2014'!$G:$G,"17",'Scritture 2014'!$A:$A,$M89)</f>
        <v>0</v>
      </c>
      <c r="U89" s="29">
        <f>+SUMIFS('Scritture 2014'!$F:$F,'Scritture 2014'!$G:$G,"39AF",'Scritture 2014'!$A:$A,$M89)</f>
        <v>0</v>
      </c>
      <c r="V89" s="29">
        <f>+SUMIFS('Scritture 2014'!$F:$F,'Scritture 2014'!$G:$G,"39SD",'Scritture 2014'!$A:$A,$M89)</f>
        <v>0</v>
      </c>
      <c r="W89" s="29">
        <f>+SUMIFS('Scritture 2014'!$F:$F,'Scritture 2014'!$G:$G,"37",'Scritture 2014'!$A:$A,$M89)</f>
        <v>0</v>
      </c>
      <c r="X89" s="29">
        <f>+SUMIFS('Scritture 2014'!$F:$F,'Scritture 2014'!$G:$G,"19",'Scritture 2014'!$A:$A,$M89)</f>
        <v>0</v>
      </c>
      <c r="Y89" s="29">
        <f t="shared" si="4"/>
        <v>0</v>
      </c>
      <c r="Z89" s="29">
        <f t="shared" si="5"/>
        <v>-239234.64</v>
      </c>
      <c r="AA89" s="29">
        <f t="shared" si="6"/>
        <v>0</v>
      </c>
    </row>
    <row r="90" spans="1:27" ht="15" customHeight="1" x14ac:dyDescent="0.3">
      <c r="A90" s="12" t="s">
        <v>22</v>
      </c>
      <c r="B90" s="12" t="s">
        <v>23</v>
      </c>
      <c r="C90" s="13" t="s">
        <v>50</v>
      </c>
      <c r="D90" s="13" t="s">
        <v>33</v>
      </c>
      <c r="E90" s="14" t="s">
        <v>114</v>
      </c>
      <c r="F90" s="13"/>
      <c r="G90" s="13"/>
      <c r="H90" s="10" t="s">
        <v>22</v>
      </c>
      <c r="I90" s="10" t="s">
        <v>23</v>
      </c>
      <c r="J90" t="s">
        <v>27</v>
      </c>
      <c r="K90" t="s">
        <v>46</v>
      </c>
      <c r="L90" t="s">
        <v>47</v>
      </c>
      <c r="M90" s="15">
        <v>11204000007</v>
      </c>
      <c r="N90" s="15" t="s">
        <v>123</v>
      </c>
      <c r="O90" s="12">
        <f>+VLOOKUP(M90,[2]Foglio1!$A:$C,3,0)</f>
        <v>125058.34</v>
      </c>
      <c r="P90" s="29">
        <f>+VLOOKUP($M90,'Sp 2013'!$M:$X,12,0)</f>
        <v>0</v>
      </c>
      <c r="Q90" s="29">
        <f>+SUMIFS('Scritture 2014'!$F:$F,'Scritture 2014'!$G:$G,"38",'Scritture 2014'!$A:$A,$M90)</f>
        <v>0</v>
      </c>
      <c r="R90" s="29">
        <f>+SUMIFS('Scritture 2014'!$F:$F,'Scritture 2014'!$G:$G,"16",'Scritture 2014'!$A:$A,$M90)</f>
        <v>0</v>
      </c>
      <c r="S90" s="29">
        <f>+SUMIFS('Scritture 2014'!$F:$F,'Scritture 2014'!$G:$G,"39CA",'Scritture 2014'!$A:$A,$M90)</f>
        <v>0</v>
      </c>
      <c r="T90" s="29">
        <f>+SUMIFS('Scritture 2014'!$F:$F,'Scritture 2014'!$G:$G,"17",'Scritture 2014'!$A:$A,$M90)</f>
        <v>0</v>
      </c>
      <c r="U90" s="29">
        <f>+SUMIFS('Scritture 2014'!$F:$F,'Scritture 2014'!$G:$G,"39AF",'Scritture 2014'!$A:$A,$M90)</f>
        <v>0</v>
      </c>
      <c r="V90" s="29">
        <f>+SUMIFS('Scritture 2014'!$F:$F,'Scritture 2014'!$G:$G,"39SD",'Scritture 2014'!$A:$A,$M90)</f>
        <v>0</v>
      </c>
      <c r="W90" s="29">
        <f>+SUMIFS('Scritture 2014'!$F:$F,'Scritture 2014'!$G:$G,"37",'Scritture 2014'!$A:$A,$M90)</f>
        <v>0</v>
      </c>
      <c r="X90" s="29">
        <f>+SUMIFS('Scritture 2014'!$F:$F,'Scritture 2014'!$G:$G,"19",'Scritture 2014'!$A:$A,$M90)</f>
        <v>0</v>
      </c>
      <c r="Y90" s="29">
        <f t="shared" si="4"/>
        <v>0</v>
      </c>
      <c r="Z90" s="29">
        <f t="shared" si="5"/>
        <v>125058.34</v>
      </c>
      <c r="AA90" s="29">
        <f t="shared" si="6"/>
        <v>0</v>
      </c>
    </row>
    <row r="91" spans="1:27" ht="15" customHeight="1" x14ac:dyDescent="0.3">
      <c r="A91" s="12" t="s">
        <v>22</v>
      </c>
      <c r="B91" s="12" t="s">
        <v>23</v>
      </c>
      <c r="C91" s="13" t="s">
        <v>50</v>
      </c>
      <c r="D91" s="13" t="s">
        <v>33</v>
      </c>
      <c r="E91" s="14" t="s">
        <v>114</v>
      </c>
      <c r="F91" s="13"/>
      <c r="G91" s="13"/>
      <c r="H91" s="10" t="s">
        <v>22</v>
      </c>
      <c r="I91" s="10" t="s">
        <v>23</v>
      </c>
      <c r="J91" t="s">
        <v>27</v>
      </c>
      <c r="K91" t="s">
        <v>46</v>
      </c>
      <c r="L91" t="s">
        <v>47</v>
      </c>
      <c r="M91" s="15">
        <v>11204000008</v>
      </c>
      <c r="N91" s="15" t="s">
        <v>124</v>
      </c>
      <c r="O91" s="12">
        <f>+VLOOKUP(M91,[2]Foglio1!$A:$C,3,0)</f>
        <v>-108498.92</v>
      </c>
      <c r="P91" s="29">
        <f>+VLOOKUP($M91,'Sp 2013'!$M:$X,12,0)</f>
        <v>0</v>
      </c>
      <c r="Q91" s="29">
        <f>+SUMIFS('Scritture 2014'!$F:$F,'Scritture 2014'!$G:$G,"38",'Scritture 2014'!$A:$A,$M91)</f>
        <v>0</v>
      </c>
      <c r="R91" s="29">
        <f>+SUMIFS('Scritture 2014'!$F:$F,'Scritture 2014'!$G:$G,"16",'Scritture 2014'!$A:$A,$M91)</f>
        <v>0</v>
      </c>
      <c r="S91" s="29">
        <f>+SUMIFS('Scritture 2014'!$F:$F,'Scritture 2014'!$G:$G,"39CA",'Scritture 2014'!$A:$A,$M91)</f>
        <v>0</v>
      </c>
      <c r="T91" s="29">
        <f>+SUMIFS('Scritture 2014'!$F:$F,'Scritture 2014'!$G:$G,"17",'Scritture 2014'!$A:$A,$M91)</f>
        <v>0</v>
      </c>
      <c r="U91" s="29">
        <f>+SUMIFS('Scritture 2014'!$F:$F,'Scritture 2014'!$G:$G,"39AF",'Scritture 2014'!$A:$A,$M91)</f>
        <v>0</v>
      </c>
      <c r="V91" s="29">
        <f>+SUMIFS('Scritture 2014'!$F:$F,'Scritture 2014'!$G:$G,"39SD",'Scritture 2014'!$A:$A,$M91)</f>
        <v>0</v>
      </c>
      <c r="W91" s="29">
        <f>+SUMIFS('Scritture 2014'!$F:$F,'Scritture 2014'!$G:$G,"37",'Scritture 2014'!$A:$A,$M91)</f>
        <v>0</v>
      </c>
      <c r="X91" s="29">
        <f>+SUMIFS('Scritture 2014'!$F:$F,'Scritture 2014'!$G:$G,"19",'Scritture 2014'!$A:$A,$M91)</f>
        <v>0</v>
      </c>
      <c r="Y91" s="29">
        <f t="shared" si="4"/>
        <v>0</v>
      </c>
      <c r="Z91" s="29">
        <f t="shared" si="5"/>
        <v>-108498.92</v>
      </c>
      <c r="AA91" s="29">
        <f t="shared" si="6"/>
        <v>0</v>
      </c>
    </row>
    <row r="92" spans="1:27" ht="15" customHeight="1" x14ac:dyDescent="0.3">
      <c r="A92" s="12" t="s">
        <v>22</v>
      </c>
      <c r="B92" s="12" t="s">
        <v>23</v>
      </c>
      <c r="C92" s="13" t="s">
        <v>50</v>
      </c>
      <c r="D92" s="13" t="s">
        <v>33</v>
      </c>
      <c r="E92" s="14" t="s">
        <v>114</v>
      </c>
      <c r="F92" s="13"/>
      <c r="G92" s="13"/>
      <c r="H92" s="10" t="s">
        <v>22</v>
      </c>
      <c r="I92" s="10" t="s">
        <v>23</v>
      </c>
      <c r="J92" t="s">
        <v>27</v>
      </c>
      <c r="K92" t="s">
        <v>46</v>
      </c>
      <c r="L92" t="s">
        <v>47</v>
      </c>
      <c r="M92" s="15">
        <v>11204000009</v>
      </c>
      <c r="N92" s="15" t="s">
        <v>125</v>
      </c>
      <c r="O92" s="12">
        <f>+VLOOKUP(M92,[2]Foglio1!$A:$C,3,0)</f>
        <v>182101.74</v>
      </c>
      <c r="P92" s="29">
        <f>+VLOOKUP($M92,'Sp 2013'!$M:$X,12,0)</f>
        <v>0</v>
      </c>
      <c r="Q92" s="29">
        <f>+SUMIFS('Scritture 2014'!$F:$F,'Scritture 2014'!$G:$G,"38",'Scritture 2014'!$A:$A,$M92)</f>
        <v>0</v>
      </c>
      <c r="R92" s="29">
        <f>+SUMIFS('Scritture 2014'!$F:$F,'Scritture 2014'!$G:$G,"16",'Scritture 2014'!$A:$A,$M92)</f>
        <v>0</v>
      </c>
      <c r="S92" s="29">
        <f>+SUMIFS('Scritture 2014'!$F:$F,'Scritture 2014'!$G:$G,"39CA",'Scritture 2014'!$A:$A,$M92)</f>
        <v>0</v>
      </c>
      <c r="T92" s="29">
        <f>+SUMIFS('Scritture 2014'!$F:$F,'Scritture 2014'!$G:$G,"17",'Scritture 2014'!$A:$A,$M92)</f>
        <v>0</v>
      </c>
      <c r="U92" s="29">
        <f>+SUMIFS('Scritture 2014'!$F:$F,'Scritture 2014'!$G:$G,"39AF",'Scritture 2014'!$A:$A,$M92)</f>
        <v>0</v>
      </c>
      <c r="V92" s="29">
        <f>+SUMIFS('Scritture 2014'!$F:$F,'Scritture 2014'!$G:$G,"39SD",'Scritture 2014'!$A:$A,$M92)</f>
        <v>0</v>
      </c>
      <c r="W92" s="29">
        <f>+SUMIFS('Scritture 2014'!$F:$F,'Scritture 2014'!$G:$G,"37",'Scritture 2014'!$A:$A,$M92)</f>
        <v>0</v>
      </c>
      <c r="X92" s="29">
        <f>+SUMIFS('Scritture 2014'!$F:$F,'Scritture 2014'!$G:$G,"19",'Scritture 2014'!$A:$A,$M92)</f>
        <v>0</v>
      </c>
      <c r="Y92" s="29">
        <f t="shared" si="4"/>
        <v>0</v>
      </c>
      <c r="Z92" s="29">
        <f t="shared" si="5"/>
        <v>182101.74</v>
      </c>
      <c r="AA92" s="29">
        <f t="shared" si="6"/>
        <v>0</v>
      </c>
    </row>
    <row r="93" spans="1:27" ht="15" customHeight="1" x14ac:dyDescent="0.3">
      <c r="A93" s="12" t="s">
        <v>22</v>
      </c>
      <c r="B93" s="12" t="s">
        <v>23</v>
      </c>
      <c r="C93" s="13" t="s">
        <v>50</v>
      </c>
      <c r="D93" s="13" t="s">
        <v>33</v>
      </c>
      <c r="E93" s="14" t="s">
        <v>114</v>
      </c>
      <c r="F93" s="13"/>
      <c r="G93" s="13"/>
      <c r="H93" s="10" t="s">
        <v>22</v>
      </c>
      <c r="I93" s="10" t="s">
        <v>23</v>
      </c>
      <c r="J93" t="s">
        <v>27</v>
      </c>
      <c r="K93" t="s">
        <v>46</v>
      </c>
      <c r="L93" t="s">
        <v>47</v>
      </c>
      <c r="M93" s="15">
        <v>11204000010</v>
      </c>
      <c r="N93" s="15" t="s">
        <v>126</v>
      </c>
      <c r="O93" s="12">
        <f>+VLOOKUP(M93,[2]Foglio1!$A:$C,3,0)</f>
        <v>-109644.63</v>
      </c>
      <c r="P93" s="29">
        <f>+VLOOKUP($M93,'Sp 2013'!$M:$X,12,0)</f>
        <v>0</v>
      </c>
      <c r="Q93" s="29">
        <f>+SUMIFS('Scritture 2014'!$F:$F,'Scritture 2014'!$G:$G,"38",'Scritture 2014'!$A:$A,$M93)</f>
        <v>0</v>
      </c>
      <c r="R93" s="29">
        <f>+SUMIFS('Scritture 2014'!$F:$F,'Scritture 2014'!$G:$G,"16",'Scritture 2014'!$A:$A,$M93)</f>
        <v>0</v>
      </c>
      <c r="S93" s="29">
        <f>+SUMIFS('Scritture 2014'!$F:$F,'Scritture 2014'!$G:$G,"39CA",'Scritture 2014'!$A:$A,$M93)</f>
        <v>0</v>
      </c>
      <c r="T93" s="29">
        <f>+SUMIFS('Scritture 2014'!$F:$F,'Scritture 2014'!$G:$G,"17",'Scritture 2014'!$A:$A,$M93)</f>
        <v>0</v>
      </c>
      <c r="U93" s="29">
        <f>+SUMIFS('Scritture 2014'!$F:$F,'Scritture 2014'!$G:$G,"39AF",'Scritture 2014'!$A:$A,$M93)</f>
        <v>0</v>
      </c>
      <c r="V93" s="29">
        <f>+SUMIFS('Scritture 2014'!$F:$F,'Scritture 2014'!$G:$G,"39SD",'Scritture 2014'!$A:$A,$M93)</f>
        <v>0</v>
      </c>
      <c r="W93" s="29">
        <f>+SUMIFS('Scritture 2014'!$F:$F,'Scritture 2014'!$G:$G,"37",'Scritture 2014'!$A:$A,$M93)</f>
        <v>0</v>
      </c>
      <c r="X93" s="29">
        <f>+SUMIFS('Scritture 2014'!$F:$F,'Scritture 2014'!$G:$G,"19",'Scritture 2014'!$A:$A,$M93)</f>
        <v>0</v>
      </c>
      <c r="Y93" s="29">
        <f t="shared" si="4"/>
        <v>0</v>
      </c>
      <c r="Z93" s="29">
        <f t="shared" si="5"/>
        <v>-109644.63</v>
      </c>
      <c r="AA93" s="29">
        <f t="shared" si="6"/>
        <v>0</v>
      </c>
    </row>
    <row r="94" spans="1:27" ht="15" customHeight="1" x14ac:dyDescent="0.3">
      <c r="A94" s="12" t="s">
        <v>22</v>
      </c>
      <c r="B94" s="12" t="s">
        <v>23</v>
      </c>
      <c r="C94" s="13" t="s">
        <v>50</v>
      </c>
      <c r="D94" s="13" t="s">
        <v>33</v>
      </c>
      <c r="E94" s="14" t="s">
        <v>114</v>
      </c>
      <c r="F94" s="13"/>
      <c r="G94" s="13"/>
      <c r="H94" s="10" t="s">
        <v>22</v>
      </c>
      <c r="I94" s="10" t="s">
        <v>23</v>
      </c>
      <c r="J94" t="s">
        <v>27</v>
      </c>
      <c r="K94" t="s">
        <v>46</v>
      </c>
      <c r="L94" t="s">
        <v>47</v>
      </c>
      <c r="M94" s="15">
        <v>11204000011</v>
      </c>
      <c r="N94" s="15" t="s">
        <v>127</v>
      </c>
      <c r="O94" s="12">
        <f>+VLOOKUP(M94,[2]Foglio1!$A:$C,3,0)</f>
        <v>163024.31</v>
      </c>
      <c r="P94" s="29">
        <f>+VLOOKUP($M94,'Sp 2013'!$M:$X,12,0)</f>
        <v>0</v>
      </c>
      <c r="Q94" s="29">
        <f>+SUMIFS('Scritture 2014'!$F:$F,'Scritture 2014'!$G:$G,"38",'Scritture 2014'!$A:$A,$M94)</f>
        <v>0</v>
      </c>
      <c r="R94" s="29">
        <f>+SUMIFS('Scritture 2014'!$F:$F,'Scritture 2014'!$G:$G,"16",'Scritture 2014'!$A:$A,$M94)</f>
        <v>122889.95</v>
      </c>
      <c r="S94" s="29">
        <f>+SUMIFS('Scritture 2014'!$F:$F,'Scritture 2014'!$G:$G,"39CA",'Scritture 2014'!$A:$A,$M94)</f>
        <v>0</v>
      </c>
      <c r="T94" s="29">
        <f>+SUMIFS('Scritture 2014'!$F:$F,'Scritture 2014'!$G:$G,"17",'Scritture 2014'!$A:$A,$M94)</f>
        <v>0</v>
      </c>
      <c r="U94" s="29">
        <f>+SUMIFS('Scritture 2014'!$F:$F,'Scritture 2014'!$G:$G,"39AF",'Scritture 2014'!$A:$A,$M94)</f>
        <v>0</v>
      </c>
      <c r="V94" s="29">
        <f>+SUMIFS('Scritture 2014'!$F:$F,'Scritture 2014'!$G:$G,"39SD",'Scritture 2014'!$A:$A,$M94)</f>
        <v>0</v>
      </c>
      <c r="W94" s="29">
        <f>+SUMIFS('Scritture 2014'!$F:$F,'Scritture 2014'!$G:$G,"37",'Scritture 2014'!$A:$A,$M94)</f>
        <v>0</v>
      </c>
      <c r="X94" s="29">
        <f>+SUMIFS('Scritture 2014'!$F:$F,'Scritture 2014'!$G:$G,"19",'Scritture 2014'!$A:$A,$M94)</f>
        <v>0</v>
      </c>
      <c r="Y94" s="29">
        <f t="shared" si="4"/>
        <v>122889.95</v>
      </c>
      <c r="Z94" s="29">
        <f t="shared" si="5"/>
        <v>285914.26</v>
      </c>
      <c r="AA94" s="29">
        <f t="shared" si="6"/>
        <v>122889.95000000001</v>
      </c>
    </row>
    <row r="95" spans="1:27" s="20" customFormat="1" ht="15" customHeight="1" x14ac:dyDescent="0.3">
      <c r="A95" s="12" t="s">
        <v>22</v>
      </c>
      <c r="B95" s="12" t="s">
        <v>23</v>
      </c>
      <c r="C95" s="13" t="s">
        <v>50</v>
      </c>
      <c r="D95" s="13" t="s">
        <v>33</v>
      </c>
      <c r="E95" s="14" t="s">
        <v>114</v>
      </c>
      <c r="F95" s="13"/>
      <c r="G95" s="13"/>
      <c r="H95" s="10" t="s">
        <v>22</v>
      </c>
      <c r="I95" s="10" t="s">
        <v>23</v>
      </c>
      <c r="J95" t="s">
        <v>27</v>
      </c>
      <c r="K95" t="s">
        <v>46</v>
      </c>
      <c r="L95" t="s">
        <v>47</v>
      </c>
      <c r="M95" s="15">
        <v>11204000012</v>
      </c>
      <c r="N95" s="15" t="s">
        <v>128</v>
      </c>
      <c r="O95" s="12">
        <f>+VLOOKUP(M95,[2]Foglio1!$A:$C,3,0)</f>
        <v>-156222.12</v>
      </c>
      <c r="P95" s="29">
        <f>+VLOOKUP($M95,'Sp 2013'!$M:$X,12,0)</f>
        <v>0</v>
      </c>
      <c r="Q95" s="29">
        <f>+SUMIFS('Scritture 2014'!$F:$F,'Scritture 2014'!$G:$G,"38",'Scritture 2014'!$A:$A,$M95)</f>
        <v>0</v>
      </c>
      <c r="R95" s="29">
        <f>+SUMIFS('Scritture 2014'!$F:$F,'Scritture 2014'!$G:$G,"16",'Scritture 2014'!$A:$A,$M95)</f>
        <v>-20473.466983307077</v>
      </c>
      <c r="S95" s="29">
        <f>+SUMIFS('Scritture 2014'!$F:$F,'Scritture 2014'!$G:$G,"39CA",'Scritture 2014'!$A:$A,$M95)</f>
        <v>0</v>
      </c>
      <c r="T95" s="29">
        <f>+SUMIFS('Scritture 2014'!$F:$F,'Scritture 2014'!$G:$G,"17",'Scritture 2014'!$A:$A,$M95)</f>
        <v>0</v>
      </c>
      <c r="U95" s="29">
        <f>+SUMIFS('Scritture 2014'!$F:$F,'Scritture 2014'!$G:$G,"39AF",'Scritture 2014'!$A:$A,$M95)</f>
        <v>0</v>
      </c>
      <c r="V95" s="29">
        <f>+SUMIFS('Scritture 2014'!$F:$F,'Scritture 2014'!$G:$G,"39SD",'Scritture 2014'!$A:$A,$M95)</f>
        <v>0</v>
      </c>
      <c r="W95" s="29">
        <f>+SUMIFS('Scritture 2014'!$F:$F,'Scritture 2014'!$G:$G,"37",'Scritture 2014'!$A:$A,$M95)</f>
        <v>0</v>
      </c>
      <c r="X95" s="29">
        <f>+SUMIFS('Scritture 2014'!$F:$F,'Scritture 2014'!$G:$G,"19",'Scritture 2014'!$A:$A,$M95)</f>
        <v>0</v>
      </c>
      <c r="Y95" s="29">
        <f t="shared" si="4"/>
        <v>-20473.466983307077</v>
      </c>
      <c r="Z95" s="29">
        <f t="shared" si="5"/>
        <v>-176695.58698330706</v>
      </c>
      <c r="AA95" s="29">
        <f t="shared" si="6"/>
        <v>-20473.466983307066</v>
      </c>
    </row>
    <row r="96" spans="1:27" ht="15" customHeight="1" x14ac:dyDescent="0.3">
      <c r="A96" s="12" t="s">
        <v>22</v>
      </c>
      <c r="B96" s="12" t="s">
        <v>23</v>
      </c>
      <c r="C96" s="13" t="s">
        <v>50</v>
      </c>
      <c r="D96" s="13" t="s">
        <v>33</v>
      </c>
      <c r="E96" s="14" t="s">
        <v>114</v>
      </c>
      <c r="F96" s="13"/>
      <c r="G96" s="13"/>
      <c r="H96" s="10" t="s">
        <v>22</v>
      </c>
      <c r="I96" s="10" t="s">
        <v>23</v>
      </c>
      <c r="J96" t="s">
        <v>27</v>
      </c>
      <c r="K96" t="s">
        <v>46</v>
      </c>
      <c r="L96" t="s">
        <v>47</v>
      </c>
      <c r="M96" s="15">
        <v>11204000013</v>
      </c>
      <c r="N96" s="15" t="s">
        <v>129</v>
      </c>
      <c r="O96" s="12">
        <f>+VLOOKUP(M96,[2]Foglio1!$A:$C,3,0)</f>
        <v>200</v>
      </c>
      <c r="P96" s="29">
        <f>+VLOOKUP($M96,'Sp 2013'!$M:$X,12,0)</f>
        <v>0</v>
      </c>
      <c r="Q96" s="29">
        <f>+SUMIFS('Scritture 2014'!$F:$F,'Scritture 2014'!$G:$G,"38",'Scritture 2014'!$A:$A,$M96)</f>
        <v>0</v>
      </c>
      <c r="R96" s="29">
        <f>+SUMIFS('Scritture 2014'!$F:$F,'Scritture 2014'!$G:$G,"16",'Scritture 2014'!$A:$A,$M96)</f>
        <v>0</v>
      </c>
      <c r="S96" s="29">
        <f>+SUMIFS('Scritture 2014'!$F:$F,'Scritture 2014'!$G:$G,"39CA",'Scritture 2014'!$A:$A,$M96)</f>
        <v>0</v>
      </c>
      <c r="T96" s="29">
        <f>+SUMIFS('Scritture 2014'!$F:$F,'Scritture 2014'!$G:$G,"17",'Scritture 2014'!$A:$A,$M96)</f>
        <v>0</v>
      </c>
      <c r="U96" s="29">
        <f>+SUMIFS('Scritture 2014'!$F:$F,'Scritture 2014'!$G:$G,"39AF",'Scritture 2014'!$A:$A,$M96)</f>
        <v>0</v>
      </c>
      <c r="V96" s="29">
        <f>+SUMIFS('Scritture 2014'!$F:$F,'Scritture 2014'!$G:$G,"39SD",'Scritture 2014'!$A:$A,$M96)</f>
        <v>0</v>
      </c>
      <c r="W96" s="29">
        <f>+SUMIFS('Scritture 2014'!$F:$F,'Scritture 2014'!$G:$G,"37",'Scritture 2014'!$A:$A,$M96)</f>
        <v>0</v>
      </c>
      <c r="X96" s="29">
        <f>+SUMIFS('Scritture 2014'!$F:$F,'Scritture 2014'!$G:$G,"19",'Scritture 2014'!$A:$A,$M96)</f>
        <v>0</v>
      </c>
      <c r="Y96" s="29">
        <f t="shared" si="4"/>
        <v>0</v>
      </c>
      <c r="Z96" s="29">
        <f t="shared" si="5"/>
        <v>200</v>
      </c>
      <c r="AA96" s="29">
        <f t="shared" si="6"/>
        <v>0</v>
      </c>
    </row>
    <row r="97" spans="1:27" ht="15" customHeight="1" x14ac:dyDescent="0.3">
      <c r="A97" s="12" t="s">
        <v>22</v>
      </c>
      <c r="B97" s="12" t="s">
        <v>23</v>
      </c>
      <c r="C97" s="13" t="s">
        <v>50</v>
      </c>
      <c r="D97" s="13" t="s">
        <v>33</v>
      </c>
      <c r="E97" s="14" t="s">
        <v>114</v>
      </c>
      <c r="F97" s="13"/>
      <c r="G97" s="13"/>
      <c r="H97" s="10" t="s">
        <v>22</v>
      </c>
      <c r="I97" s="10" t="s">
        <v>23</v>
      </c>
      <c r="J97" t="s">
        <v>27</v>
      </c>
      <c r="K97" t="s">
        <v>46</v>
      </c>
      <c r="L97" t="s">
        <v>47</v>
      </c>
      <c r="M97" s="15">
        <v>11204000014</v>
      </c>
      <c r="N97" s="15" t="s">
        <v>130</v>
      </c>
      <c r="O97" s="12">
        <f>+VLOOKUP(M97,[2]Foglio1!$A:$C,3,0)</f>
        <v>-200</v>
      </c>
      <c r="P97" s="29">
        <f>+VLOOKUP($M97,'Sp 2013'!$M:$X,12,0)</f>
        <v>0</v>
      </c>
      <c r="Q97" s="29">
        <f>+SUMIFS('Scritture 2014'!$F:$F,'Scritture 2014'!$G:$G,"38",'Scritture 2014'!$A:$A,$M97)</f>
        <v>0</v>
      </c>
      <c r="R97" s="29">
        <f>+SUMIFS('Scritture 2014'!$F:$F,'Scritture 2014'!$G:$G,"16",'Scritture 2014'!$A:$A,$M97)</f>
        <v>0</v>
      </c>
      <c r="S97" s="29">
        <f>+SUMIFS('Scritture 2014'!$F:$F,'Scritture 2014'!$G:$G,"39CA",'Scritture 2014'!$A:$A,$M97)</f>
        <v>0</v>
      </c>
      <c r="T97" s="29">
        <f>+SUMIFS('Scritture 2014'!$F:$F,'Scritture 2014'!$G:$G,"17",'Scritture 2014'!$A:$A,$M97)</f>
        <v>0</v>
      </c>
      <c r="U97" s="29">
        <f>+SUMIFS('Scritture 2014'!$F:$F,'Scritture 2014'!$G:$G,"39AF",'Scritture 2014'!$A:$A,$M97)</f>
        <v>0</v>
      </c>
      <c r="V97" s="29">
        <f>+SUMIFS('Scritture 2014'!$F:$F,'Scritture 2014'!$G:$G,"39SD",'Scritture 2014'!$A:$A,$M97)</f>
        <v>0</v>
      </c>
      <c r="W97" s="29">
        <f>+SUMIFS('Scritture 2014'!$F:$F,'Scritture 2014'!$G:$G,"37",'Scritture 2014'!$A:$A,$M97)</f>
        <v>0</v>
      </c>
      <c r="X97" s="29">
        <f>+SUMIFS('Scritture 2014'!$F:$F,'Scritture 2014'!$G:$G,"19",'Scritture 2014'!$A:$A,$M97)</f>
        <v>0</v>
      </c>
      <c r="Y97" s="29">
        <f t="shared" si="4"/>
        <v>0</v>
      </c>
      <c r="Z97" s="29">
        <f t="shared" si="5"/>
        <v>-200</v>
      </c>
      <c r="AA97" s="29">
        <f t="shared" si="6"/>
        <v>0</v>
      </c>
    </row>
    <row r="98" spans="1:27" ht="15" customHeight="1" x14ac:dyDescent="0.3">
      <c r="A98" s="12" t="s">
        <v>22</v>
      </c>
      <c r="B98" s="12" t="s">
        <v>23</v>
      </c>
      <c r="C98" s="13" t="s">
        <v>50</v>
      </c>
      <c r="D98" s="13" t="s">
        <v>33</v>
      </c>
      <c r="E98" s="14" t="s">
        <v>114</v>
      </c>
      <c r="F98" s="13"/>
      <c r="G98" s="13"/>
      <c r="H98" s="10" t="s">
        <v>22</v>
      </c>
      <c r="I98" s="10" t="s">
        <v>23</v>
      </c>
      <c r="J98" t="s">
        <v>27</v>
      </c>
      <c r="K98" t="s">
        <v>46</v>
      </c>
      <c r="L98" t="s">
        <v>115</v>
      </c>
      <c r="M98" s="15">
        <v>11204000015</v>
      </c>
      <c r="N98" s="15" t="s">
        <v>131</v>
      </c>
      <c r="O98" s="12">
        <f>+VLOOKUP(M98,[2]Foglio1!$A:$C,3,0)</f>
        <v>3050.94</v>
      </c>
      <c r="P98" s="29">
        <f>+VLOOKUP($M98,'Sp 2013'!$M:$X,12,0)</f>
        <v>0</v>
      </c>
      <c r="Q98" s="29">
        <f>+SUMIFS('Scritture 2014'!$F:$F,'Scritture 2014'!$G:$G,"38",'Scritture 2014'!$A:$A,$M98)</f>
        <v>0</v>
      </c>
      <c r="R98" s="29">
        <f>+SUMIFS('Scritture 2014'!$F:$F,'Scritture 2014'!$G:$G,"16",'Scritture 2014'!$A:$A,$M98)</f>
        <v>0</v>
      </c>
      <c r="S98" s="29">
        <f>+SUMIFS('Scritture 2014'!$F:$F,'Scritture 2014'!$G:$G,"39CA",'Scritture 2014'!$A:$A,$M98)</f>
        <v>0</v>
      </c>
      <c r="T98" s="29">
        <f>+SUMIFS('Scritture 2014'!$F:$F,'Scritture 2014'!$G:$G,"17",'Scritture 2014'!$A:$A,$M98)</f>
        <v>0</v>
      </c>
      <c r="U98" s="29">
        <f>+SUMIFS('Scritture 2014'!$F:$F,'Scritture 2014'!$G:$G,"39AF",'Scritture 2014'!$A:$A,$M98)</f>
        <v>0</v>
      </c>
      <c r="V98" s="29">
        <f>+SUMIFS('Scritture 2014'!$F:$F,'Scritture 2014'!$G:$G,"39SD",'Scritture 2014'!$A:$A,$M98)</f>
        <v>0</v>
      </c>
      <c r="W98" s="29">
        <f>+SUMIFS('Scritture 2014'!$F:$F,'Scritture 2014'!$G:$G,"37",'Scritture 2014'!$A:$A,$M98)</f>
        <v>0</v>
      </c>
      <c r="X98" s="29">
        <f>+SUMIFS('Scritture 2014'!$F:$F,'Scritture 2014'!$G:$G,"19",'Scritture 2014'!$A:$A,$M98)</f>
        <v>0</v>
      </c>
      <c r="Y98" s="29">
        <f t="shared" si="4"/>
        <v>0</v>
      </c>
      <c r="Z98" s="29">
        <f t="shared" si="5"/>
        <v>3050.94</v>
      </c>
      <c r="AA98" s="29">
        <f t="shared" si="6"/>
        <v>0</v>
      </c>
    </row>
    <row r="99" spans="1:27" ht="15" customHeight="1" x14ac:dyDescent="0.3">
      <c r="A99" s="12" t="s">
        <v>22</v>
      </c>
      <c r="B99" s="12" t="s">
        <v>23</v>
      </c>
      <c r="C99" s="13" t="s">
        <v>50</v>
      </c>
      <c r="D99" s="13" t="s">
        <v>33</v>
      </c>
      <c r="E99" s="14" t="s">
        <v>114</v>
      </c>
      <c r="F99" s="13"/>
      <c r="G99" s="13"/>
      <c r="H99" s="10" t="s">
        <v>22</v>
      </c>
      <c r="I99" s="10" t="s">
        <v>23</v>
      </c>
      <c r="J99" t="s">
        <v>27</v>
      </c>
      <c r="K99" t="s">
        <v>46</v>
      </c>
      <c r="L99" t="s">
        <v>115</v>
      </c>
      <c r="M99" s="15">
        <v>11204000016</v>
      </c>
      <c r="N99" s="15" t="s">
        <v>132</v>
      </c>
      <c r="O99" s="12">
        <f>+VLOOKUP(M99,[2]Foglio1!$A:$C,3,0)</f>
        <v>-3050.94</v>
      </c>
      <c r="P99" s="29">
        <f>+VLOOKUP($M99,'Sp 2013'!$M:$X,12,0)</f>
        <v>0</v>
      </c>
      <c r="Q99" s="29">
        <f>+SUMIFS('Scritture 2014'!$F:$F,'Scritture 2014'!$G:$G,"38",'Scritture 2014'!$A:$A,$M99)</f>
        <v>0</v>
      </c>
      <c r="R99" s="29">
        <f>+SUMIFS('Scritture 2014'!$F:$F,'Scritture 2014'!$G:$G,"16",'Scritture 2014'!$A:$A,$M99)</f>
        <v>0</v>
      </c>
      <c r="S99" s="29">
        <f>+SUMIFS('Scritture 2014'!$F:$F,'Scritture 2014'!$G:$G,"39CA",'Scritture 2014'!$A:$A,$M99)</f>
        <v>0</v>
      </c>
      <c r="T99" s="29">
        <f>+SUMIFS('Scritture 2014'!$F:$F,'Scritture 2014'!$G:$G,"17",'Scritture 2014'!$A:$A,$M99)</f>
        <v>0</v>
      </c>
      <c r="U99" s="29">
        <f>+SUMIFS('Scritture 2014'!$F:$F,'Scritture 2014'!$G:$G,"39AF",'Scritture 2014'!$A:$A,$M99)</f>
        <v>0</v>
      </c>
      <c r="V99" s="29">
        <f>+SUMIFS('Scritture 2014'!$F:$F,'Scritture 2014'!$G:$G,"39SD",'Scritture 2014'!$A:$A,$M99)</f>
        <v>0</v>
      </c>
      <c r="W99" s="29">
        <f>+SUMIFS('Scritture 2014'!$F:$F,'Scritture 2014'!$G:$G,"37",'Scritture 2014'!$A:$A,$M99)</f>
        <v>0</v>
      </c>
      <c r="X99" s="29">
        <f>+SUMIFS('Scritture 2014'!$F:$F,'Scritture 2014'!$G:$G,"19",'Scritture 2014'!$A:$A,$M99)</f>
        <v>0</v>
      </c>
      <c r="Y99" s="29">
        <f t="shared" si="4"/>
        <v>0</v>
      </c>
      <c r="Z99" s="29">
        <f t="shared" si="5"/>
        <v>-3050.94</v>
      </c>
      <c r="AA99" s="29">
        <f t="shared" si="6"/>
        <v>0</v>
      </c>
    </row>
    <row r="100" spans="1:27" ht="15" customHeight="1" x14ac:dyDescent="0.3">
      <c r="A100" s="12" t="s">
        <v>22</v>
      </c>
      <c r="B100" s="12" t="s">
        <v>23</v>
      </c>
      <c r="C100" s="13" t="s">
        <v>50</v>
      </c>
      <c r="D100" s="13" t="s">
        <v>33</v>
      </c>
      <c r="E100" s="14" t="s">
        <v>114</v>
      </c>
      <c r="F100" s="13"/>
      <c r="G100" s="13"/>
      <c r="H100" s="10" t="s">
        <v>22</v>
      </c>
      <c r="I100" s="10" t="s">
        <v>23</v>
      </c>
      <c r="J100" t="s">
        <v>27</v>
      </c>
      <c r="K100" t="s">
        <v>46</v>
      </c>
      <c r="L100" t="s">
        <v>115</v>
      </c>
      <c r="M100" s="15">
        <v>11204000017</v>
      </c>
      <c r="N100" s="15" t="s">
        <v>133</v>
      </c>
      <c r="O100" s="12">
        <f>+VLOOKUP(M100,[2]Foglio1!$A:$C,3,0)</f>
        <v>12000</v>
      </c>
      <c r="P100" s="29">
        <f>+VLOOKUP($M100,'Sp 2013'!$M:$X,12,0)</f>
        <v>0</v>
      </c>
      <c r="Q100" s="29">
        <f>+SUMIFS('Scritture 2014'!$F:$F,'Scritture 2014'!$G:$G,"38",'Scritture 2014'!$A:$A,$M100)</f>
        <v>0</v>
      </c>
      <c r="R100" s="29">
        <f>+SUMIFS('Scritture 2014'!$F:$F,'Scritture 2014'!$G:$G,"16",'Scritture 2014'!$A:$A,$M100)</f>
        <v>0</v>
      </c>
      <c r="S100" s="29">
        <f>+SUMIFS('Scritture 2014'!$F:$F,'Scritture 2014'!$G:$G,"39CA",'Scritture 2014'!$A:$A,$M100)</f>
        <v>0</v>
      </c>
      <c r="T100" s="29">
        <f>+SUMIFS('Scritture 2014'!$F:$F,'Scritture 2014'!$G:$G,"17",'Scritture 2014'!$A:$A,$M100)</f>
        <v>0</v>
      </c>
      <c r="U100" s="29">
        <f>+SUMIFS('Scritture 2014'!$F:$F,'Scritture 2014'!$G:$G,"39AF",'Scritture 2014'!$A:$A,$M100)</f>
        <v>0</v>
      </c>
      <c r="V100" s="29">
        <f>+SUMIFS('Scritture 2014'!$F:$F,'Scritture 2014'!$G:$G,"39SD",'Scritture 2014'!$A:$A,$M100)</f>
        <v>0</v>
      </c>
      <c r="W100" s="29">
        <f>+SUMIFS('Scritture 2014'!$F:$F,'Scritture 2014'!$G:$G,"37",'Scritture 2014'!$A:$A,$M100)</f>
        <v>0</v>
      </c>
      <c r="X100" s="29">
        <f>+SUMIFS('Scritture 2014'!$F:$F,'Scritture 2014'!$G:$G,"19",'Scritture 2014'!$A:$A,$M100)</f>
        <v>0</v>
      </c>
      <c r="Y100" s="29">
        <f t="shared" si="4"/>
        <v>0</v>
      </c>
      <c r="Z100" s="29">
        <f t="shared" si="5"/>
        <v>12000</v>
      </c>
      <c r="AA100" s="29">
        <f t="shared" si="6"/>
        <v>0</v>
      </c>
    </row>
    <row r="101" spans="1:27" ht="15" customHeight="1" x14ac:dyDescent="0.3">
      <c r="A101" s="12" t="s">
        <v>22</v>
      </c>
      <c r="B101" s="12" t="s">
        <v>23</v>
      </c>
      <c r="C101" s="13" t="s">
        <v>50</v>
      </c>
      <c r="D101" s="13" t="s">
        <v>33</v>
      </c>
      <c r="E101" s="14" t="s">
        <v>114</v>
      </c>
      <c r="F101" s="13"/>
      <c r="G101" s="13"/>
      <c r="H101" s="10" t="s">
        <v>22</v>
      </c>
      <c r="I101" s="10" t="s">
        <v>23</v>
      </c>
      <c r="J101" t="s">
        <v>27</v>
      </c>
      <c r="K101" t="s">
        <v>46</v>
      </c>
      <c r="L101" t="s">
        <v>115</v>
      </c>
      <c r="M101" s="15">
        <v>11204000018</v>
      </c>
      <c r="N101" s="15" t="s">
        <v>134</v>
      </c>
      <c r="O101" s="12">
        <f>+VLOOKUP(M101,[2]Foglio1!$A:$C,3,0)</f>
        <v>-2040</v>
      </c>
      <c r="P101" s="29">
        <f>+VLOOKUP($M101,'Sp 2013'!$M:$X,12,0)</f>
        <v>0</v>
      </c>
      <c r="Q101" s="29">
        <f>+SUMIFS('Scritture 2014'!$F:$F,'Scritture 2014'!$G:$G,"38",'Scritture 2014'!$A:$A,$M101)</f>
        <v>0</v>
      </c>
      <c r="R101" s="29">
        <f>+SUMIFS('Scritture 2014'!$F:$F,'Scritture 2014'!$G:$G,"16",'Scritture 2014'!$A:$A,$M101)</f>
        <v>0</v>
      </c>
      <c r="S101" s="29">
        <f>+SUMIFS('Scritture 2014'!$F:$F,'Scritture 2014'!$G:$G,"39CA",'Scritture 2014'!$A:$A,$M101)</f>
        <v>0</v>
      </c>
      <c r="T101" s="29">
        <f>+SUMIFS('Scritture 2014'!$F:$F,'Scritture 2014'!$G:$G,"17",'Scritture 2014'!$A:$A,$M101)</f>
        <v>0</v>
      </c>
      <c r="U101" s="29">
        <f>+SUMIFS('Scritture 2014'!$F:$F,'Scritture 2014'!$G:$G,"39AF",'Scritture 2014'!$A:$A,$M101)</f>
        <v>0</v>
      </c>
      <c r="V101" s="29">
        <f>+SUMIFS('Scritture 2014'!$F:$F,'Scritture 2014'!$G:$G,"39SD",'Scritture 2014'!$A:$A,$M101)</f>
        <v>0</v>
      </c>
      <c r="W101" s="29">
        <f>+SUMIFS('Scritture 2014'!$F:$F,'Scritture 2014'!$G:$G,"37",'Scritture 2014'!$A:$A,$M101)</f>
        <v>0</v>
      </c>
      <c r="X101" s="29">
        <f>+SUMIFS('Scritture 2014'!$F:$F,'Scritture 2014'!$G:$G,"19",'Scritture 2014'!$A:$A,$M101)</f>
        <v>0</v>
      </c>
      <c r="Y101" s="29">
        <f t="shared" si="4"/>
        <v>0</v>
      </c>
      <c r="Z101" s="29">
        <f t="shared" si="5"/>
        <v>-2040</v>
      </c>
      <c r="AA101" s="29">
        <f t="shared" si="6"/>
        <v>0</v>
      </c>
    </row>
    <row r="102" spans="1:27" ht="15" customHeight="1" x14ac:dyDescent="0.3">
      <c r="A102" s="12"/>
      <c r="B102" s="12"/>
      <c r="C102" s="13"/>
      <c r="D102" s="13"/>
      <c r="E102" s="14"/>
      <c r="F102" s="13"/>
      <c r="G102" s="13"/>
      <c r="H102" s="10" t="s">
        <v>22</v>
      </c>
      <c r="I102" s="10" t="s">
        <v>23</v>
      </c>
      <c r="J102" t="s">
        <v>27</v>
      </c>
      <c r="K102" t="s">
        <v>46</v>
      </c>
      <c r="L102" t="s">
        <v>736</v>
      </c>
      <c r="M102" s="36" t="s">
        <v>737</v>
      </c>
      <c r="N102" s="36" t="s">
        <v>736</v>
      </c>
      <c r="O102" s="12"/>
      <c r="P102" s="29">
        <f>+VLOOKUP($M102,'Sp 2013'!$M:$X,12,0)</f>
        <v>0</v>
      </c>
      <c r="Q102" s="29">
        <f>+SUMIFS('Scritture 2014'!$F:$F,'Scritture 2014'!$G:$G,"38",'Scritture 2014'!$A:$A,$M102)</f>
        <v>0</v>
      </c>
      <c r="R102" s="29">
        <f>+SUMIFS('Scritture 2014'!$F:$F,'Scritture 2014'!$G:$G,"16",'Scritture 2014'!$A:$A,$M102)</f>
        <v>0</v>
      </c>
      <c r="S102" s="29">
        <f>+SUMIFS('Scritture 2014'!$F:$F,'Scritture 2014'!$G:$G,"39CA",'Scritture 2014'!$A:$A,$M102)</f>
        <v>0</v>
      </c>
      <c r="T102" s="29">
        <f>+SUMIFS('Scritture 2014'!$F:$F,'Scritture 2014'!$G:$G,"17",'Scritture 2014'!$A:$A,$M102)</f>
        <v>27000</v>
      </c>
      <c r="U102" s="29">
        <f>+SUMIFS('Scritture 2014'!$F:$F,'Scritture 2014'!$G:$G,"39AF",'Scritture 2014'!$A:$A,$M102)</f>
        <v>0</v>
      </c>
      <c r="V102" s="29">
        <f>+SUMIFS('Scritture 2014'!$F:$F,'Scritture 2014'!$G:$G,"39SD",'Scritture 2014'!$A:$A,$M102)</f>
        <v>0</v>
      </c>
      <c r="W102" s="29">
        <f>+SUMIFS('Scritture 2014'!$F:$F,'Scritture 2014'!$G:$G,"37",'Scritture 2014'!$A:$A,$M102)</f>
        <v>0</v>
      </c>
      <c r="X102" s="29">
        <f>+SUMIFS('Scritture 2014'!$F:$F,'Scritture 2014'!$G:$G,"19",'Scritture 2014'!$A:$A,$M102)</f>
        <v>0</v>
      </c>
      <c r="Y102" s="29">
        <f t="shared" si="4"/>
        <v>27000</v>
      </c>
      <c r="Z102" s="29">
        <f t="shared" si="5"/>
        <v>27000</v>
      </c>
      <c r="AA102" s="29">
        <f t="shared" si="6"/>
        <v>27000</v>
      </c>
    </row>
    <row r="103" spans="1:27" ht="15" customHeight="1" x14ac:dyDescent="0.3">
      <c r="A103" s="12"/>
      <c r="B103" s="12"/>
      <c r="C103" s="13"/>
      <c r="D103" s="13"/>
      <c r="E103" s="14"/>
      <c r="F103" s="13"/>
      <c r="G103" s="13"/>
      <c r="H103" s="10" t="s">
        <v>22</v>
      </c>
      <c r="I103" s="10" t="s">
        <v>23</v>
      </c>
      <c r="J103" t="s">
        <v>27</v>
      </c>
      <c r="K103" t="s">
        <v>46</v>
      </c>
      <c r="L103" t="s">
        <v>736</v>
      </c>
      <c r="M103" s="36" t="s">
        <v>738</v>
      </c>
      <c r="N103" s="36" t="s">
        <v>739</v>
      </c>
      <c r="O103" s="12"/>
      <c r="P103" s="29">
        <f>+VLOOKUP($M103,'Sp 2013'!$M:$X,12,0)</f>
        <v>0</v>
      </c>
      <c r="Q103" s="29">
        <f>+SUMIFS('Scritture 2014'!$F:$F,'Scritture 2014'!$G:$G,"38",'Scritture 2014'!$A:$A,$M103)</f>
        <v>0</v>
      </c>
      <c r="R103" s="29">
        <f>+SUMIFS('Scritture 2014'!$F:$F,'Scritture 2014'!$G:$G,"16",'Scritture 2014'!$A:$A,$M103)</f>
        <v>0</v>
      </c>
      <c r="S103" s="29">
        <f>+SUMIFS('Scritture 2014'!$F:$F,'Scritture 2014'!$G:$G,"39CA",'Scritture 2014'!$A:$A,$M103)</f>
        <v>0</v>
      </c>
      <c r="T103" s="29">
        <f>+SUMIFS('Scritture 2014'!$F:$F,'Scritture 2014'!$G:$G,"17",'Scritture 2014'!$A:$A,$M103)</f>
        <v>-2700</v>
      </c>
      <c r="U103" s="29">
        <f>+SUMIFS('Scritture 2014'!$F:$F,'Scritture 2014'!$G:$G,"39AF",'Scritture 2014'!$A:$A,$M103)</f>
        <v>0</v>
      </c>
      <c r="V103" s="29">
        <f>+SUMIFS('Scritture 2014'!$F:$F,'Scritture 2014'!$G:$G,"39SD",'Scritture 2014'!$A:$A,$M103)</f>
        <v>0</v>
      </c>
      <c r="W103" s="29">
        <f>+SUMIFS('Scritture 2014'!$F:$F,'Scritture 2014'!$G:$G,"37",'Scritture 2014'!$A:$A,$M103)</f>
        <v>0</v>
      </c>
      <c r="X103" s="29">
        <f>+SUMIFS('Scritture 2014'!$F:$F,'Scritture 2014'!$G:$G,"19",'Scritture 2014'!$A:$A,$M103)</f>
        <v>0</v>
      </c>
      <c r="Y103" s="29">
        <f t="shared" si="4"/>
        <v>-2700</v>
      </c>
      <c r="Z103" s="29">
        <f t="shared" si="5"/>
        <v>-2700</v>
      </c>
      <c r="AA103" s="29">
        <f t="shared" si="6"/>
        <v>-2700</v>
      </c>
    </row>
    <row r="104" spans="1:27" ht="15" customHeight="1" x14ac:dyDescent="0.3">
      <c r="A104" s="12" t="s">
        <v>22</v>
      </c>
      <c r="B104" s="12" t="s">
        <v>23</v>
      </c>
      <c r="C104" s="18" t="s">
        <v>50</v>
      </c>
      <c r="D104" s="18" t="s">
        <v>135</v>
      </c>
      <c r="E104" s="14" t="s">
        <v>136</v>
      </c>
      <c r="F104" s="13"/>
      <c r="G104" s="13"/>
      <c r="H104" s="10" t="s">
        <v>22</v>
      </c>
      <c r="I104" s="10" t="s">
        <v>23</v>
      </c>
      <c r="J104" t="s">
        <v>27</v>
      </c>
      <c r="K104" t="s">
        <v>46</v>
      </c>
      <c r="L104" t="s">
        <v>975</v>
      </c>
      <c r="M104" s="15">
        <v>11510000046</v>
      </c>
      <c r="N104" s="15" t="s">
        <v>137</v>
      </c>
      <c r="O104" s="12">
        <f>+VLOOKUP(M104,[2]Foglio1!$A:$C,3,0)</f>
        <v>17500</v>
      </c>
      <c r="P104" s="29">
        <f>+VLOOKUP($M104,'Sp 2013'!$M:$X,12,0)</f>
        <v>0</v>
      </c>
      <c r="Q104" s="29">
        <f>+SUMIFS('Scritture 2014'!$F:$F,'Scritture 2014'!$G:$G,"38",'Scritture 2014'!$A:$A,$M104)</f>
        <v>0</v>
      </c>
      <c r="R104" s="29">
        <f>+SUMIFS('Scritture 2014'!$F:$F,'Scritture 2014'!$G:$G,"16",'Scritture 2014'!$A:$A,$M104)</f>
        <v>0</v>
      </c>
      <c r="S104" s="29">
        <f>+SUMIFS('Scritture 2014'!$F:$F,'Scritture 2014'!$G:$G,"39CA",'Scritture 2014'!$A:$A,$M104)</f>
        <v>0</v>
      </c>
      <c r="T104" s="29">
        <f>+SUMIFS('Scritture 2014'!$F:$F,'Scritture 2014'!$G:$G,"17",'Scritture 2014'!$A:$A,$M104)</f>
        <v>0</v>
      </c>
      <c r="U104" s="29">
        <f>+SUMIFS('Scritture 2014'!$F:$F,'Scritture 2014'!$G:$G,"39AF",'Scritture 2014'!$A:$A,$M104)</f>
        <v>0</v>
      </c>
      <c r="V104" s="29">
        <f>+SUMIFS('Scritture 2014'!$F:$F,'Scritture 2014'!$G:$G,"39SD",'Scritture 2014'!$A:$A,$M104)</f>
        <v>0</v>
      </c>
      <c r="W104" s="29">
        <f>+SUMIFS('Scritture 2014'!$F:$F,'Scritture 2014'!$G:$G,"37",'Scritture 2014'!$A:$A,$M104)</f>
        <v>0</v>
      </c>
      <c r="X104" s="29">
        <f>+SUMIFS('Scritture 2014'!$F:$F,'Scritture 2014'!$G:$G,"19",'Scritture 2014'!$A:$A,$M104)</f>
        <v>0</v>
      </c>
      <c r="Y104" s="29">
        <f t="shared" si="4"/>
        <v>0</v>
      </c>
      <c r="Z104" s="29">
        <f t="shared" si="5"/>
        <v>17500</v>
      </c>
      <c r="AA104" s="29">
        <f t="shared" si="6"/>
        <v>0</v>
      </c>
    </row>
    <row r="105" spans="1:27" ht="15" customHeight="1" x14ac:dyDescent="0.3">
      <c r="A105" s="12" t="s">
        <v>22</v>
      </c>
      <c r="B105" s="12" t="s">
        <v>23</v>
      </c>
      <c r="C105" s="18" t="s">
        <v>50</v>
      </c>
      <c r="D105" s="18" t="s">
        <v>135</v>
      </c>
      <c r="E105" s="14" t="s">
        <v>136</v>
      </c>
      <c r="F105" s="13"/>
      <c r="G105" s="13"/>
      <c r="H105" s="10" t="s">
        <v>22</v>
      </c>
      <c r="I105" s="10" t="s">
        <v>23</v>
      </c>
      <c r="J105" t="s">
        <v>27</v>
      </c>
      <c r="K105" t="s">
        <v>46</v>
      </c>
      <c r="L105" t="s">
        <v>975</v>
      </c>
      <c r="M105" s="19">
        <v>11510000026</v>
      </c>
      <c r="N105" s="19" t="s">
        <v>138</v>
      </c>
      <c r="O105" s="12">
        <f>+VLOOKUP(M105,[2]Foglio1!$A:$C,3,0)</f>
        <v>3502254</v>
      </c>
      <c r="P105" s="29">
        <f>+VLOOKUP($M105,'Sp 2013'!$M:$X,12,0)</f>
        <v>0</v>
      </c>
      <c r="Q105" s="29">
        <f>+SUMIFS('Scritture 2014'!$F:$F,'Scritture 2014'!$G:$G,"38",'Scritture 2014'!$A:$A,$M105)</f>
        <v>0</v>
      </c>
      <c r="R105" s="29">
        <f>+SUMIFS('Scritture 2014'!$F:$F,'Scritture 2014'!$G:$G,"16",'Scritture 2014'!$A:$A,$M105)</f>
        <v>0</v>
      </c>
      <c r="S105" s="29">
        <f>+SUMIFS('Scritture 2014'!$F:$F,'Scritture 2014'!$G:$G,"39CA",'Scritture 2014'!$A:$A,$M105)</f>
        <v>0</v>
      </c>
      <c r="T105" s="29">
        <f>+SUMIFS('Scritture 2014'!$F:$F,'Scritture 2014'!$G:$G,"17",'Scritture 2014'!$A:$A,$M105)</f>
        <v>0</v>
      </c>
      <c r="U105" s="29">
        <f>+SUMIFS('Scritture 2014'!$F:$F,'Scritture 2014'!$G:$G,"39AF",'Scritture 2014'!$A:$A,$M105)</f>
        <v>0</v>
      </c>
      <c r="V105" s="29">
        <f>+SUMIFS('Scritture 2014'!$F:$F,'Scritture 2014'!$G:$G,"39SD",'Scritture 2014'!$A:$A,$M105)</f>
        <v>0</v>
      </c>
      <c r="W105" s="29">
        <f>+SUMIFS('Scritture 2014'!$F:$F,'Scritture 2014'!$G:$G,"37",'Scritture 2014'!$A:$A,$M105)</f>
        <v>0</v>
      </c>
      <c r="X105" s="29">
        <f>+SUMIFS('Scritture 2014'!$F:$F,'Scritture 2014'!$G:$G,"19",'Scritture 2014'!$A:$A,$M105)</f>
        <v>0</v>
      </c>
      <c r="Y105" s="29">
        <f t="shared" si="4"/>
        <v>0</v>
      </c>
      <c r="Z105" s="29">
        <f t="shared" si="5"/>
        <v>3502254</v>
      </c>
      <c r="AA105" s="29">
        <f t="shared" si="6"/>
        <v>0</v>
      </c>
    </row>
    <row r="106" spans="1:27" ht="15" customHeight="1" x14ac:dyDescent="0.3">
      <c r="A106" s="12" t="s">
        <v>22</v>
      </c>
      <c r="B106" s="12" t="s">
        <v>23</v>
      </c>
      <c r="C106" s="13" t="s">
        <v>139</v>
      </c>
      <c r="D106" s="18" t="s">
        <v>140</v>
      </c>
      <c r="E106" s="14" t="s">
        <v>141</v>
      </c>
      <c r="F106" s="13"/>
      <c r="G106" s="13"/>
      <c r="H106" s="10" t="s">
        <v>22</v>
      </c>
      <c r="I106" s="10" t="s">
        <v>23</v>
      </c>
      <c r="J106" s="20" t="s">
        <v>27</v>
      </c>
      <c r="K106" s="20" t="s">
        <v>142</v>
      </c>
      <c r="L106" s="20" t="s">
        <v>143</v>
      </c>
      <c r="M106" s="15">
        <v>12001</v>
      </c>
      <c r="N106" s="15" t="s">
        <v>144</v>
      </c>
      <c r="O106" s="12">
        <f>+VLOOKUP(M106,[2]Foglio1!$A:$C,3,0)</f>
        <v>3519.58</v>
      </c>
      <c r="P106" s="29">
        <f>+VLOOKUP($M106,'Sp 2013'!$M:$X,12,0)</f>
        <v>0</v>
      </c>
      <c r="Q106" s="29">
        <f>+SUMIFS('Scritture 2014'!$F:$F,'Scritture 2014'!$G:$G,"38",'Scritture 2014'!$A:$A,$M106)</f>
        <v>0</v>
      </c>
      <c r="R106" s="29">
        <f>+SUMIFS('Scritture 2014'!$F:$F,'Scritture 2014'!$G:$G,"16",'Scritture 2014'!$A:$A,$M106)</f>
        <v>0</v>
      </c>
      <c r="S106" s="29">
        <f>+SUMIFS('Scritture 2014'!$F:$F,'Scritture 2014'!$G:$G,"39CA",'Scritture 2014'!$A:$A,$M106)</f>
        <v>0</v>
      </c>
      <c r="T106" s="29">
        <f>+SUMIFS('Scritture 2014'!$F:$F,'Scritture 2014'!$G:$G,"17",'Scritture 2014'!$A:$A,$M106)</f>
        <v>0</v>
      </c>
      <c r="U106" s="29">
        <f>+SUMIFS('Scritture 2014'!$F:$F,'Scritture 2014'!$G:$G,"39AF",'Scritture 2014'!$A:$A,$M106)</f>
        <v>0</v>
      </c>
      <c r="V106" s="29">
        <f>+SUMIFS('Scritture 2014'!$F:$F,'Scritture 2014'!$G:$G,"39SD",'Scritture 2014'!$A:$A,$M106)</f>
        <v>0</v>
      </c>
      <c r="W106" s="29">
        <f>+SUMIFS('Scritture 2014'!$F:$F,'Scritture 2014'!$G:$G,"37",'Scritture 2014'!$A:$A,$M106)</f>
        <v>0</v>
      </c>
      <c r="X106" s="29">
        <f>+SUMIFS('Scritture 2014'!$F:$F,'Scritture 2014'!$G:$G,"19",'Scritture 2014'!$A:$A,$M106)</f>
        <v>0</v>
      </c>
      <c r="Y106" s="29">
        <f t="shared" si="4"/>
        <v>0</v>
      </c>
      <c r="Z106" s="29">
        <f t="shared" si="5"/>
        <v>3519.58</v>
      </c>
      <c r="AA106" s="29">
        <f t="shared" si="6"/>
        <v>0</v>
      </c>
    </row>
    <row r="107" spans="1:27" ht="15" customHeight="1" x14ac:dyDescent="0.3">
      <c r="A107" s="12" t="s">
        <v>22</v>
      </c>
      <c r="B107" s="12" t="s">
        <v>23</v>
      </c>
      <c r="C107" s="13" t="s">
        <v>145</v>
      </c>
      <c r="D107" s="18" t="s">
        <v>146</v>
      </c>
      <c r="E107" s="14" t="s">
        <v>147</v>
      </c>
      <c r="F107" s="13"/>
      <c r="G107" s="13"/>
      <c r="H107" s="10" t="s">
        <v>22</v>
      </c>
      <c r="I107" s="10" t="s">
        <v>23</v>
      </c>
      <c r="J107" t="s">
        <v>148</v>
      </c>
      <c r="K107" t="s">
        <v>145</v>
      </c>
      <c r="L107" t="s">
        <v>149</v>
      </c>
      <c r="M107" s="15">
        <v>11401000001</v>
      </c>
      <c r="N107" s="15" t="s">
        <v>150</v>
      </c>
      <c r="O107" s="12">
        <f>+VLOOKUP(M107,[2]Foglio1!$A:$C,3,0)</f>
        <v>582907</v>
      </c>
      <c r="P107" s="29">
        <f>+VLOOKUP($M107,'Sp 2013'!$M:$X,12,0)</f>
        <v>0</v>
      </c>
      <c r="Q107" s="29">
        <f>+SUMIFS('Scritture 2014'!$F:$F,'Scritture 2014'!$G:$G,"38",'Scritture 2014'!$A:$A,$M107)</f>
        <v>0</v>
      </c>
      <c r="R107" s="29">
        <f>+SUMIFS('Scritture 2014'!$F:$F,'Scritture 2014'!$G:$G,"16",'Scritture 2014'!$A:$A,$M107)</f>
        <v>0</v>
      </c>
      <c r="S107" s="29">
        <f>+SUMIFS('Scritture 2014'!$F:$F,'Scritture 2014'!$G:$G,"39CA",'Scritture 2014'!$A:$A,$M107)</f>
        <v>0</v>
      </c>
      <c r="T107" s="29">
        <f>+SUMIFS('Scritture 2014'!$F:$F,'Scritture 2014'!$G:$G,"17",'Scritture 2014'!$A:$A,$M107)</f>
        <v>0</v>
      </c>
      <c r="U107" s="29">
        <f>+SUMIFS('Scritture 2014'!$F:$F,'Scritture 2014'!$G:$G,"39AF",'Scritture 2014'!$A:$A,$M107)</f>
        <v>0</v>
      </c>
      <c r="V107" s="29">
        <f>+SUMIFS('Scritture 2014'!$F:$F,'Scritture 2014'!$G:$G,"39SD",'Scritture 2014'!$A:$A,$M107)</f>
        <v>0</v>
      </c>
      <c r="W107" s="29">
        <f>+SUMIFS('Scritture 2014'!$F:$F,'Scritture 2014'!$G:$G,"37",'Scritture 2014'!$A:$A,$M107)</f>
        <v>0</v>
      </c>
      <c r="X107" s="29">
        <f>+SUMIFS('Scritture 2014'!$F:$F,'Scritture 2014'!$G:$G,"19",'Scritture 2014'!$A:$A,$M107)</f>
        <v>0</v>
      </c>
      <c r="Y107" s="29">
        <f t="shared" si="4"/>
        <v>0</v>
      </c>
      <c r="Z107" s="29">
        <f t="shared" si="5"/>
        <v>582907</v>
      </c>
      <c r="AA107" s="29">
        <f t="shared" si="6"/>
        <v>0</v>
      </c>
    </row>
    <row r="108" spans="1:27" ht="15" customHeight="1" x14ac:dyDescent="0.3">
      <c r="A108" s="12" t="s">
        <v>22</v>
      </c>
      <c r="B108" s="12" t="s">
        <v>23</v>
      </c>
      <c r="C108" s="13" t="s">
        <v>145</v>
      </c>
      <c r="D108" s="18" t="s">
        <v>151</v>
      </c>
      <c r="E108" s="14" t="s">
        <v>152</v>
      </c>
      <c r="F108" s="13"/>
      <c r="G108" s="13"/>
      <c r="H108" s="10" t="s">
        <v>22</v>
      </c>
      <c r="I108" s="10" t="s">
        <v>23</v>
      </c>
      <c r="J108" t="s">
        <v>148</v>
      </c>
      <c r="K108" t="s">
        <v>145</v>
      </c>
      <c r="L108" t="s">
        <v>153</v>
      </c>
      <c r="M108" s="15">
        <v>11401000002</v>
      </c>
      <c r="N108" s="15" t="s">
        <v>154</v>
      </c>
      <c r="O108" s="12">
        <f>+VLOOKUP(M108,[2]Foglio1!$A:$C,3,0)</f>
        <v>6586064</v>
      </c>
      <c r="P108" s="29">
        <f>+VLOOKUP($M108,'Sp 2013'!$M:$X,12,0)</f>
        <v>0</v>
      </c>
      <c r="Q108" s="29">
        <f>+SUMIFS('Scritture 2014'!$F:$F,'Scritture 2014'!$G:$G,"38",'Scritture 2014'!$A:$A,$M108)</f>
        <v>0</v>
      </c>
      <c r="R108" s="29">
        <f>+SUMIFS('Scritture 2014'!$F:$F,'Scritture 2014'!$G:$G,"16",'Scritture 2014'!$A:$A,$M108)</f>
        <v>0</v>
      </c>
      <c r="S108" s="29">
        <f>+SUMIFS('Scritture 2014'!$F:$F,'Scritture 2014'!$G:$G,"39CA",'Scritture 2014'!$A:$A,$M108)</f>
        <v>0</v>
      </c>
      <c r="T108" s="29">
        <f>+SUMIFS('Scritture 2014'!$F:$F,'Scritture 2014'!$G:$G,"17",'Scritture 2014'!$A:$A,$M108)</f>
        <v>0</v>
      </c>
      <c r="U108" s="29">
        <f>+SUMIFS('Scritture 2014'!$F:$F,'Scritture 2014'!$G:$G,"39AF",'Scritture 2014'!$A:$A,$M108)</f>
        <v>0</v>
      </c>
      <c r="V108" s="29">
        <f>+SUMIFS('Scritture 2014'!$F:$F,'Scritture 2014'!$G:$G,"39SD",'Scritture 2014'!$A:$A,$M108)</f>
        <v>0</v>
      </c>
      <c r="W108" s="29">
        <f>+SUMIFS('Scritture 2014'!$F:$F,'Scritture 2014'!$G:$G,"37",'Scritture 2014'!$A:$A,$M108)</f>
        <v>0</v>
      </c>
      <c r="X108" s="29">
        <f>+SUMIFS('Scritture 2014'!$F:$F,'Scritture 2014'!$G:$G,"19",'Scritture 2014'!$A:$A,$M108)</f>
        <v>0</v>
      </c>
      <c r="Y108" s="29">
        <f t="shared" si="4"/>
        <v>0</v>
      </c>
      <c r="Z108" s="29">
        <f t="shared" si="5"/>
        <v>6586064</v>
      </c>
      <c r="AA108" s="29">
        <f t="shared" si="6"/>
        <v>0</v>
      </c>
    </row>
    <row r="109" spans="1:27" ht="15" customHeight="1" x14ac:dyDescent="0.3">
      <c r="A109" s="12" t="s">
        <v>22</v>
      </c>
      <c r="B109" s="12" t="s">
        <v>23</v>
      </c>
      <c r="C109" s="13" t="s">
        <v>140</v>
      </c>
      <c r="D109" s="13" t="s">
        <v>155</v>
      </c>
      <c r="E109" s="14" t="s">
        <v>156</v>
      </c>
      <c r="F109" s="13"/>
      <c r="G109" s="13"/>
      <c r="H109" s="10" t="s">
        <v>22</v>
      </c>
      <c r="I109" s="10" t="s">
        <v>23</v>
      </c>
      <c r="J109" t="s">
        <v>148</v>
      </c>
      <c r="K109" t="s">
        <v>157</v>
      </c>
      <c r="L109" t="s">
        <v>155</v>
      </c>
      <c r="M109" s="15">
        <v>11501</v>
      </c>
      <c r="N109" s="15" t="s">
        <v>158</v>
      </c>
      <c r="O109" s="12">
        <f>+VLOOKUP(M109,[2]Foglio1!$A:$C,3,0)</f>
        <v>936213.49</v>
      </c>
      <c r="P109" s="29">
        <f>+VLOOKUP($M109,'Sp 2013'!$M:$X,12,0)</f>
        <v>0</v>
      </c>
      <c r="Q109" s="29">
        <f>+SUMIFS('Scritture 2014'!$F:$F,'Scritture 2014'!$G:$G,"38",'Scritture 2014'!$A:$A,$M109)</f>
        <v>0</v>
      </c>
      <c r="R109" s="29">
        <f>+SUMIFS('Scritture 2014'!$F:$F,'Scritture 2014'!$G:$G,"16",'Scritture 2014'!$A:$A,$M109)</f>
        <v>0</v>
      </c>
      <c r="S109" s="29">
        <f>+SUMIFS('Scritture 2014'!$F:$F,'Scritture 2014'!$G:$G,"39CA",'Scritture 2014'!$A:$A,$M109)</f>
        <v>0</v>
      </c>
      <c r="T109" s="29">
        <f>+SUMIFS('Scritture 2014'!$F:$F,'Scritture 2014'!$G:$G,"17",'Scritture 2014'!$A:$A,$M109)</f>
        <v>0</v>
      </c>
      <c r="U109" s="29">
        <f>+SUMIFS('Scritture 2014'!$F:$F,'Scritture 2014'!$G:$G,"39AF",'Scritture 2014'!$A:$A,$M109)</f>
        <v>0</v>
      </c>
      <c r="V109" s="29">
        <f>+SUMIFS('Scritture 2014'!$F:$F,'Scritture 2014'!$G:$G,"39SD",'Scritture 2014'!$A:$A,$M109)</f>
        <v>0</v>
      </c>
      <c r="W109" s="29">
        <f>+SUMIFS('Scritture 2014'!$F:$F,'Scritture 2014'!$G:$G,"37",'Scritture 2014'!$A:$A,$M109)</f>
        <v>0</v>
      </c>
      <c r="X109" s="29">
        <f>+SUMIFS('Scritture 2014'!$F:$F,'Scritture 2014'!$G:$G,"19",'Scritture 2014'!$A:$A,$M109)</f>
        <v>0</v>
      </c>
      <c r="Y109" s="29">
        <f t="shared" si="4"/>
        <v>0</v>
      </c>
      <c r="Z109" s="29">
        <f t="shared" si="5"/>
        <v>936213.49</v>
      </c>
      <c r="AA109" s="29">
        <f t="shared" si="6"/>
        <v>0</v>
      </c>
    </row>
    <row r="110" spans="1:27" ht="15" customHeight="1" x14ac:dyDescent="0.3">
      <c r="A110" s="12" t="s">
        <v>22</v>
      </c>
      <c r="B110" s="12" t="s">
        <v>23</v>
      </c>
      <c r="C110" s="13" t="s">
        <v>140</v>
      </c>
      <c r="D110" s="13" t="s">
        <v>155</v>
      </c>
      <c r="E110" s="14" t="s">
        <v>156</v>
      </c>
      <c r="F110" s="13"/>
      <c r="G110" s="13"/>
      <c r="H110" s="10" t="s">
        <v>22</v>
      </c>
      <c r="I110" s="10" t="s">
        <v>23</v>
      </c>
      <c r="J110" t="s">
        <v>148</v>
      </c>
      <c r="K110" t="s">
        <v>157</v>
      </c>
      <c r="L110" t="s">
        <v>155</v>
      </c>
      <c r="M110" s="15">
        <v>11502</v>
      </c>
      <c r="N110" s="15" t="s">
        <v>159</v>
      </c>
      <c r="O110" s="12">
        <f>+VLOOKUP(M110,[2]Foglio1!$A:$C,3,0)</f>
        <v>89938</v>
      </c>
      <c r="P110" s="29">
        <f>+VLOOKUP($M110,'Sp 2013'!$M:$X,12,0)</f>
        <v>0</v>
      </c>
      <c r="Q110" s="29">
        <f>+SUMIFS('Scritture 2014'!$F:$F,'Scritture 2014'!$G:$G,"38",'Scritture 2014'!$A:$A,$M110)</f>
        <v>0</v>
      </c>
      <c r="R110" s="29">
        <f>+SUMIFS('Scritture 2014'!$F:$F,'Scritture 2014'!$G:$G,"16",'Scritture 2014'!$A:$A,$M110)</f>
        <v>0</v>
      </c>
      <c r="S110" s="29">
        <f>+SUMIFS('Scritture 2014'!$F:$F,'Scritture 2014'!$G:$G,"39CA",'Scritture 2014'!$A:$A,$M110)</f>
        <v>0</v>
      </c>
      <c r="T110" s="29">
        <f>+SUMIFS('Scritture 2014'!$F:$F,'Scritture 2014'!$G:$G,"17",'Scritture 2014'!$A:$A,$M110)</f>
        <v>0</v>
      </c>
      <c r="U110" s="29">
        <f>+SUMIFS('Scritture 2014'!$F:$F,'Scritture 2014'!$G:$G,"39AF",'Scritture 2014'!$A:$A,$M110)</f>
        <v>0</v>
      </c>
      <c r="V110" s="29">
        <f>+SUMIFS('Scritture 2014'!$F:$F,'Scritture 2014'!$G:$G,"39SD",'Scritture 2014'!$A:$A,$M110)</f>
        <v>0</v>
      </c>
      <c r="W110" s="29">
        <f>+SUMIFS('Scritture 2014'!$F:$F,'Scritture 2014'!$G:$G,"37",'Scritture 2014'!$A:$A,$M110)</f>
        <v>0</v>
      </c>
      <c r="X110" s="29">
        <f>+SUMIFS('Scritture 2014'!$F:$F,'Scritture 2014'!$G:$G,"19",'Scritture 2014'!$A:$A,$M110)</f>
        <v>0</v>
      </c>
      <c r="Y110" s="29">
        <f t="shared" si="4"/>
        <v>0</v>
      </c>
      <c r="Z110" s="29">
        <f t="shared" si="5"/>
        <v>89938</v>
      </c>
      <c r="AA110" s="29">
        <f t="shared" si="6"/>
        <v>0</v>
      </c>
    </row>
    <row r="111" spans="1:27" ht="15" customHeight="1" x14ac:dyDescent="0.3">
      <c r="A111" s="12" t="s">
        <v>22</v>
      </c>
      <c r="B111" s="12" t="s">
        <v>160</v>
      </c>
      <c r="C111" s="13" t="s">
        <v>161</v>
      </c>
      <c r="D111" s="13" t="s">
        <v>162</v>
      </c>
      <c r="E111" s="14" t="s">
        <v>163</v>
      </c>
      <c r="F111" s="13"/>
      <c r="G111" s="13" t="s">
        <v>155</v>
      </c>
      <c r="H111" s="10" t="s">
        <v>22</v>
      </c>
      <c r="I111" s="10" t="s">
        <v>23</v>
      </c>
      <c r="J111" t="s">
        <v>148</v>
      </c>
      <c r="K111" t="s">
        <v>157</v>
      </c>
      <c r="L111" t="s">
        <v>155</v>
      </c>
      <c r="M111" s="15">
        <v>22211000005</v>
      </c>
      <c r="N111" s="15" t="s">
        <v>164</v>
      </c>
      <c r="O111" s="12">
        <f>+VLOOKUP(M111,[2]Foglio1!$A:$C,3,0)</f>
        <v>-49459.68</v>
      </c>
      <c r="P111" s="29">
        <f>+VLOOKUP($M111,'Sp 2013'!$M:$X,12,0)</f>
        <v>0</v>
      </c>
      <c r="Q111" s="29">
        <f>+SUMIFS('Scritture 2014'!$F:$F,'Scritture 2014'!$G:$G,"38",'Scritture 2014'!$A:$A,$M111)</f>
        <v>0</v>
      </c>
      <c r="R111" s="29">
        <f>+SUMIFS('Scritture 2014'!$F:$F,'Scritture 2014'!$G:$G,"16",'Scritture 2014'!$A:$A,$M111)</f>
        <v>0</v>
      </c>
      <c r="S111" s="29">
        <f>+SUMIFS('Scritture 2014'!$F:$F,'Scritture 2014'!$G:$G,"39CA",'Scritture 2014'!$A:$A,$M111)</f>
        <v>0</v>
      </c>
      <c r="T111" s="29">
        <f>+SUMIFS('Scritture 2014'!$F:$F,'Scritture 2014'!$G:$G,"17",'Scritture 2014'!$A:$A,$M111)</f>
        <v>0</v>
      </c>
      <c r="U111" s="29">
        <f>+SUMIFS('Scritture 2014'!$F:$F,'Scritture 2014'!$G:$G,"39AF",'Scritture 2014'!$A:$A,$M111)</f>
        <v>0</v>
      </c>
      <c r="V111" s="29">
        <f>+SUMIFS('Scritture 2014'!$F:$F,'Scritture 2014'!$G:$G,"39SD",'Scritture 2014'!$A:$A,$M111)</f>
        <v>0</v>
      </c>
      <c r="W111" s="29">
        <f>+SUMIFS('Scritture 2014'!$F:$F,'Scritture 2014'!$G:$G,"37",'Scritture 2014'!$A:$A,$M111)</f>
        <v>0</v>
      </c>
      <c r="X111" s="29">
        <f>+SUMIFS('Scritture 2014'!$F:$F,'Scritture 2014'!$G:$G,"19",'Scritture 2014'!$A:$A,$M111)</f>
        <v>0</v>
      </c>
      <c r="Y111" s="29">
        <f t="shared" si="4"/>
        <v>0</v>
      </c>
      <c r="Z111" s="29">
        <f t="shared" si="5"/>
        <v>-49459.68</v>
      </c>
      <c r="AA111" s="29">
        <f t="shared" si="6"/>
        <v>0</v>
      </c>
    </row>
    <row r="112" spans="1:27" s="22" customFormat="1" ht="15" customHeight="1" x14ac:dyDescent="0.3">
      <c r="A112" s="12" t="s">
        <v>22</v>
      </c>
      <c r="B112" s="12" t="s">
        <v>23</v>
      </c>
      <c r="C112" s="13" t="s">
        <v>140</v>
      </c>
      <c r="D112" s="13" t="s">
        <v>155</v>
      </c>
      <c r="E112" s="14" t="s">
        <v>156</v>
      </c>
      <c r="F112" s="13"/>
      <c r="G112" s="13"/>
      <c r="H112" s="10" t="s">
        <v>22</v>
      </c>
      <c r="I112" s="10" t="s">
        <v>23</v>
      </c>
      <c r="J112" t="s">
        <v>148</v>
      </c>
      <c r="K112" t="s">
        <v>157</v>
      </c>
      <c r="L112" t="s">
        <v>155</v>
      </c>
      <c r="M112" s="15">
        <v>11590</v>
      </c>
      <c r="N112" s="15" t="s">
        <v>165</v>
      </c>
      <c r="O112" s="12">
        <f>+VLOOKUP(M112,[2]Foglio1!$A:$C,3,0)</f>
        <v>7583.09</v>
      </c>
      <c r="P112" s="29">
        <f>+VLOOKUP($M112,'Sp 2013'!$M:$X,12,0)</f>
        <v>0</v>
      </c>
      <c r="Q112" s="29">
        <f>+SUMIFS('Scritture 2014'!$F:$F,'Scritture 2014'!$G:$G,"38",'Scritture 2014'!$A:$A,$M112)</f>
        <v>0</v>
      </c>
      <c r="R112" s="29">
        <f>+SUMIFS('Scritture 2014'!$F:$F,'Scritture 2014'!$G:$G,"16",'Scritture 2014'!$A:$A,$M112)</f>
        <v>0</v>
      </c>
      <c r="S112" s="29">
        <f>+SUMIFS('Scritture 2014'!$F:$F,'Scritture 2014'!$G:$G,"39CA",'Scritture 2014'!$A:$A,$M112)</f>
        <v>0</v>
      </c>
      <c r="T112" s="29">
        <f>+SUMIFS('Scritture 2014'!$F:$F,'Scritture 2014'!$G:$G,"17",'Scritture 2014'!$A:$A,$M112)</f>
        <v>0</v>
      </c>
      <c r="U112" s="29">
        <f>+SUMIFS('Scritture 2014'!$F:$F,'Scritture 2014'!$G:$G,"39AF",'Scritture 2014'!$A:$A,$M112)</f>
        <v>0</v>
      </c>
      <c r="V112" s="29">
        <f>+SUMIFS('Scritture 2014'!$F:$F,'Scritture 2014'!$G:$G,"39SD",'Scritture 2014'!$A:$A,$M112)</f>
        <v>0</v>
      </c>
      <c r="W112" s="29">
        <f>+SUMIFS('Scritture 2014'!$F:$F,'Scritture 2014'!$G:$G,"37",'Scritture 2014'!$A:$A,$M112)</f>
        <v>0</v>
      </c>
      <c r="X112" s="29">
        <f>+SUMIFS('Scritture 2014'!$F:$F,'Scritture 2014'!$G:$G,"19",'Scritture 2014'!$A:$A,$M112)</f>
        <v>0</v>
      </c>
      <c r="Y112" s="29">
        <f t="shared" si="4"/>
        <v>0</v>
      </c>
      <c r="Z112" s="29">
        <f t="shared" si="5"/>
        <v>7583.09</v>
      </c>
      <c r="AA112" s="29">
        <f t="shared" si="6"/>
        <v>0</v>
      </c>
    </row>
    <row r="113" spans="1:27" ht="15" customHeight="1" x14ac:dyDescent="0.3">
      <c r="A113" s="12" t="s">
        <v>22</v>
      </c>
      <c r="B113" s="12" t="s">
        <v>23</v>
      </c>
      <c r="C113" s="13" t="s">
        <v>140</v>
      </c>
      <c r="D113" s="13" t="s">
        <v>155</v>
      </c>
      <c r="E113" s="14" t="s">
        <v>156</v>
      </c>
      <c r="F113" s="13"/>
      <c r="G113" s="13"/>
      <c r="H113" s="10" t="s">
        <v>22</v>
      </c>
      <c r="I113" s="10" t="s">
        <v>23</v>
      </c>
      <c r="J113" t="s">
        <v>148</v>
      </c>
      <c r="K113" t="s">
        <v>157</v>
      </c>
      <c r="L113" t="s">
        <v>166</v>
      </c>
      <c r="M113" s="15">
        <v>11504</v>
      </c>
      <c r="N113" s="15" t="s">
        <v>167</v>
      </c>
      <c r="O113" s="12">
        <f>+VLOOKUP(M113,[2]Foglio1!$A:$C,3,0)</f>
        <v>-120972.09</v>
      </c>
      <c r="P113" s="29">
        <f>+VLOOKUP($M113,'Sp 2013'!$M:$X,12,0)</f>
        <v>0</v>
      </c>
      <c r="Q113" s="29">
        <f>+SUMIFS('Scritture 2014'!$F:$F,'Scritture 2014'!$G:$G,"38",'Scritture 2014'!$A:$A,$M113)</f>
        <v>0</v>
      </c>
      <c r="R113" s="29">
        <f>+SUMIFS('Scritture 2014'!$F:$F,'Scritture 2014'!$G:$G,"16",'Scritture 2014'!$A:$A,$M113)</f>
        <v>0</v>
      </c>
      <c r="S113" s="29">
        <f>+SUMIFS('Scritture 2014'!$F:$F,'Scritture 2014'!$G:$G,"39CA",'Scritture 2014'!$A:$A,$M113)</f>
        <v>0</v>
      </c>
      <c r="T113" s="29">
        <f>+SUMIFS('Scritture 2014'!$F:$F,'Scritture 2014'!$G:$G,"17",'Scritture 2014'!$A:$A,$M113)</f>
        <v>0</v>
      </c>
      <c r="U113" s="29">
        <f>+SUMIFS('Scritture 2014'!$F:$F,'Scritture 2014'!$G:$G,"39AF",'Scritture 2014'!$A:$A,$M113)</f>
        <v>0</v>
      </c>
      <c r="V113" s="29">
        <f>+SUMIFS('Scritture 2014'!$F:$F,'Scritture 2014'!$G:$G,"39SD",'Scritture 2014'!$A:$A,$M113)</f>
        <v>0</v>
      </c>
      <c r="W113" s="29">
        <f>+SUMIFS('Scritture 2014'!$F:$F,'Scritture 2014'!$G:$G,"37",'Scritture 2014'!$A:$A,$M113)</f>
        <v>0</v>
      </c>
      <c r="X113" s="29">
        <f>+SUMIFS('Scritture 2014'!$F:$F,'Scritture 2014'!$G:$G,"19",'Scritture 2014'!$A:$A,$M113)</f>
        <v>0</v>
      </c>
      <c r="Y113" s="29">
        <f t="shared" si="4"/>
        <v>0</v>
      </c>
      <c r="Z113" s="29">
        <f t="shared" si="5"/>
        <v>-120972.09</v>
      </c>
      <c r="AA113" s="29">
        <f t="shared" si="6"/>
        <v>0</v>
      </c>
    </row>
    <row r="114" spans="1:27" ht="15" customHeight="1" x14ac:dyDescent="0.3">
      <c r="A114" s="12" t="s">
        <v>22</v>
      </c>
      <c r="B114" s="12" t="s">
        <v>23</v>
      </c>
      <c r="C114" s="13" t="s">
        <v>140</v>
      </c>
      <c r="D114" s="13" t="s">
        <v>155</v>
      </c>
      <c r="E114" s="14" t="s">
        <v>156</v>
      </c>
      <c r="F114" s="13"/>
      <c r="G114" s="13"/>
      <c r="H114" s="10" t="s">
        <v>22</v>
      </c>
      <c r="I114" s="10" t="s">
        <v>23</v>
      </c>
      <c r="J114" t="s">
        <v>148</v>
      </c>
      <c r="K114" t="s">
        <v>157</v>
      </c>
      <c r="L114" t="s">
        <v>155</v>
      </c>
      <c r="M114" s="15">
        <v>11500</v>
      </c>
      <c r="N114" s="15" t="s">
        <v>155</v>
      </c>
      <c r="O114" s="12">
        <f>+VLOOKUP(M114,[2]Foglio1!$A:$C,3,0)</f>
        <v>8356210.4199999999</v>
      </c>
      <c r="P114" s="29">
        <f>+VLOOKUP($M114,'Sp 2013'!$M:$X,12,0)</f>
        <v>0</v>
      </c>
      <c r="Q114" s="29">
        <f>+SUMIFS('Scritture 2014'!$F:$F,'Scritture 2014'!$G:$G,"38",'Scritture 2014'!$A:$A,$M114)</f>
        <v>0</v>
      </c>
      <c r="R114" s="29">
        <f>+SUMIFS('Scritture 2014'!$F:$F,'Scritture 2014'!$G:$G,"16",'Scritture 2014'!$A:$A,$M114)</f>
        <v>0</v>
      </c>
      <c r="S114" s="29">
        <f>+SUMIFS('Scritture 2014'!$F:$F,'Scritture 2014'!$G:$G,"39CA",'Scritture 2014'!$A:$A,$M114)</f>
        <v>0</v>
      </c>
      <c r="T114" s="29">
        <f>+SUMIFS('Scritture 2014'!$F:$F,'Scritture 2014'!$G:$G,"17",'Scritture 2014'!$A:$A,$M114)</f>
        <v>0</v>
      </c>
      <c r="U114" s="29">
        <f>+SUMIFS('Scritture 2014'!$F:$F,'Scritture 2014'!$G:$G,"39AF",'Scritture 2014'!$A:$A,$M114)</f>
        <v>0</v>
      </c>
      <c r="V114" s="29">
        <f>+SUMIFS('Scritture 2014'!$F:$F,'Scritture 2014'!$G:$G,"39SD",'Scritture 2014'!$A:$A,$M114)</f>
        <v>0</v>
      </c>
      <c r="W114" s="29">
        <f>+SUMIFS('Scritture 2014'!$F:$F,'Scritture 2014'!$G:$G,"37",'Scritture 2014'!$A:$A,$M114)</f>
        <v>0</v>
      </c>
      <c r="X114" s="29">
        <f>+SUMIFS('Scritture 2014'!$F:$F,'Scritture 2014'!$G:$G,"19",'Scritture 2014'!$A:$A,$M114)</f>
        <v>0</v>
      </c>
      <c r="Y114" s="29">
        <f t="shared" si="4"/>
        <v>0</v>
      </c>
      <c r="Z114" s="29">
        <f t="shared" si="5"/>
        <v>8356210.4199999999</v>
      </c>
      <c r="AA114" s="29">
        <f t="shared" si="6"/>
        <v>0</v>
      </c>
    </row>
    <row r="115" spans="1:27" ht="15" customHeight="1" x14ac:dyDescent="0.3">
      <c r="A115" s="12" t="s">
        <v>22</v>
      </c>
      <c r="B115" s="12" t="s">
        <v>23</v>
      </c>
      <c r="C115" s="13" t="s">
        <v>140</v>
      </c>
      <c r="D115" s="13" t="s">
        <v>155</v>
      </c>
      <c r="E115" s="14" t="s">
        <v>156</v>
      </c>
      <c r="F115" s="13"/>
      <c r="G115" s="13"/>
      <c r="H115" s="10" t="s">
        <v>22</v>
      </c>
      <c r="I115" s="10" t="s">
        <v>23</v>
      </c>
      <c r="J115" t="s">
        <v>148</v>
      </c>
      <c r="K115" t="s">
        <v>157</v>
      </c>
      <c r="L115" t="s">
        <v>155</v>
      </c>
      <c r="M115" s="15">
        <v>11503</v>
      </c>
      <c r="N115" s="15" t="s">
        <v>168</v>
      </c>
      <c r="O115" s="12">
        <f>+VLOOKUP(M115,[2]Foglio1!$A:$C,3,0)</f>
        <v>5513.9</v>
      </c>
      <c r="P115" s="29">
        <f>+VLOOKUP($M115,'Sp 2013'!$M:$X,12,0)</f>
        <v>0</v>
      </c>
      <c r="Q115" s="29">
        <f>+SUMIFS('Scritture 2014'!$F:$F,'Scritture 2014'!$G:$G,"38",'Scritture 2014'!$A:$A,$M115)</f>
        <v>0</v>
      </c>
      <c r="R115" s="29">
        <f>+SUMIFS('Scritture 2014'!$F:$F,'Scritture 2014'!$G:$G,"16",'Scritture 2014'!$A:$A,$M115)</f>
        <v>0</v>
      </c>
      <c r="S115" s="29">
        <f>+SUMIFS('Scritture 2014'!$F:$F,'Scritture 2014'!$G:$G,"39CA",'Scritture 2014'!$A:$A,$M115)</f>
        <v>0</v>
      </c>
      <c r="T115" s="29">
        <f>+SUMIFS('Scritture 2014'!$F:$F,'Scritture 2014'!$G:$G,"17",'Scritture 2014'!$A:$A,$M115)</f>
        <v>0</v>
      </c>
      <c r="U115" s="29">
        <f>+SUMIFS('Scritture 2014'!$F:$F,'Scritture 2014'!$G:$G,"39AF",'Scritture 2014'!$A:$A,$M115)</f>
        <v>0</v>
      </c>
      <c r="V115" s="29">
        <f>+SUMIFS('Scritture 2014'!$F:$F,'Scritture 2014'!$G:$G,"39SD",'Scritture 2014'!$A:$A,$M115)</f>
        <v>0</v>
      </c>
      <c r="W115" s="29">
        <f>+SUMIFS('Scritture 2014'!$F:$F,'Scritture 2014'!$G:$G,"37",'Scritture 2014'!$A:$A,$M115)</f>
        <v>0</v>
      </c>
      <c r="X115" s="29">
        <f>+SUMIFS('Scritture 2014'!$F:$F,'Scritture 2014'!$G:$G,"19",'Scritture 2014'!$A:$A,$M115)</f>
        <v>0</v>
      </c>
      <c r="Y115" s="29">
        <f t="shared" si="4"/>
        <v>0</v>
      </c>
      <c r="Z115" s="29">
        <f t="shared" si="5"/>
        <v>5513.9</v>
      </c>
      <c r="AA115" s="29">
        <f t="shared" si="6"/>
        <v>0</v>
      </c>
    </row>
    <row r="116" spans="1:27" ht="15" customHeight="1" x14ac:dyDescent="0.3">
      <c r="A116" s="12" t="s">
        <v>22</v>
      </c>
      <c r="B116" s="12" t="s">
        <v>23</v>
      </c>
      <c r="C116" s="13" t="s">
        <v>140</v>
      </c>
      <c r="D116" s="13" t="s">
        <v>155</v>
      </c>
      <c r="E116" s="14" t="s">
        <v>156</v>
      </c>
      <c r="F116" s="13"/>
      <c r="G116" s="13"/>
      <c r="H116" s="10" t="s">
        <v>22</v>
      </c>
      <c r="I116" s="10" t="s">
        <v>23</v>
      </c>
      <c r="J116" t="s">
        <v>148</v>
      </c>
      <c r="K116" t="s">
        <v>157</v>
      </c>
      <c r="L116" t="s">
        <v>155</v>
      </c>
      <c r="M116" s="15">
        <v>11701000062</v>
      </c>
      <c r="N116" s="15" t="s">
        <v>169</v>
      </c>
      <c r="O116" s="12">
        <f>+VLOOKUP(M116,[2]Foglio1!$A:$C,3,0)</f>
        <v>124727.55</v>
      </c>
      <c r="P116" s="29">
        <f>+VLOOKUP($M116,'Sp 2013'!$M:$X,12,0)</f>
        <v>0</v>
      </c>
      <c r="Q116" s="29">
        <f>+SUMIFS('Scritture 2014'!$F:$F,'Scritture 2014'!$G:$G,"38",'Scritture 2014'!$A:$A,$M116)</f>
        <v>0</v>
      </c>
      <c r="R116" s="29">
        <f>+SUMIFS('Scritture 2014'!$F:$F,'Scritture 2014'!$G:$G,"16",'Scritture 2014'!$A:$A,$M116)</f>
        <v>0</v>
      </c>
      <c r="S116" s="29">
        <f>+SUMIFS('Scritture 2014'!$F:$F,'Scritture 2014'!$G:$G,"39CA",'Scritture 2014'!$A:$A,$M116)</f>
        <v>0</v>
      </c>
      <c r="T116" s="29">
        <f>+SUMIFS('Scritture 2014'!$F:$F,'Scritture 2014'!$G:$G,"17",'Scritture 2014'!$A:$A,$M116)</f>
        <v>0</v>
      </c>
      <c r="U116" s="29">
        <f>+SUMIFS('Scritture 2014'!$F:$F,'Scritture 2014'!$G:$G,"39AF",'Scritture 2014'!$A:$A,$M116)</f>
        <v>0</v>
      </c>
      <c r="V116" s="29">
        <f>+SUMIFS('Scritture 2014'!$F:$F,'Scritture 2014'!$G:$G,"39SD",'Scritture 2014'!$A:$A,$M116)</f>
        <v>0</v>
      </c>
      <c r="W116" s="29">
        <f>+SUMIFS('Scritture 2014'!$F:$F,'Scritture 2014'!$G:$G,"37",'Scritture 2014'!$A:$A,$M116)</f>
        <v>0</v>
      </c>
      <c r="X116" s="29">
        <f>+SUMIFS('Scritture 2014'!$F:$F,'Scritture 2014'!$G:$G,"19",'Scritture 2014'!$A:$A,$M116)</f>
        <v>0</v>
      </c>
      <c r="Y116" s="29">
        <f t="shared" si="4"/>
        <v>0</v>
      </c>
      <c r="Z116" s="29">
        <f t="shared" si="5"/>
        <v>124727.55</v>
      </c>
      <c r="AA116" s="29">
        <f t="shared" si="6"/>
        <v>0</v>
      </c>
    </row>
    <row r="117" spans="1:27" ht="15" customHeight="1" x14ac:dyDescent="0.3">
      <c r="A117" s="12" t="s">
        <v>22</v>
      </c>
      <c r="B117" s="12" t="s">
        <v>23</v>
      </c>
      <c r="C117" s="13" t="s">
        <v>140</v>
      </c>
      <c r="D117" s="13" t="s">
        <v>155</v>
      </c>
      <c r="E117" s="14" t="s">
        <v>156</v>
      </c>
      <c r="F117" s="13"/>
      <c r="G117" s="13"/>
      <c r="H117" s="10" t="s">
        <v>22</v>
      </c>
      <c r="I117" s="10" t="s">
        <v>23</v>
      </c>
      <c r="J117" t="s">
        <v>148</v>
      </c>
      <c r="K117" t="s">
        <v>157</v>
      </c>
      <c r="L117" t="s">
        <v>155</v>
      </c>
      <c r="M117" s="15">
        <v>11803000001</v>
      </c>
      <c r="N117" s="15" t="s">
        <v>170</v>
      </c>
      <c r="O117" s="12">
        <f>+VLOOKUP(M117,[2]Foglio1!$A:$C,3,0)</f>
        <v>54621.94</v>
      </c>
      <c r="P117" s="29">
        <f>+VLOOKUP($M117,'Sp 2013'!$M:$X,12,0)</f>
        <v>0</v>
      </c>
      <c r="Q117" s="29">
        <f>+SUMIFS('Scritture 2014'!$F:$F,'Scritture 2014'!$G:$G,"38",'Scritture 2014'!$A:$A,$M117)</f>
        <v>0</v>
      </c>
      <c r="R117" s="29">
        <f>+SUMIFS('Scritture 2014'!$F:$F,'Scritture 2014'!$G:$G,"16",'Scritture 2014'!$A:$A,$M117)</f>
        <v>0</v>
      </c>
      <c r="S117" s="29">
        <f>+SUMIFS('Scritture 2014'!$F:$F,'Scritture 2014'!$G:$G,"39CA",'Scritture 2014'!$A:$A,$M117)</f>
        <v>0</v>
      </c>
      <c r="T117" s="29">
        <f>+SUMIFS('Scritture 2014'!$F:$F,'Scritture 2014'!$G:$G,"17",'Scritture 2014'!$A:$A,$M117)</f>
        <v>0</v>
      </c>
      <c r="U117" s="29">
        <f>+SUMIFS('Scritture 2014'!$F:$F,'Scritture 2014'!$G:$G,"39AF",'Scritture 2014'!$A:$A,$M117)</f>
        <v>0</v>
      </c>
      <c r="V117" s="29">
        <f>+SUMIFS('Scritture 2014'!$F:$F,'Scritture 2014'!$G:$G,"39SD",'Scritture 2014'!$A:$A,$M117)</f>
        <v>0</v>
      </c>
      <c r="W117" s="29">
        <f>+SUMIFS('Scritture 2014'!$F:$F,'Scritture 2014'!$G:$G,"37",'Scritture 2014'!$A:$A,$M117)</f>
        <v>0</v>
      </c>
      <c r="X117" s="29">
        <f>+SUMIFS('Scritture 2014'!$F:$F,'Scritture 2014'!$G:$G,"19",'Scritture 2014'!$A:$A,$M117)</f>
        <v>0</v>
      </c>
      <c r="Y117" s="29">
        <f t="shared" si="4"/>
        <v>0</v>
      </c>
      <c r="Z117" s="29">
        <f t="shared" si="5"/>
        <v>54621.94</v>
      </c>
      <c r="AA117" s="29">
        <f t="shared" si="6"/>
        <v>0</v>
      </c>
    </row>
    <row r="118" spans="1:27" ht="15" customHeight="1" x14ac:dyDescent="0.3">
      <c r="A118" s="12" t="s">
        <v>22</v>
      </c>
      <c r="B118" s="12" t="s">
        <v>23</v>
      </c>
      <c r="C118" s="13" t="s">
        <v>140</v>
      </c>
      <c r="D118" s="13" t="s">
        <v>171</v>
      </c>
      <c r="E118" s="14" t="s">
        <v>172</v>
      </c>
      <c r="F118" s="13"/>
      <c r="G118" s="13"/>
      <c r="H118" s="10" t="s">
        <v>22</v>
      </c>
      <c r="I118" s="10" t="s">
        <v>23</v>
      </c>
      <c r="J118" s="20" t="s">
        <v>148</v>
      </c>
      <c r="K118" s="20" t="s">
        <v>173</v>
      </c>
      <c r="L118" s="20" t="s">
        <v>174</v>
      </c>
      <c r="M118" s="15">
        <v>11510000030</v>
      </c>
      <c r="N118" s="15" t="s">
        <v>175</v>
      </c>
      <c r="O118" s="12">
        <f>+VLOOKUP(M118,[2]Foglio1!$A:$C,3,0)</f>
        <v>132196.96</v>
      </c>
      <c r="P118" s="29">
        <f>+VLOOKUP($M118,'Sp 2013'!$M:$X,12,0)</f>
        <v>0</v>
      </c>
      <c r="Q118" s="29">
        <f>+SUMIFS('Scritture 2014'!$F:$F,'Scritture 2014'!$G:$G,"38",'Scritture 2014'!$A:$A,$M118)</f>
        <v>0</v>
      </c>
      <c r="R118" s="29">
        <f>+SUMIFS('Scritture 2014'!$F:$F,'Scritture 2014'!$G:$G,"16",'Scritture 2014'!$A:$A,$M118)</f>
        <v>0</v>
      </c>
      <c r="S118" s="29">
        <f>+SUMIFS('Scritture 2014'!$F:$F,'Scritture 2014'!$G:$G,"39CA",'Scritture 2014'!$A:$A,$M118)</f>
        <v>0</v>
      </c>
      <c r="T118" s="29">
        <f>+SUMIFS('Scritture 2014'!$F:$F,'Scritture 2014'!$G:$G,"17",'Scritture 2014'!$A:$A,$M118)</f>
        <v>0</v>
      </c>
      <c r="U118" s="29">
        <f>+SUMIFS('Scritture 2014'!$F:$F,'Scritture 2014'!$G:$G,"39AF",'Scritture 2014'!$A:$A,$M118)</f>
        <v>0</v>
      </c>
      <c r="V118" s="29">
        <f>+SUMIFS('Scritture 2014'!$F:$F,'Scritture 2014'!$G:$G,"39SD",'Scritture 2014'!$A:$A,$M118)</f>
        <v>0</v>
      </c>
      <c r="W118" s="29">
        <f>+SUMIFS('Scritture 2014'!$F:$F,'Scritture 2014'!$G:$G,"37",'Scritture 2014'!$A:$A,$M118)</f>
        <v>0</v>
      </c>
      <c r="X118" s="29">
        <f>+SUMIFS('Scritture 2014'!$F:$F,'Scritture 2014'!$G:$G,"19",'Scritture 2014'!$A:$A,$M118)</f>
        <v>0</v>
      </c>
      <c r="Y118" s="29">
        <f t="shared" si="4"/>
        <v>0</v>
      </c>
      <c r="Z118" s="29">
        <f t="shared" si="5"/>
        <v>132196.96</v>
      </c>
      <c r="AA118" s="29">
        <f t="shared" si="6"/>
        <v>0</v>
      </c>
    </row>
    <row r="119" spans="1:27" ht="15" customHeight="1" x14ac:dyDescent="0.3">
      <c r="A119" s="12" t="s">
        <v>22</v>
      </c>
      <c r="B119" s="12" t="s">
        <v>23</v>
      </c>
      <c r="C119" s="13" t="s">
        <v>140</v>
      </c>
      <c r="D119" s="13" t="s">
        <v>143</v>
      </c>
      <c r="E119" s="14" t="s">
        <v>176</v>
      </c>
      <c r="F119" s="13"/>
      <c r="G119" s="13"/>
      <c r="H119" s="10" t="s">
        <v>22</v>
      </c>
      <c r="I119" s="10" t="s">
        <v>23</v>
      </c>
      <c r="J119" t="s">
        <v>148</v>
      </c>
      <c r="K119" t="s">
        <v>173</v>
      </c>
      <c r="L119" t="s">
        <v>143</v>
      </c>
      <c r="M119" s="15">
        <v>11510000029</v>
      </c>
      <c r="N119" s="15" t="s">
        <v>177</v>
      </c>
      <c r="O119" s="12"/>
      <c r="P119" s="29">
        <f>+VLOOKUP($M119,'Sp 2013'!$M:$X,12,0)</f>
        <v>0</v>
      </c>
      <c r="Q119" s="29">
        <f>+SUMIFS('Scritture 2014'!$F:$F,'Scritture 2014'!$G:$G,"38",'Scritture 2014'!$A:$A,$M119)</f>
        <v>0</v>
      </c>
      <c r="R119" s="29">
        <f>+SUMIFS('Scritture 2014'!$F:$F,'Scritture 2014'!$G:$G,"16",'Scritture 2014'!$A:$A,$M119)</f>
        <v>0</v>
      </c>
      <c r="S119" s="29">
        <f>+SUMIFS('Scritture 2014'!$F:$F,'Scritture 2014'!$G:$G,"39CA",'Scritture 2014'!$A:$A,$M119)</f>
        <v>0</v>
      </c>
      <c r="T119" s="29">
        <f>+SUMIFS('Scritture 2014'!$F:$F,'Scritture 2014'!$G:$G,"17",'Scritture 2014'!$A:$A,$M119)</f>
        <v>0</v>
      </c>
      <c r="U119" s="29">
        <f>+SUMIFS('Scritture 2014'!$F:$F,'Scritture 2014'!$G:$G,"39AF",'Scritture 2014'!$A:$A,$M119)</f>
        <v>0</v>
      </c>
      <c r="V119" s="29">
        <f>+SUMIFS('Scritture 2014'!$F:$F,'Scritture 2014'!$G:$G,"39SD",'Scritture 2014'!$A:$A,$M119)</f>
        <v>0</v>
      </c>
      <c r="W119" s="29">
        <f>+SUMIFS('Scritture 2014'!$F:$F,'Scritture 2014'!$G:$G,"37",'Scritture 2014'!$A:$A,$M119)</f>
        <v>0</v>
      </c>
      <c r="X119" s="29">
        <f>+SUMIFS('Scritture 2014'!$F:$F,'Scritture 2014'!$G:$G,"19",'Scritture 2014'!$A:$A,$M119)</f>
        <v>0</v>
      </c>
      <c r="Y119" s="29">
        <f t="shared" si="4"/>
        <v>0</v>
      </c>
      <c r="Z119" s="29">
        <f t="shared" si="5"/>
        <v>0</v>
      </c>
      <c r="AA119" s="29">
        <f t="shared" si="6"/>
        <v>0</v>
      </c>
    </row>
    <row r="120" spans="1:27" ht="15" customHeight="1" x14ac:dyDescent="0.3">
      <c r="A120" s="12" t="s">
        <v>22</v>
      </c>
      <c r="B120" s="12" t="s">
        <v>23</v>
      </c>
      <c r="C120" s="13" t="s">
        <v>140</v>
      </c>
      <c r="D120" s="13" t="s">
        <v>178</v>
      </c>
      <c r="E120" s="14" t="s">
        <v>179</v>
      </c>
      <c r="F120" s="13"/>
      <c r="G120" s="13"/>
      <c r="H120" s="10" t="s">
        <v>22</v>
      </c>
      <c r="I120" s="10" t="s">
        <v>23</v>
      </c>
      <c r="J120" t="s">
        <v>148</v>
      </c>
      <c r="K120" t="s">
        <v>178</v>
      </c>
      <c r="L120" t="s">
        <v>178</v>
      </c>
      <c r="M120" s="15">
        <v>11510000051</v>
      </c>
      <c r="N120" s="15" t="s">
        <v>180</v>
      </c>
      <c r="O120" s="12"/>
      <c r="P120" s="29">
        <f>+VLOOKUP($M120,'Sp 2013'!$M:$X,12,0)</f>
        <v>0</v>
      </c>
      <c r="Q120" s="29">
        <f>+SUMIFS('Scritture 2014'!$F:$F,'Scritture 2014'!$G:$G,"38",'Scritture 2014'!$A:$A,$M120)</f>
        <v>0</v>
      </c>
      <c r="R120" s="29">
        <f>+SUMIFS('Scritture 2014'!$F:$F,'Scritture 2014'!$G:$G,"16",'Scritture 2014'!$A:$A,$M120)</f>
        <v>0</v>
      </c>
      <c r="S120" s="29">
        <f>+SUMIFS('Scritture 2014'!$F:$F,'Scritture 2014'!$G:$G,"39CA",'Scritture 2014'!$A:$A,$M120)</f>
        <v>0</v>
      </c>
      <c r="T120" s="29">
        <f>+SUMIFS('Scritture 2014'!$F:$F,'Scritture 2014'!$G:$G,"17",'Scritture 2014'!$A:$A,$M120)</f>
        <v>0</v>
      </c>
      <c r="U120" s="29">
        <f>+SUMIFS('Scritture 2014'!$F:$F,'Scritture 2014'!$G:$G,"39AF",'Scritture 2014'!$A:$A,$M120)</f>
        <v>0</v>
      </c>
      <c r="V120" s="29">
        <f>+SUMIFS('Scritture 2014'!$F:$F,'Scritture 2014'!$G:$G,"39SD",'Scritture 2014'!$A:$A,$M120)</f>
        <v>0</v>
      </c>
      <c r="W120" s="29">
        <f>+SUMIFS('Scritture 2014'!$F:$F,'Scritture 2014'!$G:$G,"37",'Scritture 2014'!$A:$A,$M120)</f>
        <v>0</v>
      </c>
      <c r="X120" s="29">
        <f>+SUMIFS('Scritture 2014'!$F:$F,'Scritture 2014'!$G:$G,"19",'Scritture 2014'!$A:$A,$M120)</f>
        <v>0</v>
      </c>
      <c r="Y120" s="29">
        <f t="shared" si="4"/>
        <v>0</v>
      </c>
      <c r="Z120" s="29">
        <f t="shared" si="5"/>
        <v>0</v>
      </c>
      <c r="AA120" s="29">
        <f t="shared" si="6"/>
        <v>0</v>
      </c>
    </row>
    <row r="121" spans="1:27" ht="15" customHeight="1" x14ac:dyDescent="0.3">
      <c r="A121" s="12" t="s">
        <v>22</v>
      </c>
      <c r="B121" s="12" t="s">
        <v>23</v>
      </c>
      <c r="C121" s="13" t="s">
        <v>140</v>
      </c>
      <c r="D121" s="13" t="s">
        <v>178</v>
      </c>
      <c r="E121" s="14" t="s">
        <v>179</v>
      </c>
      <c r="F121" s="13"/>
      <c r="G121" s="13"/>
      <c r="H121" s="10" t="s">
        <v>22</v>
      </c>
      <c r="I121" s="10" t="s">
        <v>23</v>
      </c>
      <c r="J121" t="s">
        <v>148</v>
      </c>
      <c r="K121" t="s">
        <v>178</v>
      </c>
      <c r="L121" t="s">
        <v>178</v>
      </c>
      <c r="M121" s="15">
        <v>11510000052</v>
      </c>
      <c r="N121" s="15" t="s">
        <v>181</v>
      </c>
      <c r="O121" s="12"/>
      <c r="P121" s="29">
        <f>+VLOOKUP($M121,'Sp 2013'!$M:$X,12,0)</f>
        <v>0</v>
      </c>
      <c r="Q121" s="29">
        <f>+SUMIFS('Scritture 2014'!$F:$F,'Scritture 2014'!$G:$G,"38",'Scritture 2014'!$A:$A,$M121)</f>
        <v>0</v>
      </c>
      <c r="R121" s="29">
        <f>+SUMIFS('Scritture 2014'!$F:$F,'Scritture 2014'!$G:$G,"16",'Scritture 2014'!$A:$A,$M121)</f>
        <v>0</v>
      </c>
      <c r="S121" s="29">
        <f>+SUMIFS('Scritture 2014'!$F:$F,'Scritture 2014'!$G:$G,"39CA",'Scritture 2014'!$A:$A,$M121)</f>
        <v>0</v>
      </c>
      <c r="T121" s="29">
        <f>+SUMIFS('Scritture 2014'!$F:$F,'Scritture 2014'!$G:$G,"17",'Scritture 2014'!$A:$A,$M121)</f>
        <v>0</v>
      </c>
      <c r="U121" s="29">
        <f>+SUMIFS('Scritture 2014'!$F:$F,'Scritture 2014'!$G:$G,"39AF",'Scritture 2014'!$A:$A,$M121)</f>
        <v>0</v>
      </c>
      <c r="V121" s="29">
        <f>+SUMIFS('Scritture 2014'!$F:$F,'Scritture 2014'!$G:$G,"39SD",'Scritture 2014'!$A:$A,$M121)</f>
        <v>0</v>
      </c>
      <c r="W121" s="29">
        <f>+SUMIFS('Scritture 2014'!$F:$F,'Scritture 2014'!$G:$G,"37",'Scritture 2014'!$A:$A,$M121)</f>
        <v>0</v>
      </c>
      <c r="X121" s="29">
        <f>+SUMIFS('Scritture 2014'!$F:$F,'Scritture 2014'!$G:$G,"19",'Scritture 2014'!$A:$A,$M121)</f>
        <v>0</v>
      </c>
      <c r="Y121" s="29">
        <f t="shared" si="4"/>
        <v>0</v>
      </c>
      <c r="Z121" s="29">
        <f t="shared" si="5"/>
        <v>0</v>
      </c>
      <c r="AA121" s="29">
        <f t="shared" si="6"/>
        <v>0</v>
      </c>
    </row>
    <row r="122" spans="1:27" ht="15" customHeight="1" x14ac:dyDescent="0.3">
      <c r="A122" s="12" t="s">
        <v>22</v>
      </c>
      <c r="B122" s="12" t="s">
        <v>23</v>
      </c>
      <c r="C122" s="13" t="s">
        <v>140</v>
      </c>
      <c r="D122" s="21" t="s">
        <v>178</v>
      </c>
      <c r="E122" s="14" t="s">
        <v>179</v>
      </c>
      <c r="F122" s="13"/>
      <c r="G122" s="13"/>
      <c r="H122" s="10" t="s">
        <v>22</v>
      </c>
      <c r="I122" s="10" t="s">
        <v>23</v>
      </c>
      <c r="J122" t="s">
        <v>148</v>
      </c>
      <c r="K122" t="s">
        <v>178</v>
      </c>
      <c r="L122" t="s">
        <v>178</v>
      </c>
      <c r="M122" s="15">
        <v>11509000002</v>
      </c>
      <c r="N122" s="15" t="s">
        <v>182</v>
      </c>
      <c r="O122" s="12">
        <f>+VLOOKUP(M122,[2]Foglio1!$A:$C,3,0)</f>
        <v>247331.36</v>
      </c>
      <c r="P122" s="29">
        <f>+VLOOKUP($M122,'Sp 2013'!$M:$X,12,0)</f>
        <v>0</v>
      </c>
      <c r="Q122" s="29">
        <f>+SUMIFS('Scritture 2014'!$F:$F,'Scritture 2014'!$G:$G,"38",'Scritture 2014'!$A:$A,$M122)</f>
        <v>0</v>
      </c>
      <c r="R122" s="29">
        <f>+SUMIFS('Scritture 2014'!$F:$F,'Scritture 2014'!$G:$G,"16",'Scritture 2014'!$A:$A,$M122)</f>
        <v>0</v>
      </c>
      <c r="S122" s="29">
        <f>+SUMIFS('Scritture 2014'!$F:$F,'Scritture 2014'!$G:$G,"39CA",'Scritture 2014'!$A:$A,$M122)</f>
        <v>0</v>
      </c>
      <c r="T122" s="29">
        <f>+SUMIFS('Scritture 2014'!$F:$F,'Scritture 2014'!$G:$G,"17",'Scritture 2014'!$A:$A,$M122)</f>
        <v>0</v>
      </c>
      <c r="U122" s="29">
        <f>+SUMIFS('Scritture 2014'!$F:$F,'Scritture 2014'!$G:$G,"39AF",'Scritture 2014'!$A:$A,$M122)</f>
        <v>0</v>
      </c>
      <c r="V122" s="29">
        <f>+SUMIFS('Scritture 2014'!$F:$F,'Scritture 2014'!$G:$G,"39SD",'Scritture 2014'!$A:$A,$M122)</f>
        <v>0</v>
      </c>
      <c r="W122" s="29">
        <f>+SUMIFS('Scritture 2014'!$F:$F,'Scritture 2014'!$G:$G,"37",'Scritture 2014'!$A:$A,$M122)</f>
        <v>0</v>
      </c>
      <c r="X122" s="29">
        <f>+SUMIFS('Scritture 2014'!$F:$F,'Scritture 2014'!$G:$G,"19",'Scritture 2014'!$A:$A,$M122)</f>
        <v>0</v>
      </c>
      <c r="Y122" s="29">
        <f t="shared" si="4"/>
        <v>0</v>
      </c>
      <c r="Z122" s="29">
        <f t="shared" si="5"/>
        <v>247331.36</v>
      </c>
      <c r="AA122" s="29">
        <f t="shared" si="6"/>
        <v>0</v>
      </c>
    </row>
    <row r="123" spans="1:27" ht="15" customHeight="1" x14ac:dyDescent="0.3">
      <c r="A123" s="12" t="s">
        <v>22</v>
      </c>
      <c r="B123" s="12" t="s">
        <v>23</v>
      </c>
      <c r="C123" s="13" t="s">
        <v>140</v>
      </c>
      <c r="D123" s="21" t="s">
        <v>178</v>
      </c>
      <c r="E123" s="14" t="s">
        <v>179</v>
      </c>
      <c r="F123" s="13"/>
      <c r="G123" s="13"/>
      <c r="H123" s="10" t="s">
        <v>22</v>
      </c>
      <c r="I123" s="10" t="s">
        <v>23</v>
      </c>
      <c r="J123" t="s">
        <v>148</v>
      </c>
      <c r="K123" t="s">
        <v>178</v>
      </c>
      <c r="L123" t="s">
        <v>178</v>
      </c>
      <c r="M123" s="15">
        <v>11510000002</v>
      </c>
      <c r="N123" s="15" t="s">
        <v>183</v>
      </c>
      <c r="O123" s="12">
        <f>+VLOOKUP(M123,[2]Foglio1!$A:$C,3,0)</f>
        <v>45029.03</v>
      </c>
      <c r="P123" s="29">
        <f>+VLOOKUP($M123,'Sp 2013'!$M:$X,12,0)</f>
        <v>0</v>
      </c>
      <c r="Q123" s="29">
        <f>+SUMIFS('Scritture 2014'!$F:$F,'Scritture 2014'!$G:$G,"38",'Scritture 2014'!$A:$A,$M123)</f>
        <v>0</v>
      </c>
      <c r="R123" s="29">
        <f>+SUMIFS('Scritture 2014'!$F:$F,'Scritture 2014'!$G:$G,"16",'Scritture 2014'!$A:$A,$M123)</f>
        <v>0</v>
      </c>
      <c r="S123" s="29">
        <f>+SUMIFS('Scritture 2014'!$F:$F,'Scritture 2014'!$G:$G,"39CA",'Scritture 2014'!$A:$A,$M123)</f>
        <v>0</v>
      </c>
      <c r="T123" s="29">
        <f>+SUMIFS('Scritture 2014'!$F:$F,'Scritture 2014'!$G:$G,"17",'Scritture 2014'!$A:$A,$M123)</f>
        <v>0</v>
      </c>
      <c r="U123" s="29">
        <f>+SUMIFS('Scritture 2014'!$F:$F,'Scritture 2014'!$G:$G,"39AF",'Scritture 2014'!$A:$A,$M123)</f>
        <v>0</v>
      </c>
      <c r="V123" s="29">
        <f>+SUMIFS('Scritture 2014'!$F:$F,'Scritture 2014'!$G:$G,"39SD",'Scritture 2014'!$A:$A,$M123)</f>
        <v>0</v>
      </c>
      <c r="W123" s="29">
        <f>+SUMIFS('Scritture 2014'!$F:$F,'Scritture 2014'!$G:$G,"37",'Scritture 2014'!$A:$A,$M123)</f>
        <v>0</v>
      </c>
      <c r="X123" s="29">
        <f>+SUMIFS('Scritture 2014'!$F:$F,'Scritture 2014'!$G:$G,"19",'Scritture 2014'!$A:$A,$M123)</f>
        <v>0</v>
      </c>
      <c r="Y123" s="29">
        <f t="shared" si="4"/>
        <v>0</v>
      </c>
      <c r="Z123" s="29">
        <f t="shared" si="5"/>
        <v>45029.03</v>
      </c>
      <c r="AA123" s="29">
        <f t="shared" si="6"/>
        <v>0</v>
      </c>
    </row>
    <row r="124" spans="1:27" ht="15" customHeight="1" x14ac:dyDescent="0.3">
      <c r="A124" s="12" t="s">
        <v>22</v>
      </c>
      <c r="B124" s="12" t="s">
        <v>23</v>
      </c>
      <c r="C124" s="13" t="s">
        <v>140</v>
      </c>
      <c r="D124" s="21" t="s">
        <v>178</v>
      </c>
      <c r="E124" s="14" t="s">
        <v>179</v>
      </c>
      <c r="F124" s="13"/>
      <c r="G124" s="13"/>
      <c r="H124" s="10" t="s">
        <v>22</v>
      </c>
      <c r="I124" s="10" t="s">
        <v>23</v>
      </c>
      <c r="J124" t="s">
        <v>148</v>
      </c>
      <c r="K124" t="s">
        <v>178</v>
      </c>
      <c r="L124" t="s">
        <v>178</v>
      </c>
      <c r="M124" s="15">
        <v>11510000003</v>
      </c>
      <c r="N124" s="15" t="s">
        <v>184</v>
      </c>
      <c r="O124" s="12">
        <f>+VLOOKUP(M124,[2]Foglio1!$A:$C,3,0)</f>
        <v>5961.71</v>
      </c>
      <c r="P124" s="29">
        <f>+VLOOKUP($M124,'Sp 2013'!$M:$X,12,0)</f>
        <v>0</v>
      </c>
      <c r="Q124" s="29">
        <f>+SUMIFS('Scritture 2014'!$F:$F,'Scritture 2014'!$G:$G,"38",'Scritture 2014'!$A:$A,$M124)</f>
        <v>0</v>
      </c>
      <c r="R124" s="29">
        <f>+SUMIFS('Scritture 2014'!$F:$F,'Scritture 2014'!$G:$G,"16",'Scritture 2014'!$A:$A,$M124)</f>
        <v>0</v>
      </c>
      <c r="S124" s="29">
        <f>+SUMIFS('Scritture 2014'!$F:$F,'Scritture 2014'!$G:$G,"39CA",'Scritture 2014'!$A:$A,$M124)</f>
        <v>0</v>
      </c>
      <c r="T124" s="29">
        <f>+SUMIFS('Scritture 2014'!$F:$F,'Scritture 2014'!$G:$G,"17",'Scritture 2014'!$A:$A,$M124)</f>
        <v>0</v>
      </c>
      <c r="U124" s="29">
        <f>+SUMIFS('Scritture 2014'!$F:$F,'Scritture 2014'!$G:$G,"39AF",'Scritture 2014'!$A:$A,$M124)</f>
        <v>0</v>
      </c>
      <c r="V124" s="29">
        <f>+SUMIFS('Scritture 2014'!$F:$F,'Scritture 2014'!$G:$G,"39SD",'Scritture 2014'!$A:$A,$M124)</f>
        <v>0</v>
      </c>
      <c r="W124" s="29">
        <f>+SUMIFS('Scritture 2014'!$F:$F,'Scritture 2014'!$G:$G,"37",'Scritture 2014'!$A:$A,$M124)</f>
        <v>0</v>
      </c>
      <c r="X124" s="29">
        <f>+SUMIFS('Scritture 2014'!$F:$F,'Scritture 2014'!$G:$G,"19",'Scritture 2014'!$A:$A,$M124)</f>
        <v>0</v>
      </c>
      <c r="Y124" s="29">
        <f t="shared" si="4"/>
        <v>0</v>
      </c>
      <c r="Z124" s="29">
        <f t="shared" si="5"/>
        <v>5961.71</v>
      </c>
      <c r="AA124" s="29">
        <f t="shared" si="6"/>
        <v>0</v>
      </c>
    </row>
    <row r="125" spans="1:27" ht="15" customHeight="1" x14ac:dyDescent="0.3">
      <c r="A125" s="12" t="s">
        <v>22</v>
      </c>
      <c r="B125" s="12" t="s">
        <v>23</v>
      </c>
      <c r="C125" s="13" t="s">
        <v>140</v>
      </c>
      <c r="D125" s="21" t="s">
        <v>178</v>
      </c>
      <c r="E125" s="14" t="s">
        <v>179</v>
      </c>
      <c r="F125" s="13"/>
      <c r="G125" s="13"/>
      <c r="H125" s="10" t="s">
        <v>22</v>
      </c>
      <c r="I125" s="10" t="s">
        <v>23</v>
      </c>
      <c r="J125" t="s">
        <v>148</v>
      </c>
      <c r="K125" t="s">
        <v>178</v>
      </c>
      <c r="L125" t="s">
        <v>178</v>
      </c>
      <c r="M125" s="15">
        <v>11510000050</v>
      </c>
      <c r="N125" s="15" t="s">
        <v>185</v>
      </c>
      <c r="O125" s="12">
        <f>+VLOOKUP(M125,[2]Foglio1!$A:$C,3,0)</f>
        <v>38015</v>
      </c>
      <c r="P125" s="29">
        <f>+VLOOKUP($M125,'Sp 2013'!$M:$X,12,0)</f>
        <v>0</v>
      </c>
      <c r="Q125" s="29">
        <f>+SUMIFS('Scritture 2014'!$F:$F,'Scritture 2014'!$G:$G,"38",'Scritture 2014'!$A:$A,$M125)</f>
        <v>0</v>
      </c>
      <c r="R125" s="29">
        <f>+SUMIFS('Scritture 2014'!$F:$F,'Scritture 2014'!$G:$G,"16",'Scritture 2014'!$A:$A,$M125)</f>
        <v>0</v>
      </c>
      <c r="S125" s="29">
        <f>+SUMIFS('Scritture 2014'!$F:$F,'Scritture 2014'!$G:$G,"39CA",'Scritture 2014'!$A:$A,$M125)</f>
        <v>0</v>
      </c>
      <c r="T125" s="29">
        <f>+SUMIFS('Scritture 2014'!$F:$F,'Scritture 2014'!$G:$G,"17",'Scritture 2014'!$A:$A,$M125)</f>
        <v>0</v>
      </c>
      <c r="U125" s="29">
        <f>+SUMIFS('Scritture 2014'!$F:$F,'Scritture 2014'!$G:$G,"39AF",'Scritture 2014'!$A:$A,$M125)</f>
        <v>0</v>
      </c>
      <c r="V125" s="29">
        <f>+SUMIFS('Scritture 2014'!$F:$F,'Scritture 2014'!$G:$G,"39SD",'Scritture 2014'!$A:$A,$M125)</f>
        <v>0</v>
      </c>
      <c r="W125" s="29">
        <f>+SUMIFS('Scritture 2014'!$F:$F,'Scritture 2014'!$G:$G,"37",'Scritture 2014'!$A:$A,$M125)</f>
        <v>0</v>
      </c>
      <c r="X125" s="29">
        <f>+SUMIFS('Scritture 2014'!$F:$F,'Scritture 2014'!$G:$G,"19",'Scritture 2014'!$A:$A,$M125)</f>
        <v>0</v>
      </c>
      <c r="Y125" s="29">
        <f t="shared" si="4"/>
        <v>0</v>
      </c>
      <c r="Z125" s="29">
        <f t="shared" si="5"/>
        <v>38015</v>
      </c>
      <c r="AA125" s="29">
        <f t="shared" si="6"/>
        <v>0</v>
      </c>
    </row>
    <row r="126" spans="1:27" ht="15" customHeight="1" x14ac:dyDescent="0.3">
      <c r="A126" s="12" t="s">
        <v>22</v>
      </c>
      <c r="B126" s="12" t="s">
        <v>23</v>
      </c>
      <c r="C126" s="13" t="s">
        <v>140</v>
      </c>
      <c r="D126" s="21" t="s">
        <v>178</v>
      </c>
      <c r="E126" s="14" t="s">
        <v>179</v>
      </c>
      <c r="F126" s="13"/>
      <c r="G126" s="13"/>
      <c r="H126" s="10" t="s">
        <v>22</v>
      </c>
      <c r="I126" s="10" t="s">
        <v>23</v>
      </c>
      <c r="J126" t="s">
        <v>148</v>
      </c>
      <c r="K126" t="s">
        <v>178</v>
      </c>
      <c r="L126" t="s">
        <v>178</v>
      </c>
      <c r="M126" s="23">
        <v>22221000019</v>
      </c>
      <c r="N126" s="23" t="s">
        <v>186</v>
      </c>
      <c r="O126" s="12">
        <f>+VLOOKUP(M126,[2]Foglio1!$A:$C,3,0)</f>
        <v>416.26</v>
      </c>
      <c r="P126" s="29">
        <f>+VLOOKUP($M126,'Sp 2013'!$M:$X,12,0)</f>
        <v>0</v>
      </c>
      <c r="Q126" s="29">
        <f>+SUMIFS('Scritture 2014'!$F:$F,'Scritture 2014'!$G:$G,"38",'Scritture 2014'!$A:$A,$M126)</f>
        <v>0</v>
      </c>
      <c r="R126" s="29">
        <f>+SUMIFS('Scritture 2014'!$F:$F,'Scritture 2014'!$G:$G,"16",'Scritture 2014'!$A:$A,$M126)</f>
        <v>0</v>
      </c>
      <c r="S126" s="29">
        <f>+SUMIFS('Scritture 2014'!$F:$F,'Scritture 2014'!$G:$G,"39CA",'Scritture 2014'!$A:$A,$M126)</f>
        <v>0</v>
      </c>
      <c r="T126" s="29">
        <f>+SUMIFS('Scritture 2014'!$F:$F,'Scritture 2014'!$G:$G,"17",'Scritture 2014'!$A:$A,$M126)</f>
        <v>0</v>
      </c>
      <c r="U126" s="29">
        <f>+SUMIFS('Scritture 2014'!$F:$F,'Scritture 2014'!$G:$G,"39AF",'Scritture 2014'!$A:$A,$M126)</f>
        <v>0</v>
      </c>
      <c r="V126" s="29">
        <f>+SUMIFS('Scritture 2014'!$F:$F,'Scritture 2014'!$G:$G,"39SD",'Scritture 2014'!$A:$A,$M126)</f>
        <v>0</v>
      </c>
      <c r="W126" s="29">
        <f>+SUMIFS('Scritture 2014'!$F:$F,'Scritture 2014'!$G:$G,"37",'Scritture 2014'!$A:$A,$M126)</f>
        <v>0</v>
      </c>
      <c r="X126" s="29">
        <f>+SUMIFS('Scritture 2014'!$F:$F,'Scritture 2014'!$G:$G,"19",'Scritture 2014'!$A:$A,$M126)</f>
        <v>0</v>
      </c>
      <c r="Y126" s="29">
        <f t="shared" si="4"/>
        <v>0</v>
      </c>
      <c r="Z126" s="29">
        <f t="shared" si="5"/>
        <v>416.26</v>
      </c>
      <c r="AA126" s="29">
        <f t="shared" si="6"/>
        <v>0</v>
      </c>
    </row>
    <row r="127" spans="1:27" ht="15" customHeight="1" x14ac:dyDescent="0.3">
      <c r="A127" s="12" t="s">
        <v>22</v>
      </c>
      <c r="B127" s="12" t="s">
        <v>23</v>
      </c>
      <c r="C127" s="13" t="s">
        <v>140</v>
      </c>
      <c r="D127" s="21" t="s">
        <v>178</v>
      </c>
      <c r="E127" s="14" t="s">
        <v>179</v>
      </c>
      <c r="F127" s="13"/>
      <c r="G127" s="13"/>
      <c r="H127" s="10" t="s">
        <v>22</v>
      </c>
      <c r="I127" s="10" t="s">
        <v>23</v>
      </c>
      <c r="J127" t="s">
        <v>148</v>
      </c>
      <c r="K127" t="s">
        <v>178</v>
      </c>
      <c r="L127" t="s">
        <v>178</v>
      </c>
      <c r="M127" s="15">
        <v>11510000015</v>
      </c>
      <c r="N127" s="15" t="s">
        <v>187</v>
      </c>
      <c r="O127" s="12">
        <f>+VLOOKUP(M127,[2]Foglio1!$A:$C,3,0)</f>
        <v>3704.71</v>
      </c>
      <c r="P127" s="29">
        <f>+VLOOKUP($M127,'Sp 2013'!$M:$X,12,0)</f>
        <v>0</v>
      </c>
      <c r="Q127" s="29">
        <f>+SUMIFS('Scritture 2014'!$F:$F,'Scritture 2014'!$G:$G,"38",'Scritture 2014'!$A:$A,$M127)</f>
        <v>0</v>
      </c>
      <c r="R127" s="29">
        <f>+SUMIFS('Scritture 2014'!$F:$F,'Scritture 2014'!$G:$G,"16",'Scritture 2014'!$A:$A,$M127)</f>
        <v>0</v>
      </c>
      <c r="S127" s="29">
        <f>+SUMIFS('Scritture 2014'!$F:$F,'Scritture 2014'!$G:$G,"39CA",'Scritture 2014'!$A:$A,$M127)</f>
        <v>0</v>
      </c>
      <c r="T127" s="29">
        <f>+SUMIFS('Scritture 2014'!$F:$F,'Scritture 2014'!$G:$G,"17",'Scritture 2014'!$A:$A,$M127)</f>
        <v>0</v>
      </c>
      <c r="U127" s="29">
        <f>+SUMIFS('Scritture 2014'!$F:$F,'Scritture 2014'!$G:$G,"39AF",'Scritture 2014'!$A:$A,$M127)</f>
        <v>0</v>
      </c>
      <c r="V127" s="29">
        <f>+SUMIFS('Scritture 2014'!$F:$F,'Scritture 2014'!$G:$G,"39SD",'Scritture 2014'!$A:$A,$M127)</f>
        <v>0</v>
      </c>
      <c r="W127" s="29">
        <f>+SUMIFS('Scritture 2014'!$F:$F,'Scritture 2014'!$G:$G,"37",'Scritture 2014'!$A:$A,$M127)</f>
        <v>0</v>
      </c>
      <c r="X127" s="29">
        <f>+SUMIFS('Scritture 2014'!$F:$F,'Scritture 2014'!$G:$G,"19",'Scritture 2014'!$A:$A,$M127)</f>
        <v>0</v>
      </c>
      <c r="Y127" s="29">
        <f t="shared" si="4"/>
        <v>0</v>
      </c>
      <c r="Z127" s="29">
        <f t="shared" si="5"/>
        <v>3704.71</v>
      </c>
      <c r="AA127" s="29">
        <f t="shared" si="6"/>
        <v>0</v>
      </c>
    </row>
    <row r="128" spans="1:27" x14ac:dyDescent="0.3">
      <c r="A128" s="12" t="s">
        <v>22</v>
      </c>
      <c r="B128" s="12" t="s">
        <v>23</v>
      </c>
      <c r="C128" s="13" t="s">
        <v>140</v>
      </c>
      <c r="D128" s="21" t="s">
        <v>188</v>
      </c>
      <c r="E128" s="14" t="s">
        <v>189</v>
      </c>
      <c r="F128" s="13"/>
      <c r="G128" s="13"/>
      <c r="H128" s="10" t="s">
        <v>22</v>
      </c>
      <c r="I128" s="10" t="s">
        <v>23</v>
      </c>
      <c r="J128" s="20" t="s">
        <v>27</v>
      </c>
      <c r="K128" s="20" t="s">
        <v>190</v>
      </c>
      <c r="L128" s="20" t="s">
        <v>190</v>
      </c>
      <c r="M128" s="15">
        <v>11510000016</v>
      </c>
      <c r="N128" s="15" t="s">
        <v>191</v>
      </c>
      <c r="O128" s="12">
        <f>+VLOOKUP(M128,[2]Foglio1!$A:$C,3,0)</f>
        <v>224049.47</v>
      </c>
      <c r="P128" s="29">
        <f>+VLOOKUP($M128,'Sp 2013'!$M:$X,12,0)</f>
        <v>0</v>
      </c>
      <c r="Q128" s="29">
        <f>+SUMIFS('Scritture 2014'!$F:$F,'Scritture 2014'!$G:$G,"38",'Scritture 2014'!$A:$A,$M128)</f>
        <v>0</v>
      </c>
      <c r="R128" s="29">
        <f>+SUMIFS('Scritture 2014'!$F:$F,'Scritture 2014'!$G:$G,"16",'Scritture 2014'!$A:$A,$M128)</f>
        <v>0</v>
      </c>
      <c r="S128" s="29">
        <f>+SUMIFS('Scritture 2014'!$F:$F,'Scritture 2014'!$G:$G,"39CA",'Scritture 2014'!$A:$A,$M128)</f>
        <v>0</v>
      </c>
      <c r="T128" s="29">
        <f>+SUMIFS('Scritture 2014'!$F:$F,'Scritture 2014'!$G:$G,"17",'Scritture 2014'!$A:$A,$M128)</f>
        <v>0</v>
      </c>
      <c r="U128" s="29">
        <f>+SUMIFS('Scritture 2014'!$F:$F,'Scritture 2014'!$G:$G,"39AF",'Scritture 2014'!$A:$A,$M128)</f>
        <v>0</v>
      </c>
      <c r="V128" s="29">
        <f>+SUMIFS('Scritture 2014'!$F:$F,'Scritture 2014'!$G:$G,"39SD",'Scritture 2014'!$A:$A,$M128)</f>
        <v>0</v>
      </c>
      <c r="W128" s="29">
        <f>+SUMIFS('Scritture 2014'!$F:$F,'Scritture 2014'!$G:$G,"37",'Scritture 2014'!$A:$A,$M128)</f>
        <v>0</v>
      </c>
      <c r="X128" s="29">
        <f>+SUMIFS('Scritture 2014'!$F:$F,'Scritture 2014'!$G:$G,"19",'Scritture 2014'!$A:$A,$M128)</f>
        <v>0</v>
      </c>
      <c r="Y128" s="29">
        <f t="shared" si="4"/>
        <v>0</v>
      </c>
      <c r="Z128" s="29">
        <f t="shared" si="5"/>
        <v>224049.47</v>
      </c>
      <c r="AA128" s="29">
        <f t="shared" si="6"/>
        <v>0</v>
      </c>
    </row>
    <row r="129" spans="1:27" ht="15" customHeight="1" x14ac:dyDescent="0.3">
      <c r="A129" s="12" t="s">
        <v>22</v>
      </c>
      <c r="B129" s="12" t="s">
        <v>23</v>
      </c>
      <c r="C129" s="13" t="s">
        <v>140</v>
      </c>
      <c r="D129" s="13" t="s">
        <v>143</v>
      </c>
      <c r="E129" s="14" t="s">
        <v>176</v>
      </c>
      <c r="F129" s="13"/>
      <c r="G129" s="13"/>
      <c r="H129" s="10" t="s">
        <v>22</v>
      </c>
      <c r="I129" s="10" t="s">
        <v>23</v>
      </c>
      <c r="J129" t="s">
        <v>148</v>
      </c>
      <c r="K129" t="s">
        <v>173</v>
      </c>
      <c r="L129" t="s">
        <v>143</v>
      </c>
      <c r="M129" s="15">
        <v>11510000004</v>
      </c>
      <c r="N129" s="15" t="s">
        <v>192</v>
      </c>
      <c r="O129" s="12"/>
      <c r="P129" s="29">
        <f>+VLOOKUP($M129,'Sp 2013'!$M:$X,12,0)</f>
        <v>0</v>
      </c>
      <c r="Q129" s="29">
        <f>+SUMIFS('Scritture 2014'!$F:$F,'Scritture 2014'!$G:$G,"38",'Scritture 2014'!$A:$A,$M129)</f>
        <v>0</v>
      </c>
      <c r="R129" s="29">
        <f>+SUMIFS('Scritture 2014'!$F:$F,'Scritture 2014'!$G:$G,"16",'Scritture 2014'!$A:$A,$M129)</f>
        <v>0</v>
      </c>
      <c r="S129" s="29">
        <f>+SUMIFS('Scritture 2014'!$F:$F,'Scritture 2014'!$G:$G,"39CA",'Scritture 2014'!$A:$A,$M129)</f>
        <v>0</v>
      </c>
      <c r="T129" s="29">
        <f>+SUMIFS('Scritture 2014'!$F:$F,'Scritture 2014'!$G:$G,"17",'Scritture 2014'!$A:$A,$M129)</f>
        <v>0</v>
      </c>
      <c r="U129" s="29">
        <f>+SUMIFS('Scritture 2014'!$F:$F,'Scritture 2014'!$G:$G,"39AF",'Scritture 2014'!$A:$A,$M129)</f>
        <v>0</v>
      </c>
      <c r="V129" s="29">
        <f>+SUMIFS('Scritture 2014'!$F:$F,'Scritture 2014'!$G:$G,"39SD",'Scritture 2014'!$A:$A,$M129)</f>
        <v>0</v>
      </c>
      <c r="W129" s="29">
        <f>+SUMIFS('Scritture 2014'!$F:$F,'Scritture 2014'!$G:$G,"37",'Scritture 2014'!$A:$A,$M129)</f>
        <v>0</v>
      </c>
      <c r="X129" s="29">
        <f>+SUMIFS('Scritture 2014'!$F:$F,'Scritture 2014'!$G:$G,"19",'Scritture 2014'!$A:$A,$M129)</f>
        <v>0</v>
      </c>
      <c r="Y129" s="29">
        <f t="shared" si="4"/>
        <v>0</v>
      </c>
      <c r="Z129" s="29">
        <f t="shared" si="5"/>
        <v>0</v>
      </c>
      <c r="AA129" s="29">
        <f t="shared" si="6"/>
        <v>0</v>
      </c>
    </row>
    <row r="130" spans="1:27" ht="15" customHeight="1" x14ac:dyDescent="0.3">
      <c r="A130" s="12" t="s">
        <v>22</v>
      </c>
      <c r="B130" s="12" t="s">
        <v>23</v>
      </c>
      <c r="C130" s="13" t="s">
        <v>140</v>
      </c>
      <c r="D130" s="13" t="s">
        <v>143</v>
      </c>
      <c r="E130" s="14" t="s">
        <v>176</v>
      </c>
      <c r="F130" s="13"/>
      <c r="G130" s="13"/>
      <c r="H130" s="10" t="s">
        <v>22</v>
      </c>
      <c r="I130" s="10" t="s">
        <v>23</v>
      </c>
      <c r="J130" t="s">
        <v>148</v>
      </c>
      <c r="K130" t="s">
        <v>173</v>
      </c>
      <c r="L130" t="s">
        <v>143</v>
      </c>
      <c r="M130" s="15">
        <v>11510000005</v>
      </c>
      <c r="N130" s="15" t="s">
        <v>193</v>
      </c>
      <c r="O130" s="12">
        <f>+VLOOKUP(M130,[2]Foglio1!$A:$C,3,0)</f>
        <v>8161.62</v>
      </c>
      <c r="P130" s="29">
        <f>+VLOOKUP($M130,'Sp 2013'!$M:$X,12,0)</f>
        <v>0</v>
      </c>
      <c r="Q130" s="29">
        <f>+SUMIFS('Scritture 2014'!$F:$F,'Scritture 2014'!$G:$G,"38",'Scritture 2014'!$A:$A,$M130)</f>
        <v>0</v>
      </c>
      <c r="R130" s="29">
        <f>+SUMIFS('Scritture 2014'!$F:$F,'Scritture 2014'!$G:$G,"16",'Scritture 2014'!$A:$A,$M130)</f>
        <v>0</v>
      </c>
      <c r="S130" s="29">
        <f>+SUMIFS('Scritture 2014'!$F:$F,'Scritture 2014'!$G:$G,"39CA",'Scritture 2014'!$A:$A,$M130)</f>
        <v>0</v>
      </c>
      <c r="T130" s="29">
        <f>+SUMIFS('Scritture 2014'!$F:$F,'Scritture 2014'!$G:$G,"17",'Scritture 2014'!$A:$A,$M130)</f>
        <v>0</v>
      </c>
      <c r="U130" s="29">
        <f>+SUMIFS('Scritture 2014'!$F:$F,'Scritture 2014'!$G:$G,"39AF",'Scritture 2014'!$A:$A,$M130)</f>
        <v>0</v>
      </c>
      <c r="V130" s="29">
        <f>+SUMIFS('Scritture 2014'!$F:$F,'Scritture 2014'!$G:$G,"39SD",'Scritture 2014'!$A:$A,$M130)</f>
        <v>0</v>
      </c>
      <c r="W130" s="29">
        <f>+SUMIFS('Scritture 2014'!$F:$F,'Scritture 2014'!$G:$G,"37",'Scritture 2014'!$A:$A,$M130)</f>
        <v>0</v>
      </c>
      <c r="X130" s="29">
        <f>+SUMIFS('Scritture 2014'!$F:$F,'Scritture 2014'!$G:$G,"19",'Scritture 2014'!$A:$A,$M130)</f>
        <v>0</v>
      </c>
      <c r="Y130" s="29">
        <f t="shared" si="4"/>
        <v>0</v>
      </c>
      <c r="Z130" s="29">
        <f t="shared" si="5"/>
        <v>8161.62</v>
      </c>
      <c r="AA130" s="29">
        <f t="shared" si="6"/>
        <v>0</v>
      </c>
    </row>
    <row r="131" spans="1:27" ht="15" customHeight="1" x14ac:dyDescent="0.3">
      <c r="A131" s="12" t="s">
        <v>22</v>
      </c>
      <c r="B131" s="12" t="s">
        <v>23</v>
      </c>
      <c r="C131" s="13" t="s">
        <v>140</v>
      </c>
      <c r="D131" s="13" t="s">
        <v>143</v>
      </c>
      <c r="E131" s="14" t="s">
        <v>176</v>
      </c>
      <c r="F131" s="13"/>
      <c r="G131" s="13"/>
      <c r="H131" s="10" t="s">
        <v>22</v>
      </c>
      <c r="I131" s="10" t="s">
        <v>23</v>
      </c>
      <c r="J131" t="s">
        <v>148</v>
      </c>
      <c r="K131" t="s">
        <v>173</v>
      </c>
      <c r="L131" t="s">
        <v>143</v>
      </c>
      <c r="M131" s="15">
        <v>11510000008</v>
      </c>
      <c r="N131" s="15" t="s">
        <v>194</v>
      </c>
      <c r="O131" s="12">
        <f>+VLOOKUP(M131,[2]Foglio1!$A:$C,3,0)</f>
        <v>2950</v>
      </c>
      <c r="P131" s="29">
        <f>+VLOOKUP($M131,'Sp 2013'!$M:$X,12,0)</f>
        <v>0</v>
      </c>
      <c r="Q131" s="29">
        <f>+SUMIFS('Scritture 2014'!$F:$F,'Scritture 2014'!$G:$G,"38",'Scritture 2014'!$A:$A,$M131)</f>
        <v>0</v>
      </c>
      <c r="R131" s="29">
        <f>+SUMIFS('Scritture 2014'!$F:$F,'Scritture 2014'!$G:$G,"16",'Scritture 2014'!$A:$A,$M131)</f>
        <v>0</v>
      </c>
      <c r="S131" s="29">
        <f>+SUMIFS('Scritture 2014'!$F:$F,'Scritture 2014'!$G:$G,"39CA",'Scritture 2014'!$A:$A,$M131)</f>
        <v>0</v>
      </c>
      <c r="T131" s="29">
        <f>+SUMIFS('Scritture 2014'!$F:$F,'Scritture 2014'!$G:$G,"17",'Scritture 2014'!$A:$A,$M131)</f>
        <v>0</v>
      </c>
      <c r="U131" s="29">
        <f>+SUMIFS('Scritture 2014'!$F:$F,'Scritture 2014'!$G:$G,"39AF",'Scritture 2014'!$A:$A,$M131)</f>
        <v>0</v>
      </c>
      <c r="V131" s="29">
        <f>+SUMIFS('Scritture 2014'!$F:$F,'Scritture 2014'!$G:$G,"39SD",'Scritture 2014'!$A:$A,$M131)</f>
        <v>0</v>
      </c>
      <c r="W131" s="29">
        <f>+SUMIFS('Scritture 2014'!$F:$F,'Scritture 2014'!$G:$G,"37",'Scritture 2014'!$A:$A,$M131)</f>
        <v>0</v>
      </c>
      <c r="X131" s="29">
        <f>+SUMIFS('Scritture 2014'!$F:$F,'Scritture 2014'!$G:$G,"19",'Scritture 2014'!$A:$A,$M131)</f>
        <v>0</v>
      </c>
      <c r="Y131" s="29">
        <f t="shared" ref="Y131:Y195" si="7">+SUM(Q131:X131)</f>
        <v>0</v>
      </c>
      <c r="Z131" s="29">
        <f t="shared" ref="Z131:Z195" si="8">+O131+SUM(P131:X131)</f>
        <v>2950</v>
      </c>
      <c r="AA131" s="29">
        <f t="shared" ref="AA131:AA195" si="9">+Z131-O131</f>
        <v>0</v>
      </c>
    </row>
    <row r="132" spans="1:27" ht="15" customHeight="1" x14ac:dyDescent="0.3">
      <c r="A132" s="12" t="s">
        <v>22</v>
      </c>
      <c r="B132" s="12" t="s">
        <v>23</v>
      </c>
      <c r="C132" s="13" t="s">
        <v>140</v>
      </c>
      <c r="D132" s="13" t="s">
        <v>143</v>
      </c>
      <c r="E132" s="14" t="s">
        <v>176</v>
      </c>
      <c r="F132" s="13"/>
      <c r="G132" s="13"/>
      <c r="H132" s="10" t="s">
        <v>22</v>
      </c>
      <c r="I132" s="10" t="s">
        <v>23</v>
      </c>
      <c r="J132" t="s">
        <v>148</v>
      </c>
      <c r="K132" t="s">
        <v>173</v>
      </c>
      <c r="L132" t="s">
        <v>143</v>
      </c>
      <c r="M132" s="15">
        <v>11510000018</v>
      </c>
      <c r="N132" s="15" t="s">
        <v>195</v>
      </c>
      <c r="O132" s="12">
        <f>+VLOOKUP(M132,[2]Foglio1!$A:$C,3,0)</f>
        <v>115841.47</v>
      </c>
      <c r="P132" s="29">
        <f>+VLOOKUP($M132,'Sp 2013'!$M:$X,12,0)</f>
        <v>0</v>
      </c>
      <c r="Q132" s="29">
        <f>+SUMIFS('Scritture 2014'!$F:$F,'Scritture 2014'!$G:$G,"38",'Scritture 2014'!$A:$A,$M132)</f>
        <v>0</v>
      </c>
      <c r="R132" s="29">
        <f>+SUMIFS('Scritture 2014'!$F:$F,'Scritture 2014'!$G:$G,"16",'Scritture 2014'!$A:$A,$M132)</f>
        <v>0</v>
      </c>
      <c r="S132" s="29">
        <f>+SUMIFS('Scritture 2014'!$F:$F,'Scritture 2014'!$G:$G,"39CA",'Scritture 2014'!$A:$A,$M132)</f>
        <v>0</v>
      </c>
      <c r="T132" s="29">
        <f>+SUMIFS('Scritture 2014'!$F:$F,'Scritture 2014'!$G:$G,"17",'Scritture 2014'!$A:$A,$M132)</f>
        <v>0</v>
      </c>
      <c r="U132" s="29">
        <f>+SUMIFS('Scritture 2014'!$F:$F,'Scritture 2014'!$G:$G,"39AF",'Scritture 2014'!$A:$A,$M132)</f>
        <v>0</v>
      </c>
      <c r="V132" s="29">
        <f>+SUMIFS('Scritture 2014'!$F:$F,'Scritture 2014'!$G:$G,"39SD",'Scritture 2014'!$A:$A,$M132)</f>
        <v>0</v>
      </c>
      <c r="W132" s="29">
        <f>+SUMIFS('Scritture 2014'!$F:$F,'Scritture 2014'!$G:$G,"37",'Scritture 2014'!$A:$A,$M132)</f>
        <v>0</v>
      </c>
      <c r="X132" s="29">
        <f>+SUMIFS('Scritture 2014'!$F:$F,'Scritture 2014'!$G:$G,"19",'Scritture 2014'!$A:$A,$M132)</f>
        <v>0</v>
      </c>
      <c r="Y132" s="29">
        <f t="shared" si="7"/>
        <v>0</v>
      </c>
      <c r="Z132" s="29">
        <f t="shared" si="8"/>
        <v>115841.47</v>
      </c>
      <c r="AA132" s="29">
        <f t="shared" si="9"/>
        <v>0</v>
      </c>
    </row>
    <row r="133" spans="1:27" ht="15" customHeight="1" x14ac:dyDescent="0.3">
      <c r="A133" s="12" t="s">
        <v>22</v>
      </c>
      <c r="B133" s="12" t="s">
        <v>23</v>
      </c>
      <c r="C133" s="13" t="s">
        <v>140</v>
      </c>
      <c r="D133" s="13" t="s">
        <v>143</v>
      </c>
      <c r="E133" s="14" t="s">
        <v>176</v>
      </c>
      <c r="F133" s="13"/>
      <c r="G133" s="13"/>
      <c r="H133" s="10" t="s">
        <v>22</v>
      </c>
      <c r="I133" s="10" t="s">
        <v>23</v>
      </c>
      <c r="J133" t="s">
        <v>148</v>
      </c>
      <c r="K133" t="s">
        <v>173</v>
      </c>
      <c r="L133" t="s">
        <v>143</v>
      </c>
      <c r="M133" s="15">
        <v>11510000019</v>
      </c>
      <c r="N133" s="15" t="s">
        <v>196</v>
      </c>
      <c r="O133" s="12">
        <f>+VLOOKUP(M133,[2]Foglio1!$A:$C,3,0)</f>
        <v>183845.6</v>
      </c>
      <c r="P133" s="29">
        <f>+VLOOKUP($M133,'Sp 2013'!$M:$X,12,0)</f>
        <v>0</v>
      </c>
      <c r="Q133" s="29">
        <f>+SUMIFS('Scritture 2014'!$F:$F,'Scritture 2014'!$G:$G,"38",'Scritture 2014'!$A:$A,$M133)</f>
        <v>0</v>
      </c>
      <c r="R133" s="29">
        <f>+SUMIFS('Scritture 2014'!$F:$F,'Scritture 2014'!$G:$G,"16",'Scritture 2014'!$A:$A,$M133)</f>
        <v>0</v>
      </c>
      <c r="S133" s="29">
        <f>+SUMIFS('Scritture 2014'!$F:$F,'Scritture 2014'!$G:$G,"39CA",'Scritture 2014'!$A:$A,$M133)</f>
        <v>0</v>
      </c>
      <c r="T133" s="29">
        <f>+SUMIFS('Scritture 2014'!$F:$F,'Scritture 2014'!$G:$G,"17",'Scritture 2014'!$A:$A,$M133)</f>
        <v>0</v>
      </c>
      <c r="U133" s="29">
        <f>+SUMIFS('Scritture 2014'!$F:$F,'Scritture 2014'!$G:$G,"39AF",'Scritture 2014'!$A:$A,$M133)</f>
        <v>0</v>
      </c>
      <c r="V133" s="29">
        <f>+SUMIFS('Scritture 2014'!$F:$F,'Scritture 2014'!$G:$G,"39SD",'Scritture 2014'!$A:$A,$M133)</f>
        <v>0</v>
      </c>
      <c r="W133" s="29">
        <f>+SUMIFS('Scritture 2014'!$F:$F,'Scritture 2014'!$G:$G,"37",'Scritture 2014'!$A:$A,$M133)</f>
        <v>0</v>
      </c>
      <c r="X133" s="29">
        <f>+SUMIFS('Scritture 2014'!$F:$F,'Scritture 2014'!$G:$G,"19",'Scritture 2014'!$A:$A,$M133)</f>
        <v>0</v>
      </c>
      <c r="Y133" s="29">
        <f t="shared" si="7"/>
        <v>0</v>
      </c>
      <c r="Z133" s="29">
        <f t="shared" si="8"/>
        <v>183845.6</v>
      </c>
      <c r="AA133" s="29">
        <f t="shared" si="9"/>
        <v>0</v>
      </c>
    </row>
    <row r="134" spans="1:27" ht="15" customHeight="1" x14ac:dyDescent="0.3">
      <c r="A134" s="12" t="s">
        <v>22</v>
      </c>
      <c r="B134" s="12" t="s">
        <v>23</v>
      </c>
      <c r="C134" s="13" t="s">
        <v>140</v>
      </c>
      <c r="D134" s="13" t="s">
        <v>143</v>
      </c>
      <c r="E134" s="14" t="s">
        <v>176</v>
      </c>
      <c r="F134" s="13"/>
      <c r="G134" s="13"/>
      <c r="H134" s="10" t="s">
        <v>22</v>
      </c>
      <c r="I134" s="10" t="s">
        <v>23</v>
      </c>
      <c r="J134" t="s">
        <v>148</v>
      </c>
      <c r="K134" t="s">
        <v>173</v>
      </c>
      <c r="L134" t="s">
        <v>143</v>
      </c>
      <c r="M134" s="15">
        <v>11510000024</v>
      </c>
      <c r="N134" s="15" t="s">
        <v>197</v>
      </c>
      <c r="O134" s="12">
        <f>+VLOOKUP(M134,[2]Foglio1!$A:$C,3,0)</f>
        <v>285971.84999999998</v>
      </c>
      <c r="P134" s="29">
        <f>+VLOOKUP($M134,'Sp 2013'!$M:$X,12,0)</f>
        <v>0</v>
      </c>
      <c r="Q134" s="29">
        <f>+SUMIFS('Scritture 2014'!$F:$F,'Scritture 2014'!$G:$G,"38",'Scritture 2014'!$A:$A,$M134)</f>
        <v>0</v>
      </c>
      <c r="R134" s="29">
        <f>+SUMIFS('Scritture 2014'!$F:$F,'Scritture 2014'!$G:$G,"16",'Scritture 2014'!$A:$A,$M134)</f>
        <v>0</v>
      </c>
      <c r="S134" s="29">
        <f>+SUMIFS('Scritture 2014'!$F:$F,'Scritture 2014'!$G:$G,"39CA",'Scritture 2014'!$A:$A,$M134)</f>
        <v>0</v>
      </c>
      <c r="T134" s="29">
        <f>+SUMIFS('Scritture 2014'!$F:$F,'Scritture 2014'!$G:$G,"17",'Scritture 2014'!$A:$A,$M134)</f>
        <v>0</v>
      </c>
      <c r="U134" s="29">
        <f>+SUMIFS('Scritture 2014'!$F:$F,'Scritture 2014'!$G:$G,"39AF",'Scritture 2014'!$A:$A,$M134)</f>
        <v>0</v>
      </c>
      <c r="V134" s="29">
        <f>+SUMIFS('Scritture 2014'!$F:$F,'Scritture 2014'!$G:$G,"39SD",'Scritture 2014'!$A:$A,$M134)</f>
        <v>0</v>
      </c>
      <c r="W134" s="29">
        <f>+SUMIFS('Scritture 2014'!$F:$F,'Scritture 2014'!$G:$G,"37",'Scritture 2014'!$A:$A,$M134)</f>
        <v>0</v>
      </c>
      <c r="X134" s="29">
        <f>+SUMIFS('Scritture 2014'!$F:$F,'Scritture 2014'!$G:$G,"19",'Scritture 2014'!$A:$A,$M134)</f>
        <v>0</v>
      </c>
      <c r="Y134" s="29">
        <f t="shared" si="7"/>
        <v>0</v>
      </c>
      <c r="Z134" s="29">
        <f t="shared" si="8"/>
        <v>285971.84999999998</v>
      </c>
      <c r="AA134" s="29">
        <f t="shared" si="9"/>
        <v>0</v>
      </c>
    </row>
    <row r="135" spans="1:27" ht="15" customHeight="1" x14ac:dyDescent="0.3">
      <c r="A135" s="12" t="s">
        <v>22</v>
      </c>
      <c r="B135" s="12" t="s">
        <v>23</v>
      </c>
      <c r="C135" s="13" t="s">
        <v>140</v>
      </c>
      <c r="D135" s="13" t="s">
        <v>143</v>
      </c>
      <c r="E135" s="14" t="s">
        <v>176</v>
      </c>
      <c r="F135" s="13"/>
      <c r="G135" s="13"/>
      <c r="H135" s="10" t="s">
        <v>22</v>
      </c>
      <c r="I135" s="10" t="s">
        <v>23</v>
      </c>
      <c r="J135" t="s">
        <v>148</v>
      </c>
      <c r="K135" t="s">
        <v>173</v>
      </c>
      <c r="L135" t="s">
        <v>143</v>
      </c>
      <c r="M135" s="15">
        <v>11510000041</v>
      </c>
      <c r="N135" s="15" t="s">
        <v>198</v>
      </c>
      <c r="O135" s="12">
        <f>+VLOOKUP(M135,[2]Foglio1!$A:$C,3,0)</f>
        <v>7860.83</v>
      </c>
      <c r="P135" s="29">
        <f>+VLOOKUP($M135,'Sp 2013'!$M:$X,12,0)</f>
        <v>0</v>
      </c>
      <c r="Q135" s="29">
        <f>+SUMIFS('Scritture 2014'!$F:$F,'Scritture 2014'!$G:$G,"38",'Scritture 2014'!$A:$A,$M135)</f>
        <v>0</v>
      </c>
      <c r="R135" s="29">
        <f>+SUMIFS('Scritture 2014'!$F:$F,'Scritture 2014'!$G:$G,"16",'Scritture 2014'!$A:$A,$M135)</f>
        <v>0</v>
      </c>
      <c r="S135" s="29">
        <f>+SUMIFS('Scritture 2014'!$F:$F,'Scritture 2014'!$G:$G,"39CA",'Scritture 2014'!$A:$A,$M135)</f>
        <v>0</v>
      </c>
      <c r="T135" s="29">
        <f>+SUMIFS('Scritture 2014'!$F:$F,'Scritture 2014'!$G:$G,"17",'Scritture 2014'!$A:$A,$M135)</f>
        <v>0</v>
      </c>
      <c r="U135" s="29">
        <f>+SUMIFS('Scritture 2014'!$F:$F,'Scritture 2014'!$G:$G,"39AF",'Scritture 2014'!$A:$A,$M135)</f>
        <v>0</v>
      </c>
      <c r="V135" s="29">
        <f>+SUMIFS('Scritture 2014'!$F:$F,'Scritture 2014'!$G:$G,"39SD",'Scritture 2014'!$A:$A,$M135)</f>
        <v>0</v>
      </c>
      <c r="W135" s="29">
        <f>+SUMIFS('Scritture 2014'!$F:$F,'Scritture 2014'!$G:$G,"37",'Scritture 2014'!$A:$A,$M135)</f>
        <v>0</v>
      </c>
      <c r="X135" s="29">
        <f>+SUMIFS('Scritture 2014'!$F:$F,'Scritture 2014'!$G:$G,"19",'Scritture 2014'!$A:$A,$M135)</f>
        <v>0</v>
      </c>
      <c r="Y135" s="29">
        <f t="shared" si="7"/>
        <v>0</v>
      </c>
      <c r="Z135" s="29">
        <f t="shared" si="8"/>
        <v>7860.83</v>
      </c>
      <c r="AA135" s="29">
        <f t="shared" si="9"/>
        <v>0</v>
      </c>
    </row>
    <row r="136" spans="1:27" ht="15" customHeight="1" x14ac:dyDescent="0.3">
      <c r="A136" s="12" t="s">
        <v>22</v>
      </c>
      <c r="B136" s="12" t="s">
        <v>23</v>
      </c>
      <c r="C136" s="13" t="s">
        <v>140</v>
      </c>
      <c r="D136" s="13" t="s">
        <v>143</v>
      </c>
      <c r="E136" s="14" t="s">
        <v>176</v>
      </c>
      <c r="F136" s="13"/>
      <c r="G136" s="13"/>
      <c r="H136" s="10" t="s">
        <v>22</v>
      </c>
      <c r="I136" s="10" t="s">
        <v>23</v>
      </c>
      <c r="J136" t="s">
        <v>148</v>
      </c>
      <c r="K136" t="s">
        <v>173</v>
      </c>
      <c r="L136" t="s">
        <v>143</v>
      </c>
      <c r="M136" s="15">
        <v>11510000044</v>
      </c>
      <c r="N136" s="15" t="s">
        <v>199</v>
      </c>
      <c r="O136" s="12">
        <f>+VLOOKUP(M136,[2]Foglio1!$A:$C,3,0)</f>
        <v>67125.75</v>
      </c>
      <c r="P136" s="29">
        <f>+VLOOKUP($M136,'Sp 2013'!$M:$X,12,0)</f>
        <v>0</v>
      </c>
      <c r="Q136" s="29">
        <f>+SUMIFS('Scritture 2014'!$F:$F,'Scritture 2014'!$G:$G,"38",'Scritture 2014'!$A:$A,$M136)</f>
        <v>0</v>
      </c>
      <c r="R136" s="29">
        <f>+SUMIFS('Scritture 2014'!$F:$F,'Scritture 2014'!$G:$G,"16",'Scritture 2014'!$A:$A,$M136)</f>
        <v>0</v>
      </c>
      <c r="S136" s="29">
        <f>+SUMIFS('Scritture 2014'!$F:$F,'Scritture 2014'!$G:$G,"39CA",'Scritture 2014'!$A:$A,$M136)</f>
        <v>0</v>
      </c>
      <c r="T136" s="29">
        <f>+SUMIFS('Scritture 2014'!$F:$F,'Scritture 2014'!$G:$G,"17",'Scritture 2014'!$A:$A,$M136)</f>
        <v>0</v>
      </c>
      <c r="U136" s="29">
        <f>+SUMIFS('Scritture 2014'!$F:$F,'Scritture 2014'!$G:$G,"39AF",'Scritture 2014'!$A:$A,$M136)</f>
        <v>0</v>
      </c>
      <c r="V136" s="29">
        <f>+SUMIFS('Scritture 2014'!$F:$F,'Scritture 2014'!$G:$G,"39SD",'Scritture 2014'!$A:$A,$M136)</f>
        <v>0</v>
      </c>
      <c r="W136" s="29">
        <f>+SUMIFS('Scritture 2014'!$F:$F,'Scritture 2014'!$G:$G,"37",'Scritture 2014'!$A:$A,$M136)</f>
        <v>0</v>
      </c>
      <c r="X136" s="29">
        <f>+SUMIFS('Scritture 2014'!$F:$F,'Scritture 2014'!$G:$G,"19",'Scritture 2014'!$A:$A,$M136)</f>
        <v>0</v>
      </c>
      <c r="Y136" s="29">
        <f t="shared" si="7"/>
        <v>0</v>
      </c>
      <c r="Z136" s="29">
        <f t="shared" si="8"/>
        <v>67125.75</v>
      </c>
      <c r="AA136" s="29">
        <f t="shared" si="9"/>
        <v>0</v>
      </c>
    </row>
    <row r="137" spans="1:27" ht="15" customHeight="1" x14ac:dyDescent="0.3">
      <c r="A137" s="12" t="s">
        <v>22</v>
      </c>
      <c r="B137" s="12" t="s">
        <v>23</v>
      </c>
      <c r="C137" s="13" t="s">
        <v>140</v>
      </c>
      <c r="D137" s="13" t="s">
        <v>143</v>
      </c>
      <c r="E137" s="14" t="s">
        <v>176</v>
      </c>
      <c r="F137" s="13"/>
      <c r="G137" s="13"/>
      <c r="H137" s="10" t="s">
        <v>22</v>
      </c>
      <c r="I137" s="10" t="s">
        <v>23</v>
      </c>
      <c r="J137" t="s">
        <v>148</v>
      </c>
      <c r="K137" t="s">
        <v>173</v>
      </c>
      <c r="L137" t="s">
        <v>143</v>
      </c>
      <c r="M137" s="15">
        <v>11510000045</v>
      </c>
      <c r="N137" s="15" t="s">
        <v>200</v>
      </c>
      <c r="O137" s="12">
        <f>+VLOOKUP(M137,[2]Foglio1!$A:$C,3,0)</f>
        <v>5373.58</v>
      </c>
      <c r="P137" s="29">
        <f>+VLOOKUP($M137,'Sp 2013'!$M:$X,12,0)</f>
        <v>0</v>
      </c>
      <c r="Q137" s="29">
        <f>+SUMIFS('Scritture 2014'!$F:$F,'Scritture 2014'!$G:$G,"38",'Scritture 2014'!$A:$A,$M137)</f>
        <v>0</v>
      </c>
      <c r="R137" s="29">
        <f>+SUMIFS('Scritture 2014'!$F:$F,'Scritture 2014'!$G:$G,"16",'Scritture 2014'!$A:$A,$M137)</f>
        <v>0</v>
      </c>
      <c r="S137" s="29">
        <f>+SUMIFS('Scritture 2014'!$F:$F,'Scritture 2014'!$G:$G,"39CA",'Scritture 2014'!$A:$A,$M137)</f>
        <v>0</v>
      </c>
      <c r="T137" s="29">
        <f>+SUMIFS('Scritture 2014'!$F:$F,'Scritture 2014'!$G:$G,"17",'Scritture 2014'!$A:$A,$M137)</f>
        <v>0</v>
      </c>
      <c r="U137" s="29">
        <f>+SUMIFS('Scritture 2014'!$F:$F,'Scritture 2014'!$G:$G,"39AF",'Scritture 2014'!$A:$A,$M137)</f>
        <v>0</v>
      </c>
      <c r="V137" s="29">
        <f>+SUMIFS('Scritture 2014'!$F:$F,'Scritture 2014'!$G:$G,"39SD",'Scritture 2014'!$A:$A,$M137)</f>
        <v>0</v>
      </c>
      <c r="W137" s="29">
        <f>+SUMIFS('Scritture 2014'!$F:$F,'Scritture 2014'!$G:$G,"37",'Scritture 2014'!$A:$A,$M137)</f>
        <v>0</v>
      </c>
      <c r="X137" s="29">
        <f>+SUMIFS('Scritture 2014'!$F:$F,'Scritture 2014'!$G:$G,"19",'Scritture 2014'!$A:$A,$M137)</f>
        <v>0</v>
      </c>
      <c r="Y137" s="29">
        <f t="shared" si="7"/>
        <v>0</v>
      </c>
      <c r="Z137" s="29">
        <f t="shared" si="8"/>
        <v>5373.58</v>
      </c>
      <c r="AA137" s="29">
        <f t="shared" si="9"/>
        <v>0</v>
      </c>
    </row>
    <row r="138" spans="1:27" ht="15" customHeight="1" x14ac:dyDescent="0.3">
      <c r="A138" s="12" t="s">
        <v>22</v>
      </c>
      <c r="B138" s="12" t="s">
        <v>23</v>
      </c>
      <c r="C138" s="13" t="s">
        <v>140</v>
      </c>
      <c r="D138" s="13" t="s">
        <v>143</v>
      </c>
      <c r="E138" s="14" t="s">
        <v>176</v>
      </c>
      <c r="F138" s="13"/>
      <c r="G138" s="13"/>
      <c r="H138" s="10" t="s">
        <v>22</v>
      </c>
      <c r="I138" s="10" t="s">
        <v>23</v>
      </c>
      <c r="J138" t="s">
        <v>148</v>
      </c>
      <c r="K138" t="s">
        <v>173</v>
      </c>
      <c r="L138" t="s">
        <v>143</v>
      </c>
      <c r="M138" s="15">
        <v>11510000053</v>
      </c>
      <c r="N138" s="15" t="s">
        <v>201</v>
      </c>
      <c r="O138" s="12"/>
      <c r="P138" s="29">
        <f>+VLOOKUP($M138,'Sp 2013'!$M:$X,12,0)</f>
        <v>0</v>
      </c>
      <c r="Q138" s="29">
        <f>+SUMIFS('Scritture 2014'!$F:$F,'Scritture 2014'!$G:$G,"38",'Scritture 2014'!$A:$A,$M138)</f>
        <v>0</v>
      </c>
      <c r="R138" s="29">
        <f>+SUMIFS('Scritture 2014'!$F:$F,'Scritture 2014'!$G:$G,"16",'Scritture 2014'!$A:$A,$M138)</f>
        <v>0</v>
      </c>
      <c r="S138" s="29">
        <f>+SUMIFS('Scritture 2014'!$F:$F,'Scritture 2014'!$G:$G,"39CA",'Scritture 2014'!$A:$A,$M138)</f>
        <v>0</v>
      </c>
      <c r="T138" s="29">
        <f>+SUMIFS('Scritture 2014'!$F:$F,'Scritture 2014'!$G:$G,"17",'Scritture 2014'!$A:$A,$M138)</f>
        <v>0</v>
      </c>
      <c r="U138" s="29">
        <f>+SUMIFS('Scritture 2014'!$F:$F,'Scritture 2014'!$G:$G,"39AF",'Scritture 2014'!$A:$A,$M138)</f>
        <v>0</v>
      </c>
      <c r="V138" s="29">
        <f>+SUMIFS('Scritture 2014'!$F:$F,'Scritture 2014'!$G:$G,"39SD",'Scritture 2014'!$A:$A,$M138)</f>
        <v>0</v>
      </c>
      <c r="W138" s="29">
        <f>+SUMIFS('Scritture 2014'!$F:$F,'Scritture 2014'!$G:$G,"37",'Scritture 2014'!$A:$A,$M138)</f>
        <v>0</v>
      </c>
      <c r="X138" s="29">
        <f>+SUMIFS('Scritture 2014'!$F:$F,'Scritture 2014'!$G:$G,"19",'Scritture 2014'!$A:$A,$M138)</f>
        <v>0</v>
      </c>
      <c r="Y138" s="29">
        <f t="shared" si="7"/>
        <v>0</v>
      </c>
      <c r="Z138" s="29">
        <f t="shared" si="8"/>
        <v>0</v>
      </c>
      <c r="AA138" s="29">
        <f t="shared" si="9"/>
        <v>0</v>
      </c>
    </row>
    <row r="139" spans="1:27" ht="15" customHeight="1" x14ac:dyDescent="0.3">
      <c r="A139" s="12" t="s">
        <v>22</v>
      </c>
      <c r="B139" s="12" t="s">
        <v>23</v>
      </c>
      <c r="C139" s="13" t="s">
        <v>140</v>
      </c>
      <c r="D139" s="13" t="s">
        <v>143</v>
      </c>
      <c r="E139" s="14" t="s">
        <v>176</v>
      </c>
      <c r="F139" s="13"/>
      <c r="G139" s="13"/>
      <c r="H139" s="10" t="s">
        <v>22</v>
      </c>
      <c r="I139" s="10" t="s">
        <v>23</v>
      </c>
      <c r="J139" t="s">
        <v>148</v>
      </c>
      <c r="K139" t="s">
        <v>173</v>
      </c>
      <c r="L139" t="s">
        <v>143</v>
      </c>
      <c r="M139" s="15">
        <v>22222000062</v>
      </c>
      <c r="N139" s="15" t="s">
        <v>202</v>
      </c>
      <c r="O139" s="12">
        <f>+VLOOKUP(M139,[2]Foglio1!$A:$C,3,0)</f>
        <v>17760.64</v>
      </c>
      <c r="P139" s="29">
        <f>+VLOOKUP($M139,'Sp 2013'!$M:$X,12,0)</f>
        <v>0</v>
      </c>
      <c r="Q139" s="29">
        <f>+SUMIFS('Scritture 2014'!$F:$F,'Scritture 2014'!$G:$G,"38",'Scritture 2014'!$A:$A,$M139)</f>
        <v>0</v>
      </c>
      <c r="R139" s="29">
        <f>+SUMIFS('Scritture 2014'!$F:$F,'Scritture 2014'!$G:$G,"16",'Scritture 2014'!$A:$A,$M139)</f>
        <v>0</v>
      </c>
      <c r="S139" s="29">
        <f>+SUMIFS('Scritture 2014'!$F:$F,'Scritture 2014'!$G:$G,"39CA",'Scritture 2014'!$A:$A,$M139)</f>
        <v>0</v>
      </c>
      <c r="T139" s="29">
        <f>+SUMIFS('Scritture 2014'!$F:$F,'Scritture 2014'!$G:$G,"17",'Scritture 2014'!$A:$A,$M139)</f>
        <v>0</v>
      </c>
      <c r="U139" s="29">
        <f>+SUMIFS('Scritture 2014'!$F:$F,'Scritture 2014'!$G:$G,"39AF",'Scritture 2014'!$A:$A,$M139)</f>
        <v>0</v>
      </c>
      <c r="V139" s="29">
        <f>+SUMIFS('Scritture 2014'!$F:$F,'Scritture 2014'!$G:$G,"39SD",'Scritture 2014'!$A:$A,$M139)</f>
        <v>0</v>
      </c>
      <c r="W139" s="29">
        <f>+SUMIFS('Scritture 2014'!$F:$F,'Scritture 2014'!$G:$G,"37",'Scritture 2014'!$A:$A,$M139)</f>
        <v>0</v>
      </c>
      <c r="X139" s="29">
        <f>+SUMIFS('Scritture 2014'!$F:$F,'Scritture 2014'!$G:$G,"19",'Scritture 2014'!$A:$A,$M139)</f>
        <v>0</v>
      </c>
      <c r="Y139" s="29">
        <f t="shared" si="7"/>
        <v>0</v>
      </c>
      <c r="Z139" s="29">
        <f t="shared" si="8"/>
        <v>17760.64</v>
      </c>
      <c r="AA139" s="29">
        <f t="shared" si="9"/>
        <v>0</v>
      </c>
    </row>
    <row r="140" spans="1:27" ht="15" customHeight="1" x14ac:dyDescent="0.3">
      <c r="A140" s="12" t="s">
        <v>22</v>
      </c>
      <c r="B140" s="12" t="s">
        <v>23</v>
      </c>
      <c r="C140" s="13" t="s">
        <v>140</v>
      </c>
      <c r="D140" s="13" t="s">
        <v>143</v>
      </c>
      <c r="E140" s="14" t="s">
        <v>176</v>
      </c>
      <c r="F140" s="13"/>
      <c r="G140" s="13"/>
      <c r="H140" s="10" t="s">
        <v>22</v>
      </c>
      <c r="I140" s="10" t="s">
        <v>23</v>
      </c>
      <c r="J140" t="s">
        <v>148</v>
      </c>
      <c r="K140" t="s">
        <v>173</v>
      </c>
      <c r="L140" t="s">
        <v>143</v>
      </c>
      <c r="M140" s="15">
        <v>22222000002</v>
      </c>
      <c r="N140" s="15" t="s">
        <v>203</v>
      </c>
      <c r="O140" s="12">
        <f>+VLOOKUP(M140,[2]Foglio1!$A:$C,3,0)</f>
        <v>4256.4799999999996</v>
      </c>
      <c r="P140" s="29">
        <f>+VLOOKUP($M140,'Sp 2013'!$M:$X,12,0)</f>
        <v>0</v>
      </c>
      <c r="Q140" s="29">
        <f>+SUMIFS('Scritture 2014'!$F:$F,'Scritture 2014'!$G:$G,"38",'Scritture 2014'!$A:$A,$M140)</f>
        <v>0</v>
      </c>
      <c r="R140" s="29">
        <f>+SUMIFS('Scritture 2014'!$F:$F,'Scritture 2014'!$G:$G,"16",'Scritture 2014'!$A:$A,$M140)</f>
        <v>0</v>
      </c>
      <c r="S140" s="29">
        <f>+SUMIFS('Scritture 2014'!$F:$F,'Scritture 2014'!$G:$G,"39CA",'Scritture 2014'!$A:$A,$M140)</f>
        <v>0</v>
      </c>
      <c r="T140" s="29">
        <f>+SUMIFS('Scritture 2014'!$F:$F,'Scritture 2014'!$G:$G,"17",'Scritture 2014'!$A:$A,$M140)</f>
        <v>0</v>
      </c>
      <c r="U140" s="29">
        <f>+SUMIFS('Scritture 2014'!$F:$F,'Scritture 2014'!$G:$G,"39AF",'Scritture 2014'!$A:$A,$M140)</f>
        <v>0</v>
      </c>
      <c r="V140" s="29">
        <f>+SUMIFS('Scritture 2014'!$F:$F,'Scritture 2014'!$G:$G,"39SD",'Scritture 2014'!$A:$A,$M140)</f>
        <v>0</v>
      </c>
      <c r="W140" s="29">
        <f>+SUMIFS('Scritture 2014'!$F:$F,'Scritture 2014'!$G:$G,"37",'Scritture 2014'!$A:$A,$M140)</f>
        <v>0</v>
      </c>
      <c r="X140" s="29">
        <f>+SUMIFS('Scritture 2014'!$F:$F,'Scritture 2014'!$G:$G,"19",'Scritture 2014'!$A:$A,$M140)</f>
        <v>0</v>
      </c>
      <c r="Y140" s="29">
        <f t="shared" si="7"/>
        <v>0</v>
      </c>
      <c r="Z140" s="29">
        <f t="shared" si="8"/>
        <v>4256.4799999999996</v>
      </c>
      <c r="AA140" s="29">
        <f t="shared" si="9"/>
        <v>0</v>
      </c>
    </row>
    <row r="141" spans="1:27" ht="15" customHeight="1" x14ac:dyDescent="0.3">
      <c r="A141" s="12" t="s">
        <v>22</v>
      </c>
      <c r="B141" s="12" t="s">
        <v>23</v>
      </c>
      <c r="C141" s="13" t="s">
        <v>140</v>
      </c>
      <c r="D141" s="13" t="s">
        <v>143</v>
      </c>
      <c r="E141" s="14" t="s">
        <v>176</v>
      </c>
      <c r="F141" s="13"/>
      <c r="G141" s="13"/>
      <c r="H141" s="10" t="s">
        <v>22</v>
      </c>
      <c r="I141" s="10" t="s">
        <v>23</v>
      </c>
      <c r="J141" t="s">
        <v>148</v>
      </c>
      <c r="K141" t="s">
        <v>173</v>
      </c>
      <c r="L141" t="s">
        <v>143</v>
      </c>
      <c r="M141" s="15">
        <v>22223000021</v>
      </c>
      <c r="N141" s="15" t="s">
        <v>204</v>
      </c>
      <c r="O141" s="12">
        <f>+VLOOKUP(M141,[2]Foglio1!$A:$C,3,0)</f>
        <v>3412.13</v>
      </c>
      <c r="P141" s="29">
        <f>+VLOOKUP($M141,'Sp 2013'!$M:$X,12,0)</f>
        <v>0</v>
      </c>
      <c r="Q141" s="29">
        <f>+SUMIFS('Scritture 2014'!$F:$F,'Scritture 2014'!$G:$G,"38",'Scritture 2014'!$A:$A,$M141)</f>
        <v>0</v>
      </c>
      <c r="R141" s="29">
        <f>+SUMIFS('Scritture 2014'!$F:$F,'Scritture 2014'!$G:$G,"16",'Scritture 2014'!$A:$A,$M141)</f>
        <v>0</v>
      </c>
      <c r="S141" s="29">
        <f>+SUMIFS('Scritture 2014'!$F:$F,'Scritture 2014'!$G:$G,"39CA",'Scritture 2014'!$A:$A,$M141)</f>
        <v>0</v>
      </c>
      <c r="T141" s="29">
        <f>+SUMIFS('Scritture 2014'!$F:$F,'Scritture 2014'!$G:$G,"17",'Scritture 2014'!$A:$A,$M141)</f>
        <v>0</v>
      </c>
      <c r="U141" s="29">
        <f>+SUMIFS('Scritture 2014'!$F:$F,'Scritture 2014'!$G:$G,"39AF",'Scritture 2014'!$A:$A,$M141)</f>
        <v>0</v>
      </c>
      <c r="V141" s="29">
        <f>+SUMIFS('Scritture 2014'!$F:$F,'Scritture 2014'!$G:$G,"39SD",'Scritture 2014'!$A:$A,$M141)</f>
        <v>0</v>
      </c>
      <c r="W141" s="29">
        <f>+SUMIFS('Scritture 2014'!$F:$F,'Scritture 2014'!$G:$G,"37",'Scritture 2014'!$A:$A,$M141)</f>
        <v>0</v>
      </c>
      <c r="X141" s="29">
        <f>+SUMIFS('Scritture 2014'!$F:$F,'Scritture 2014'!$G:$G,"19",'Scritture 2014'!$A:$A,$M141)</f>
        <v>0</v>
      </c>
      <c r="Y141" s="29">
        <f t="shared" si="7"/>
        <v>0</v>
      </c>
      <c r="Z141" s="29">
        <f t="shared" si="8"/>
        <v>3412.13</v>
      </c>
      <c r="AA141" s="29">
        <f t="shared" si="9"/>
        <v>0</v>
      </c>
    </row>
    <row r="142" spans="1:27" ht="15" customHeight="1" x14ac:dyDescent="0.3">
      <c r="A142" s="12" t="s">
        <v>22</v>
      </c>
      <c r="B142" s="12" t="s">
        <v>23</v>
      </c>
      <c r="C142" s="13" t="s">
        <v>140</v>
      </c>
      <c r="D142" s="13" t="s">
        <v>143</v>
      </c>
      <c r="E142" s="14" t="s">
        <v>176</v>
      </c>
      <c r="F142" s="13"/>
      <c r="G142" s="13"/>
      <c r="H142" s="10" t="s">
        <v>22</v>
      </c>
      <c r="I142" s="10" t="s">
        <v>23</v>
      </c>
      <c r="J142" t="s">
        <v>148</v>
      </c>
      <c r="K142" t="s">
        <v>173</v>
      </c>
      <c r="L142" t="s">
        <v>143</v>
      </c>
      <c r="M142" s="15">
        <v>22223000038</v>
      </c>
      <c r="N142" s="15" t="s">
        <v>205</v>
      </c>
      <c r="O142" s="12">
        <f>+VLOOKUP(M142,[2]Foglio1!$A:$C,3,0)</f>
        <v>195.2</v>
      </c>
      <c r="P142" s="29">
        <f>+VLOOKUP($M142,'Sp 2013'!$M:$X,12,0)</f>
        <v>0</v>
      </c>
      <c r="Q142" s="29">
        <f>+SUMIFS('Scritture 2014'!$F:$F,'Scritture 2014'!$G:$G,"38",'Scritture 2014'!$A:$A,$M142)</f>
        <v>0</v>
      </c>
      <c r="R142" s="29">
        <f>+SUMIFS('Scritture 2014'!$F:$F,'Scritture 2014'!$G:$G,"16",'Scritture 2014'!$A:$A,$M142)</f>
        <v>0</v>
      </c>
      <c r="S142" s="29">
        <f>+SUMIFS('Scritture 2014'!$F:$F,'Scritture 2014'!$G:$G,"39CA",'Scritture 2014'!$A:$A,$M142)</f>
        <v>0</v>
      </c>
      <c r="T142" s="29">
        <f>+SUMIFS('Scritture 2014'!$F:$F,'Scritture 2014'!$G:$G,"17",'Scritture 2014'!$A:$A,$M142)</f>
        <v>0</v>
      </c>
      <c r="U142" s="29">
        <f>+SUMIFS('Scritture 2014'!$F:$F,'Scritture 2014'!$G:$G,"39AF",'Scritture 2014'!$A:$A,$M142)</f>
        <v>0</v>
      </c>
      <c r="V142" s="29">
        <f>+SUMIFS('Scritture 2014'!$F:$F,'Scritture 2014'!$G:$G,"39SD",'Scritture 2014'!$A:$A,$M142)</f>
        <v>0</v>
      </c>
      <c r="W142" s="29">
        <f>+SUMIFS('Scritture 2014'!$F:$F,'Scritture 2014'!$G:$G,"37",'Scritture 2014'!$A:$A,$M142)</f>
        <v>0</v>
      </c>
      <c r="X142" s="29">
        <f>+SUMIFS('Scritture 2014'!$F:$F,'Scritture 2014'!$G:$G,"19",'Scritture 2014'!$A:$A,$M142)</f>
        <v>0</v>
      </c>
      <c r="Y142" s="29">
        <f t="shared" si="7"/>
        <v>0</v>
      </c>
      <c r="Z142" s="29">
        <f t="shared" si="8"/>
        <v>195.2</v>
      </c>
      <c r="AA142" s="29">
        <f t="shared" si="9"/>
        <v>0</v>
      </c>
    </row>
    <row r="143" spans="1:27" ht="15" customHeight="1" x14ac:dyDescent="0.3">
      <c r="A143" s="12" t="s">
        <v>22</v>
      </c>
      <c r="B143" s="12" t="s">
        <v>23</v>
      </c>
      <c r="C143" s="13" t="s">
        <v>140</v>
      </c>
      <c r="D143" s="13" t="s">
        <v>143</v>
      </c>
      <c r="E143" s="14" t="s">
        <v>176</v>
      </c>
      <c r="F143" s="13"/>
      <c r="G143" s="13"/>
      <c r="H143" s="10" t="s">
        <v>22</v>
      </c>
      <c r="I143" s="10" t="s">
        <v>23</v>
      </c>
      <c r="J143" t="s">
        <v>148</v>
      </c>
      <c r="K143" t="s">
        <v>173</v>
      </c>
      <c r="L143" t="s">
        <v>143</v>
      </c>
      <c r="M143" s="15">
        <v>22223000041</v>
      </c>
      <c r="N143" s="15" t="s">
        <v>206</v>
      </c>
      <c r="O143" s="12"/>
      <c r="P143" s="29">
        <f>+VLOOKUP($M143,'Sp 2013'!$M:$X,12,0)</f>
        <v>0</v>
      </c>
      <c r="Q143" s="29">
        <f>+SUMIFS('Scritture 2014'!$F:$F,'Scritture 2014'!$G:$G,"38",'Scritture 2014'!$A:$A,$M143)</f>
        <v>0</v>
      </c>
      <c r="R143" s="29">
        <f>+SUMIFS('Scritture 2014'!$F:$F,'Scritture 2014'!$G:$G,"16",'Scritture 2014'!$A:$A,$M143)</f>
        <v>0</v>
      </c>
      <c r="S143" s="29">
        <f>+SUMIFS('Scritture 2014'!$F:$F,'Scritture 2014'!$G:$G,"39CA",'Scritture 2014'!$A:$A,$M143)</f>
        <v>0</v>
      </c>
      <c r="T143" s="29">
        <f>+SUMIFS('Scritture 2014'!$F:$F,'Scritture 2014'!$G:$G,"17",'Scritture 2014'!$A:$A,$M143)</f>
        <v>0</v>
      </c>
      <c r="U143" s="29">
        <f>+SUMIFS('Scritture 2014'!$F:$F,'Scritture 2014'!$G:$G,"39AF",'Scritture 2014'!$A:$A,$M143)</f>
        <v>0</v>
      </c>
      <c r="V143" s="29">
        <f>+SUMIFS('Scritture 2014'!$F:$F,'Scritture 2014'!$G:$G,"39SD",'Scritture 2014'!$A:$A,$M143)</f>
        <v>0</v>
      </c>
      <c r="W143" s="29">
        <f>+SUMIFS('Scritture 2014'!$F:$F,'Scritture 2014'!$G:$G,"37",'Scritture 2014'!$A:$A,$M143)</f>
        <v>0</v>
      </c>
      <c r="X143" s="29">
        <f>+SUMIFS('Scritture 2014'!$F:$F,'Scritture 2014'!$G:$G,"19",'Scritture 2014'!$A:$A,$M143)</f>
        <v>0</v>
      </c>
      <c r="Y143" s="29">
        <f t="shared" si="7"/>
        <v>0</v>
      </c>
      <c r="Z143" s="29">
        <f t="shared" si="8"/>
        <v>0</v>
      </c>
      <c r="AA143" s="29">
        <f t="shared" si="9"/>
        <v>0</v>
      </c>
    </row>
    <row r="144" spans="1:27" ht="15" customHeight="1" x14ac:dyDescent="0.3">
      <c r="A144" s="12" t="s">
        <v>22</v>
      </c>
      <c r="B144" s="12" t="s">
        <v>23</v>
      </c>
      <c r="C144" s="13" t="s">
        <v>140</v>
      </c>
      <c r="D144" s="13" t="s">
        <v>143</v>
      </c>
      <c r="E144" s="14" t="s">
        <v>176</v>
      </c>
      <c r="F144" s="13"/>
      <c r="G144" s="13"/>
      <c r="H144" s="10" t="s">
        <v>22</v>
      </c>
      <c r="I144" s="10" t="s">
        <v>23</v>
      </c>
      <c r="J144" t="s">
        <v>148</v>
      </c>
      <c r="K144" t="s">
        <v>173</v>
      </c>
      <c r="L144" t="s">
        <v>143</v>
      </c>
      <c r="M144" s="15">
        <v>22223000042</v>
      </c>
      <c r="N144" s="15" t="s">
        <v>207</v>
      </c>
      <c r="O144" s="12">
        <f>+VLOOKUP(M144,[2]Foglio1!$A:$C,3,0)</f>
        <v>635.66</v>
      </c>
      <c r="P144" s="29">
        <f>+VLOOKUP($M144,'Sp 2013'!$M:$X,12,0)</f>
        <v>0</v>
      </c>
      <c r="Q144" s="29">
        <f>+SUMIFS('Scritture 2014'!$F:$F,'Scritture 2014'!$G:$G,"38",'Scritture 2014'!$A:$A,$M144)</f>
        <v>0</v>
      </c>
      <c r="R144" s="29">
        <f>+SUMIFS('Scritture 2014'!$F:$F,'Scritture 2014'!$G:$G,"16",'Scritture 2014'!$A:$A,$M144)</f>
        <v>0</v>
      </c>
      <c r="S144" s="29">
        <f>+SUMIFS('Scritture 2014'!$F:$F,'Scritture 2014'!$G:$G,"39CA",'Scritture 2014'!$A:$A,$M144)</f>
        <v>0</v>
      </c>
      <c r="T144" s="29">
        <f>+SUMIFS('Scritture 2014'!$F:$F,'Scritture 2014'!$G:$G,"17",'Scritture 2014'!$A:$A,$M144)</f>
        <v>0</v>
      </c>
      <c r="U144" s="29">
        <f>+SUMIFS('Scritture 2014'!$F:$F,'Scritture 2014'!$G:$G,"39AF",'Scritture 2014'!$A:$A,$M144)</f>
        <v>0</v>
      </c>
      <c r="V144" s="29">
        <f>+SUMIFS('Scritture 2014'!$F:$F,'Scritture 2014'!$G:$G,"39SD",'Scritture 2014'!$A:$A,$M144)</f>
        <v>0</v>
      </c>
      <c r="W144" s="29">
        <f>+SUMIFS('Scritture 2014'!$F:$F,'Scritture 2014'!$G:$G,"37",'Scritture 2014'!$A:$A,$M144)</f>
        <v>0</v>
      </c>
      <c r="X144" s="29">
        <f>+SUMIFS('Scritture 2014'!$F:$F,'Scritture 2014'!$G:$G,"19",'Scritture 2014'!$A:$A,$M144)</f>
        <v>0</v>
      </c>
      <c r="Y144" s="29">
        <f t="shared" si="7"/>
        <v>0</v>
      </c>
      <c r="Z144" s="29">
        <f t="shared" si="8"/>
        <v>635.66</v>
      </c>
      <c r="AA144" s="29">
        <f t="shared" si="9"/>
        <v>0</v>
      </c>
    </row>
    <row r="145" spans="1:27" ht="15" customHeight="1" x14ac:dyDescent="0.3">
      <c r="A145" s="12"/>
      <c r="B145" s="12"/>
      <c r="C145" s="13"/>
      <c r="D145" s="13"/>
      <c r="E145" s="14"/>
      <c r="F145" s="13"/>
      <c r="G145" s="13"/>
      <c r="H145" s="10" t="s">
        <v>22</v>
      </c>
      <c r="I145" s="10" t="s">
        <v>23</v>
      </c>
      <c r="J145" t="s">
        <v>148</v>
      </c>
      <c r="K145" t="s">
        <v>173</v>
      </c>
      <c r="L145" t="s">
        <v>740</v>
      </c>
      <c r="M145" s="36" t="s">
        <v>741</v>
      </c>
      <c r="N145" s="36" t="s">
        <v>742</v>
      </c>
      <c r="O145" s="12"/>
      <c r="P145" s="29">
        <f>+VLOOKUP($M145,'Sp 2013'!$M:$X,12,0)</f>
        <v>-41086.29</v>
      </c>
      <c r="Q145" s="29">
        <f>+SUMIFS('Scritture 2014'!$F:$F,'Scritture 2014'!$G:$G,"38",'Scritture 2014'!$A:$A,$M145)</f>
        <v>0</v>
      </c>
      <c r="R145" s="29">
        <f>+SUMIFS('Scritture 2014'!$F:$F,'Scritture 2014'!$G:$G,"16",'Scritture 2014'!$A:$A,$M145)</f>
        <v>0</v>
      </c>
      <c r="S145" s="29">
        <f>+SUMIFS('Scritture 2014'!$F:$F,'Scritture 2014'!$G:$G,"39CA",'Scritture 2014'!$A:$A,$M145)</f>
        <v>0</v>
      </c>
      <c r="T145" s="29">
        <f>+SUMIFS('Scritture 2014'!$F:$F,'Scritture 2014'!$G:$G,"17",'Scritture 2014'!$A:$A,$M145)</f>
        <v>0</v>
      </c>
      <c r="U145" s="29">
        <f>+SUMIFS('Scritture 2014'!$F:$F,'Scritture 2014'!$G:$G,"39AF",'Scritture 2014'!$A:$A,$M145)</f>
        <v>0</v>
      </c>
      <c r="V145" s="29">
        <f>+SUMIFS('Scritture 2014'!$F:$F,'Scritture 2014'!$G:$G,"39SD",'Scritture 2014'!$A:$A,$M145)</f>
        <v>6517.9199999999983</v>
      </c>
      <c r="W145" s="29">
        <f>+SUMIFS('Scritture 2014'!$F:$F,'Scritture 2014'!$G:$G,"37",'Scritture 2014'!$A:$A,$M145)</f>
        <v>0</v>
      </c>
      <c r="X145" s="29">
        <f>+SUMIFS('Scritture 2014'!$F:$F,'Scritture 2014'!$G:$G,"19",'Scritture 2014'!$A:$A,$M145)</f>
        <v>0</v>
      </c>
      <c r="Y145" s="29">
        <f t="shared" si="7"/>
        <v>6517.9199999999983</v>
      </c>
      <c r="Z145" s="29">
        <f t="shared" si="8"/>
        <v>-34568.370000000003</v>
      </c>
      <c r="AA145" s="29">
        <f t="shared" si="9"/>
        <v>-34568.370000000003</v>
      </c>
    </row>
    <row r="146" spans="1:27" ht="15" customHeight="1" x14ac:dyDescent="0.3">
      <c r="A146" s="12"/>
      <c r="B146" s="12"/>
      <c r="C146" s="13"/>
      <c r="D146" s="13"/>
      <c r="E146" s="14"/>
      <c r="F146" s="13"/>
      <c r="G146" s="13"/>
      <c r="H146" s="10" t="s">
        <v>22</v>
      </c>
      <c r="I146" s="10" t="s">
        <v>23</v>
      </c>
      <c r="J146" t="s">
        <v>148</v>
      </c>
      <c r="K146" t="s">
        <v>173</v>
      </c>
      <c r="L146" t="s">
        <v>740</v>
      </c>
      <c r="M146" s="36" t="s">
        <v>743</v>
      </c>
      <c r="N146" s="36" t="s">
        <v>744</v>
      </c>
      <c r="O146" s="12"/>
      <c r="P146" s="29">
        <f>+VLOOKUP($M146,'Sp 2013'!$M:$X,12,0)</f>
        <v>0</v>
      </c>
      <c r="Q146" s="29">
        <f>+SUMIFS('Scritture 2014'!$F:$F,'Scritture 2014'!$G:$G,"38",'Scritture 2014'!$A:$A,$M146)</f>
        <v>0</v>
      </c>
      <c r="R146" s="29">
        <f>+SUMIFS('Scritture 2014'!$F:$F,'Scritture 2014'!$G:$G,"16",'Scritture 2014'!$A:$A,$M146)</f>
        <v>0</v>
      </c>
      <c r="S146" s="29">
        <f>+SUMIFS('Scritture 2014'!$F:$F,'Scritture 2014'!$G:$G,"39CA",'Scritture 2014'!$A:$A,$M146)</f>
        <v>0</v>
      </c>
      <c r="T146" s="29">
        <f>+SUMIFS('Scritture 2014'!$F:$F,'Scritture 2014'!$G:$G,"17",'Scritture 2014'!$A:$A,$M146)</f>
        <v>0</v>
      </c>
      <c r="U146" s="29">
        <f>+SUMIFS('Scritture 2014'!$F:$F,'Scritture 2014'!$G:$G,"39AF",'Scritture 2014'!$A:$A,$M146)</f>
        <v>0</v>
      </c>
      <c r="V146" s="29">
        <f>+SUMIFS('Scritture 2014'!$F:$F,'Scritture 2014'!$G:$G,"39SD",'Scritture 2014'!$A:$A,$M146)</f>
        <v>229.27000000000044</v>
      </c>
      <c r="W146" s="29">
        <f>+SUMIFS('Scritture 2014'!$F:$F,'Scritture 2014'!$G:$G,"37",'Scritture 2014'!$A:$A,$M146)</f>
        <v>0</v>
      </c>
      <c r="X146" s="29">
        <f>+SUMIFS('Scritture 2014'!$F:$F,'Scritture 2014'!$G:$G,"19",'Scritture 2014'!$A:$A,$M146)</f>
        <v>0</v>
      </c>
      <c r="Y146" s="29">
        <f t="shared" si="7"/>
        <v>229.27000000000044</v>
      </c>
      <c r="Z146" s="29">
        <f t="shared" si="8"/>
        <v>229.27000000000044</v>
      </c>
      <c r="AA146" s="29">
        <f t="shared" si="9"/>
        <v>229.27000000000044</v>
      </c>
    </row>
    <row r="147" spans="1:27" ht="15" customHeight="1" x14ac:dyDescent="0.3">
      <c r="A147" s="12"/>
      <c r="B147" s="12"/>
      <c r="C147" s="13"/>
      <c r="D147" s="13"/>
      <c r="E147" s="14"/>
      <c r="F147" s="13"/>
      <c r="G147" s="13"/>
      <c r="H147" s="10" t="s">
        <v>22</v>
      </c>
      <c r="I147" s="10" t="s">
        <v>23</v>
      </c>
      <c r="J147" t="s">
        <v>148</v>
      </c>
      <c r="K147" t="s">
        <v>173</v>
      </c>
      <c r="L147" t="s">
        <v>740</v>
      </c>
      <c r="M147" s="36" t="s">
        <v>745</v>
      </c>
      <c r="N147" s="15" t="s">
        <v>746</v>
      </c>
      <c r="O147" s="12"/>
      <c r="P147" s="29">
        <f>+VLOOKUP($M147,'Sp 2013'!$M:$X,12,0)</f>
        <v>0</v>
      </c>
      <c r="Q147" s="29">
        <f>+SUMIFS('Scritture 2014'!$F:$F,'Scritture 2014'!$G:$G,"38",'Scritture 2014'!$A:$A,$M147)</f>
        <v>0</v>
      </c>
      <c r="R147" s="29">
        <f>+SUMIFS('Scritture 2014'!$F:$F,'Scritture 2014'!$G:$G,"16",'Scritture 2014'!$A:$A,$M147)</f>
        <v>0</v>
      </c>
      <c r="S147" s="29">
        <f>+SUMIFS('Scritture 2014'!$F:$F,'Scritture 2014'!$G:$G,"39CA",'Scritture 2014'!$A:$A,$M147)</f>
        <v>0</v>
      </c>
      <c r="T147" s="29">
        <f>+SUMIFS('Scritture 2014'!$F:$F,'Scritture 2014'!$G:$G,"17",'Scritture 2014'!$A:$A,$M147)</f>
        <v>0</v>
      </c>
      <c r="U147" s="29">
        <f>+SUMIFS('Scritture 2014'!$F:$F,'Scritture 2014'!$G:$G,"39AF",'Scritture 2014'!$A:$A,$M147)</f>
        <v>0</v>
      </c>
      <c r="V147" s="29">
        <f>+SUMIFS('Scritture 2014'!$F:$F,'Scritture 2014'!$G:$G,"39SD",'Scritture 2014'!$A:$A,$M147)</f>
        <v>3900</v>
      </c>
      <c r="W147" s="29">
        <f>+SUMIFS('Scritture 2014'!$F:$F,'Scritture 2014'!$G:$G,"37",'Scritture 2014'!$A:$A,$M147)</f>
        <v>0</v>
      </c>
      <c r="X147" s="29">
        <f>+SUMIFS('Scritture 2014'!$F:$F,'Scritture 2014'!$G:$G,"19",'Scritture 2014'!$A:$A,$M147)</f>
        <v>0</v>
      </c>
      <c r="Y147" s="29">
        <f t="shared" si="7"/>
        <v>3900</v>
      </c>
      <c r="Z147" s="29">
        <f t="shared" si="8"/>
        <v>3900</v>
      </c>
      <c r="AA147" s="29">
        <f t="shared" si="9"/>
        <v>3900</v>
      </c>
    </row>
    <row r="148" spans="1:27" ht="15" customHeight="1" x14ac:dyDescent="0.3">
      <c r="A148" s="12"/>
      <c r="B148" s="12"/>
      <c r="C148" s="13"/>
      <c r="D148" s="13"/>
      <c r="E148" s="14"/>
      <c r="F148" s="13"/>
      <c r="G148" s="13"/>
      <c r="H148" s="10" t="s">
        <v>22</v>
      </c>
      <c r="I148" s="10" t="s">
        <v>23</v>
      </c>
      <c r="J148" t="s">
        <v>148</v>
      </c>
      <c r="K148" t="s">
        <v>173</v>
      </c>
      <c r="L148" t="s">
        <v>740</v>
      </c>
      <c r="M148" s="36" t="s">
        <v>747</v>
      </c>
      <c r="N148" s="15" t="s">
        <v>748</v>
      </c>
      <c r="O148" s="12"/>
      <c r="P148" s="29">
        <f>+VLOOKUP($M148,'Sp 2013'!$M:$X,12,0)</f>
        <v>0</v>
      </c>
      <c r="Q148" s="29">
        <f>+SUMIFS('Scritture 2014'!$F:$F,'Scritture 2014'!$G:$G,"38",'Scritture 2014'!$A:$A,$M148)</f>
        <v>0</v>
      </c>
      <c r="R148" s="29">
        <f>+SUMIFS('Scritture 2014'!$F:$F,'Scritture 2014'!$G:$G,"16",'Scritture 2014'!$A:$A,$M148)</f>
        <v>0</v>
      </c>
      <c r="S148" s="29">
        <f>+SUMIFS('Scritture 2014'!$F:$F,'Scritture 2014'!$G:$G,"39CA",'Scritture 2014'!$A:$A,$M148)</f>
        <v>0</v>
      </c>
      <c r="T148" s="29">
        <f>+SUMIFS('Scritture 2014'!$F:$F,'Scritture 2014'!$G:$G,"17",'Scritture 2014'!$A:$A,$M148)</f>
        <v>0</v>
      </c>
      <c r="U148" s="29">
        <f>+SUMIFS('Scritture 2014'!$F:$F,'Scritture 2014'!$G:$G,"39AF",'Scritture 2014'!$A:$A,$M148)</f>
        <v>0</v>
      </c>
      <c r="V148" s="29">
        <f>+SUMIFS('Scritture 2014'!$F:$F,'Scritture 2014'!$G:$G,"39SD",'Scritture 2014'!$A:$A,$M148)</f>
        <v>0</v>
      </c>
      <c r="W148" s="29">
        <f>+SUMIFS('Scritture 2014'!$F:$F,'Scritture 2014'!$G:$G,"37",'Scritture 2014'!$A:$A,$M148)</f>
        <v>0</v>
      </c>
      <c r="X148" s="29">
        <f>+SUMIFS('Scritture 2014'!$F:$F,'Scritture 2014'!$G:$G,"19",'Scritture 2014'!$A:$A,$M148)</f>
        <v>0</v>
      </c>
      <c r="Y148" s="29">
        <f t="shared" si="7"/>
        <v>0</v>
      </c>
      <c r="Z148" s="29">
        <f t="shared" si="8"/>
        <v>0</v>
      </c>
      <c r="AA148" s="29">
        <f t="shared" si="9"/>
        <v>0</v>
      </c>
    </row>
    <row r="149" spans="1:27" ht="15" customHeight="1" x14ac:dyDescent="0.3">
      <c r="A149" s="12" t="s">
        <v>22</v>
      </c>
      <c r="B149" s="12" t="s">
        <v>23</v>
      </c>
      <c r="C149" s="13" t="s">
        <v>140</v>
      </c>
      <c r="D149" s="13" t="s">
        <v>143</v>
      </c>
      <c r="E149" s="14" t="s">
        <v>176</v>
      </c>
      <c r="F149" s="13"/>
      <c r="G149" s="13" t="s">
        <v>208</v>
      </c>
      <c r="H149" s="10" t="s">
        <v>22</v>
      </c>
      <c r="I149" s="10" t="s">
        <v>23</v>
      </c>
      <c r="J149" t="s">
        <v>209</v>
      </c>
      <c r="K149" t="s">
        <v>210</v>
      </c>
      <c r="L149" t="s">
        <v>211</v>
      </c>
      <c r="M149" s="24">
        <v>11803000002</v>
      </c>
      <c r="N149" s="25" t="s">
        <v>212</v>
      </c>
      <c r="O149" s="12">
        <f>+VLOOKUP(M149,[2]Foglio1!$A:$C,3,0)</f>
        <v>56998.99</v>
      </c>
      <c r="P149" s="29">
        <f>+VLOOKUP($M149,'Sp 2013'!$M:$X,12,0)</f>
        <v>0</v>
      </c>
      <c r="Q149" s="29">
        <f>+SUMIFS('Scritture 2014'!$F:$F,'Scritture 2014'!$G:$G,"38",'Scritture 2014'!$A:$A,$M149)</f>
        <v>0</v>
      </c>
      <c r="R149" s="29">
        <f>+SUMIFS('Scritture 2014'!$F:$F,'Scritture 2014'!$G:$G,"16",'Scritture 2014'!$A:$A,$M149)</f>
        <v>0</v>
      </c>
      <c r="S149" s="29">
        <f>+SUMIFS('Scritture 2014'!$F:$F,'Scritture 2014'!$G:$G,"39CA",'Scritture 2014'!$A:$A,$M149)</f>
        <v>0</v>
      </c>
      <c r="T149" s="29">
        <f>+SUMIFS('Scritture 2014'!$F:$F,'Scritture 2014'!$G:$G,"17",'Scritture 2014'!$A:$A,$M149)</f>
        <v>0</v>
      </c>
      <c r="U149" s="29">
        <f>+SUMIFS('Scritture 2014'!$F:$F,'Scritture 2014'!$G:$G,"39AF",'Scritture 2014'!$A:$A,$M149)</f>
        <v>0</v>
      </c>
      <c r="V149" s="29">
        <f>+SUMIFS('Scritture 2014'!$F:$F,'Scritture 2014'!$G:$G,"39SD",'Scritture 2014'!$A:$A,$M149)</f>
        <v>0</v>
      </c>
      <c r="W149" s="29">
        <f>+SUMIFS('Scritture 2014'!$F:$F,'Scritture 2014'!$G:$G,"37",'Scritture 2014'!$A:$A,$M149)</f>
        <v>0</v>
      </c>
      <c r="X149" s="29">
        <f>+SUMIFS('Scritture 2014'!$F:$F,'Scritture 2014'!$G:$G,"19",'Scritture 2014'!$A:$A,$M149)</f>
        <v>0</v>
      </c>
      <c r="Y149" s="29">
        <f t="shared" si="7"/>
        <v>0</v>
      </c>
      <c r="Z149" s="29">
        <f t="shared" si="8"/>
        <v>56998.99</v>
      </c>
      <c r="AA149" s="29">
        <f t="shared" si="9"/>
        <v>0</v>
      </c>
    </row>
    <row r="150" spans="1:27" ht="15" customHeight="1" x14ac:dyDescent="0.3">
      <c r="A150" s="12" t="s">
        <v>22</v>
      </c>
      <c r="B150" s="12" t="s">
        <v>23</v>
      </c>
      <c r="C150" s="13" t="s">
        <v>140</v>
      </c>
      <c r="D150" s="13" t="s">
        <v>143</v>
      </c>
      <c r="E150" s="14" t="s">
        <v>176</v>
      </c>
      <c r="F150" s="13"/>
      <c r="G150" s="13"/>
      <c r="H150" s="10" t="s">
        <v>22</v>
      </c>
      <c r="I150" s="10" t="s">
        <v>23</v>
      </c>
      <c r="J150" t="s">
        <v>148</v>
      </c>
      <c r="K150" t="s">
        <v>173</v>
      </c>
      <c r="L150" t="s">
        <v>143</v>
      </c>
      <c r="M150" s="15">
        <v>11510000038</v>
      </c>
      <c r="N150" s="15" t="s">
        <v>213</v>
      </c>
      <c r="O150" s="12">
        <f>+VLOOKUP(M150,[2]Foglio1!$A:$C,3,0)</f>
        <v>641854.42000000004</v>
      </c>
      <c r="P150" s="29">
        <f>+VLOOKUP($M150,'Sp 2013'!$M:$X,12,0)</f>
        <v>0</v>
      </c>
      <c r="Q150" s="29">
        <f>+SUMIFS('Scritture 2014'!$F:$F,'Scritture 2014'!$G:$G,"38",'Scritture 2014'!$A:$A,$M150)</f>
        <v>0</v>
      </c>
      <c r="R150" s="29">
        <f>+SUMIFS('Scritture 2014'!$F:$F,'Scritture 2014'!$G:$G,"16",'Scritture 2014'!$A:$A,$M150)</f>
        <v>0</v>
      </c>
      <c r="S150" s="29">
        <f>+SUMIFS('Scritture 2014'!$F:$F,'Scritture 2014'!$G:$G,"39CA",'Scritture 2014'!$A:$A,$M150)</f>
        <v>0</v>
      </c>
      <c r="T150" s="29">
        <f>+SUMIFS('Scritture 2014'!$F:$F,'Scritture 2014'!$G:$G,"17",'Scritture 2014'!$A:$A,$M150)</f>
        <v>0</v>
      </c>
      <c r="U150" s="29">
        <f>+SUMIFS('Scritture 2014'!$F:$F,'Scritture 2014'!$G:$G,"39AF",'Scritture 2014'!$A:$A,$M150)</f>
        <v>0</v>
      </c>
      <c r="V150" s="29">
        <f>+SUMIFS('Scritture 2014'!$F:$F,'Scritture 2014'!$G:$G,"39SD",'Scritture 2014'!$A:$A,$M150)</f>
        <v>0</v>
      </c>
      <c r="W150" s="29">
        <f>+SUMIFS('Scritture 2014'!$F:$F,'Scritture 2014'!$G:$G,"37",'Scritture 2014'!$A:$A,$M150)</f>
        <v>0</v>
      </c>
      <c r="X150" s="29">
        <f>+SUMIFS('Scritture 2014'!$F:$F,'Scritture 2014'!$G:$G,"19",'Scritture 2014'!$A:$A,$M150)</f>
        <v>0</v>
      </c>
      <c r="Y150" s="29">
        <f t="shared" si="7"/>
        <v>0</v>
      </c>
      <c r="Z150" s="29">
        <f t="shared" si="8"/>
        <v>641854.42000000004</v>
      </c>
      <c r="AA150" s="29">
        <f t="shared" si="9"/>
        <v>0</v>
      </c>
    </row>
    <row r="151" spans="1:27" ht="15" customHeight="1" x14ac:dyDescent="0.3">
      <c r="A151" s="12" t="s">
        <v>22</v>
      </c>
      <c r="B151" s="12" t="s">
        <v>23</v>
      </c>
      <c r="C151" s="13" t="s">
        <v>214</v>
      </c>
      <c r="D151" s="13" t="s">
        <v>215</v>
      </c>
      <c r="E151" s="14" t="s">
        <v>216</v>
      </c>
      <c r="F151" s="13"/>
      <c r="G151" s="13"/>
      <c r="H151" s="10" t="s">
        <v>22</v>
      </c>
      <c r="I151" s="10" t="s">
        <v>23</v>
      </c>
      <c r="J151" t="s">
        <v>148</v>
      </c>
      <c r="K151" t="s">
        <v>217</v>
      </c>
      <c r="L151" t="s">
        <v>218</v>
      </c>
      <c r="M151" s="15">
        <v>11301000001</v>
      </c>
      <c r="N151" s="15" t="s">
        <v>219</v>
      </c>
      <c r="O151" s="12">
        <f>+VLOOKUP(M151,[2]Foglio1!$A:$C,3,0)</f>
        <v>5704</v>
      </c>
      <c r="P151" s="29">
        <f>+VLOOKUP($M151,'Sp 2013'!$M:$X,12,0)</f>
        <v>0</v>
      </c>
      <c r="Q151" s="29">
        <f>+SUMIFS('Scritture 2014'!$F:$F,'Scritture 2014'!$G:$G,"38",'Scritture 2014'!$A:$A,$M151)</f>
        <v>0</v>
      </c>
      <c r="R151" s="29">
        <f>+SUMIFS('Scritture 2014'!$F:$F,'Scritture 2014'!$G:$G,"16",'Scritture 2014'!$A:$A,$M151)</f>
        <v>0</v>
      </c>
      <c r="S151" s="29">
        <f>+SUMIFS('Scritture 2014'!$F:$F,'Scritture 2014'!$G:$G,"39CA",'Scritture 2014'!$A:$A,$M151)</f>
        <v>0</v>
      </c>
      <c r="T151" s="29">
        <f>+SUMIFS('Scritture 2014'!$F:$F,'Scritture 2014'!$G:$G,"17",'Scritture 2014'!$A:$A,$M151)</f>
        <v>0</v>
      </c>
      <c r="U151" s="29">
        <f>+SUMIFS('Scritture 2014'!$F:$F,'Scritture 2014'!$G:$G,"39AF",'Scritture 2014'!$A:$A,$M151)</f>
        <v>0</v>
      </c>
      <c r="V151" s="29">
        <f>+SUMIFS('Scritture 2014'!$F:$F,'Scritture 2014'!$G:$G,"39SD",'Scritture 2014'!$A:$A,$M151)</f>
        <v>0</v>
      </c>
      <c r="W151" s="29">
        <f>+SUMIFS('Scritture 2014'!$F:$F,'Scritture 2014'!$G:$G,"37",'Scritture 2014'!$A:$A,$M151)</f>
        <v>0</v>
      </c>
      <c r="X151" s="29">
        <f>+SUMIFS('Scritture 2014'!$F:$F,'Scritture 2014'!$G:$G,"19",'Scritture 2014'!$A:$A,$M151)</f>
        <v>0</v>
      </c>
      <c r="Y151" s="29">
        <f t="shared" si="7"/>
        <v>0</v>
      </c>
      <c r="Z151" s="29">
        <f t="shared" si="8"/>
        <v>5704</v>
      </c>
      <c r="AA151" s="29">
        <f t="shared" si="9"/>
        <v>0</v>
      </c>
    </row>
    <row r="152" spans="1:27" ht="15" customHeight="1" x14ac:dyDescent="0.3">
      <c r="A152" s="12" t="s">
        <v>22</v>
      </c>
      <c r="B152" s="12" t="s">
        <v>23</v>
      </c>
      <c r="C152" s="13" t="s">
        <v>214</v>
      </c>
      <c r="D152" s="13" t="s">
        <v>215</v>
      </c>
      <c r="E152" s="14" t="s">
        <v>216</v>
      </c>
      <c r="F152" s="13"/>
      <c r="G152" s="13"/>
      <c r="H152" s="10" t="s">
        <v>22</v>
      </c>
      <c r="I152" s="10" t="s">
        <v>23</v>
      </c>
      <c r="J152" t="s">
        <v>148</v>
      </c>
      <c r="K152" t="s">
        <v>217</v>
      </c>
      <c r="L152" t="s">
        <v>218</v>
      </c>
      <c r="M152" s="15">
        <v>11301000002</v>
      </c>
      <c r="N152" s="15" t="s">
        <v>220</v>
      </c>
      <c r="O152" s="12">
        <f>+VLOOKUP(M152,[2]Foglio1!$A:$C,3,0)</f>
        <v>154937.10999999999</v>
      </c>
      <c r="P152" s="29">
        <f>+VLOOKUP($M152,'Sp 2013'!$M:$X,12,0)</f>
        <v>35212.700000000012</v>
      </c>
      <c r="Q152" s="29">
        <f>+SUMIFS('Scritture 2014'!$F:$F,'Scritture 2014'!$G:$G,"38",'Scritture 2014'!$A:$A,$M152)</f>
        <v>0</v>
      </c>
      <c r="R152" s="29">
        <f>+SUMIFS('Scritture 2014'!$F:$F,'Scritture 2014'!$G:$G,"16",'Scritture 2014'!$A:$A,$M152)</f>
        <v>0</v>
      </c>
      <c r="S152" s="29">
        <f>+SUMIFS('Scritture 2014'!$F:$F,'Scritture 2014'!$G:$G,"39CA",'Scritture 2014'!$A:$A,$M152)</f>
        <v>0</v>
      </c>
      <c r="T152" s="29">
        <f>+SUMIFS('Scritture 2014'!$F:$F,'Scritture 2014'!$G:$G,"17",'Scritture 2014'!$A:$A,$M152)</f>
        <v>0</v>
      </c>
      <c r="U152" s="29">
        <f>+SUMIFS('Scritture 2014'!$F:$F,'Scritture 2014'!$G:$G,"39AF",'Scritture 2014'!$A:$A,$M152)</f>
        <v>2455.3500000000058</v>
      </c>
      <c r="V152" s="29">
        <f>+SUMIFS('Scritture 2014'!$F:$F,'Scritture 2014'!$G:$G,"39SD",'Scritture 2014'!$A:$A,$M152)</f>
        <v>0</v>
      </c>
      <c r="W152" s="29">
        <f>+SUMIFS('Scritture 2014'!$F:$F,'Scritture 2014'!$G:$G,"37",'Scritture 2014'!$A:$A,$M152)</f>
        <v>0</v>
      </c>
      <c r="X152" s="29">
        <f>+SUMIFS('Scritture 2014'!$F:$F,'Scritture 2014'!$G:$G,"19",'Scritture 2014'!$A:$A,$M152)</f>
        <v>0</v>
      </c>
      <c r="Y152" s="29">
        <f t="shared" si="7"/>
        <v>2455.3500000000058</v>
      </c>
      <c r="Z152" s="29">
        <f t="shared" si="8"/>
        <v>192605.16</v>
      </c>
      <c r="AA152" s="29">
        <f t="shared" si="9"/>
        <v>37668.050000000017</v>
      </c>
    </row>
    <row r="153" spans="1:27" ht="15" customHeight="1" x14ac:dyDescent="0.3">
      <c r="A153" s="12" t="s">
        <v>22</v>
      </c>
      <c r="B153" s="12" t="s">
        <v>23</v>
      </c>
      <c r="C153" s="13" t="s">
        <v>214</v>
      </c>
      <c r="D153" s="13" t="s">
        <v>215</v>
      </c>
      <c r="E153" s="14" t="s">
        <v>216</v>
      </c>
      <c r="F153" s="13"/>
      <c r="G153" s="13"/>
      <c r="H153" s="10" t="s">
        <v>22</v>
      </c>
      <c r="I153" s="10" t="s">
        <v>23</v>
      </c>
      <c r="J153" t="s">
        <v>148</v>
      </c>
      <c r="K153" t="s">
        <v>217</v>
      </c>
      <c r="L153" t="s">
        <v>218</v>
      </c>
      <c r="M153" s="15">
        <v>11301000003</v>
      </c>
      <c r="N153" s="15" t="s">
        <v>221</v>
      </c>
      <c r="O153" s="12">
        <f>+VLOOKUP(M153,[2]Foglio1!$A:$C,3,0)</f>
        <v>154.93</v>
      </c>
      <c r="P153" s="29">
        <f>+VLOOKUP($M153,'Sp 2013'!$M:$X,12,0)</f>
        <v>0</v>
      </c>
      <c r="Q153" s="29">
        <f>+SUMIFS('Scritture 2014'!$F:$F,'Scritture 2014'!$G:$G,"38",'Scritture 2014'!$A:$A,$M153)</f>
        <v>0</v>
      </c>
      <c r="R153" s="29">
        <f>+SUMIFS('Scritture 2014'!$F:$F,'Scritture 2014'!$G:$G,"16",'Scritture 2014'!$A:$A,$M153)</f>
        <v>0</v>
      </c>
      <c r="S153" s="29">
        <f>+SUMIFS('Scritture 2014'!$F:$F,'Scritture 2014'!$G:$G,"39CA",'Scritture 2014'!$A:$A,$M153)</f>
        <v>0</v>
      </c>
      <c r="T153" s="29">
        <f>+SUMIFS('Scritture 2014'!$F:$F,'Scritture 2014'!$G:$G,"17",'Scritture 2014'!$A:$A,$M153)</f>
        <v>0</v>
      </c>
      <c r="U153" s="29">
        <f>+SUMIFS('Scritture 2014'!$F:$F,'Scritture 2014'!$G:$G,"39AF",'Scritture 2014'!$A:$A,$M153)</f>
        <v>0</v>
      </c>
      <c r="V153" s="29">
        <f>+SUMIFS('Scritture 2014'!$F:$F,'Scritture 2014'!$G:$G,"39SD",'Scritture 2014'!$A:$A,$M153)</f>
        <v>0</v>
      </c>
      <c r="W153" s="29">
        <f>+SUMIFS('Scritture 2014'!$F:$F,'Scritture 2014'!$G:$G,"37",'Scritture 2014'!$A:$A,$M153)</f>
        <v>0</v>
      </c>
      <c r="X153" s="29">
        <f>+SUMIFS('Scritture 2014'!$F:$F,'Scritture 2014'!$G:$G,"19",'Scritture 2014'!$A:$A,$M153)</f>
        <v>0</v>
      </c>
      <c r="Y153" s="29">
        <f t="shared" si="7"/>
        <v>0</v>
      </c>
      <c r="Z153" s="29">
        <f t="shared" si="8"/>
        <v>154.93</v>
      </c>
      <c r="AA153" s="29">
        <f t="shared" si="9"/>
        <v>0</v>
      </c>
    </row>
    <row r="154" spans="1:27" ht="15" customHeight="1" x14ac:dyDescent="0.3">
      <c r="A154" s="12" t="s">
        <v>22</v>
      </c>
      <c r="B154" s="12" t="s">
        <v>23</v>
      </c>
      <c r="C154" s="13" t="s">
        <v>214</v>
      </c>
      <c r="D154" s="13" t="s">
        <v>222</v>
      </c>
      <c r="E154" s="14" t="s">
        <v>223</v>
      </c>
      <c r="F154" s="13"/>
      <c r="G154" s="13"/>
      <c r="H154" s="10" t="s">
        <v>22</v>
      </c>
      <c r="I154" s="10" t="s">
        <v>23</v>
      </c>
      <c r="J154" t="s">
        <v>148</v>
      </c>
      <c r="K154" t="s">
        <v>217</v>
      </c>
      <c r="L154" t="s">
        <v>218</v>
      </c>
      <c r="M154" s="15">
        <v>11301000004</v>
      </c>
      <c r="N154" s="15" t="s">
        <v>224</v>
      </c>
      <c r="O154" s="12">
        <f>+VLOOKUP(M154,[2]Foglio1!$A:$C,3,0)</f>
        <v>99669.36</v>
      </c>
      <c r="P154" s="29">
        <f>+VLOOKUP($M154,'Sp 2013'!$M:$X,12,0)</f>
        <v>-63487.979999999996</v>
      </c>
      <c r="Q154" s="29">
        <f>+SUMIFS('Scritture 2014'!$F:$F,'Scritture 2014'!$G:$G,"38",'Scritture 2014'!$A:$A,$M154)</f>
        <v>0</v>
      </c>
      <c r="R154" s="29">
        <f>+SUMIFS('Scritture 2014'!$F:$F,'Scritture 2014'!$G:$G,"16",'Scritture 2014'!$A:$A,$M154)</f>
        <v>0</v>
      </c>
      <c r="S154" s="29">
        <f>+SUMIFS('Scritture 2014'!$F:$F,'Scritture 2014'!$G:$G,"39CA",'Scritture 2014'!$A:$A,$M154)</f>
        <v>0</v>
      </c>
      <c r="T154" s="29">
        <f>+SUMIFS('Scritture 2014'!$F:$F,'Scritture 2014'!$G:$G,"17",'Scritture 2014'!$A:$A,$M154)</f>
        <v>0</v>
      </c>
      <c r="U154" s="29">
        <f>+SUMIFS('Scritture 2014'!$F:$F,'Scritture 2014'!$G:$G,"39AF",'Scritture 2014'!$A:$A,$M154)</f>
        <v>1135.109999999986</v>
      </c>
      <c r="V154" s="29">
        <f>+SUMIFS('Scritture 2014'!$F:$F,'Scritture 2014'!$G:$G,"39SD",'Scritture 2014'!$A:$A,$M154)</f>
        <v>0</v>
      </c>
      <c r="W154" s="29">
        <f>+SUMIFS('Scritture 2014'!$F:$F,'Scritture 2014'!$G:$G,"37",'Scritture 2014'!$A:$A,$M154)</f>
        <v>0</v>
      </c>
      <c r="X154" s="29">
        <f>+SUMIFS('Scritture 2014'!$F:$F,'Scritture 2014'!$G:$G,"19",'Scritture 2014'!$A:$A,$M154)</f>
        <v>0</v>
      </c>
      <c r="Y154" s="29">
        <f t="shared" si="7"/>
        <v>1135.109999999986</v>
      </c>
      <c r="Z154" s="29">
        <f t="shared" si="8"/>
        <v>37316.489999999991</v>
      </c>
      <c r="AA154" s="29">
        <f t="shared" si="9"/>
        <v>-62352.87000000001</v>
      </c>
    </row>
    <row r="155" spans="1:27" ht="15" customHeight="1" x14ac:dyDescent="0.3">
      <c r="A155" s="12" t="s">
        <v>22</v>
      </c>
      <c r="B155" s="12" t="s">
        <v>23</v>
      </c>
      <c r="C155" s="13" t="s">
        <v>214</v>
      </c>
      <c r="D155" s="13" t="s">
        <v>222</v>
      </c>
      <c r="E155" s="14" t="s">
        <v>223</v>
      </c>
      <c r="F155" s="13"/>
      <c r="G155" s="13"/>
      <c r="H155" s="10" t="s">
        <v>22</v>
      </c>
      <c r="I155" s="10" t="s">
        <v>23</v>
      </c>
      <c r="J155" t="s">
        <v>148</v>
      </c>
      <c r="K155" t="s">
        <v>217</v>
      </c>
      <c r="L155" t="s">
        <v>218</v>
      </c>
      <c r="M155" s="15">
        <v>11301000005</v>
      </c>
      <c r="N155" s="15" t="s">
        <v>225</v>
      </c>
      <c r="O155" s="12">
        <f>+VLOOKUP(M155,[2]Foglio1!$A:$C,3,0)</f>
        <v>300000</v>
      </c>
      <c r="P155" s="29">
        <f>+VLOOKUP($M155,'Sp 2013'!$M:$X,12,0)</f>
        <v>62488.549999999988</v>
      </c>
      <c r="Q155" s="29">
        <f>+SUMIFS('Scritture 2014'!$F:$F,'Scritture 2014'!$G:$G,"38",'Scritture 2014'!$A:$A,$M155)</f>
        <v>0</v>
      </c>
      <c r="R155" s="29">
        <f>+SUMIFS('Scritture 2014'!$F:$F,'Scritture 2014'!$G:$G,"16",'Scritture 2014'!$A:$A,$M155)</f>
        <v>0</v>
      </c>
      <c r="S155" s="29">
        <f>+SUMIFS('Scritture 2014'!$F:$F,'Scritture 2014'!$G:$G,"39CA",'Scritture 2014'!$A:$A,$M155)</f>
        <v>0</v>
      </c>
      <c r="T155" s="29">
        <f>+SUMIFS('Scritture 2014'!$F:$F,'Scritture 2014'!$G:$G,"17",'Scritture 2014'!$A:$A,$M155)</f>
        <v>0</v>
      </c>
      <c r="U155" s="29">
        <f>+SUMIFS('Scritture 2014'!$F:$F,'Scritture 2014'!$G:$G,"39AF",'Scritture 2014'!$A:$A,$M155)</f>
        <v>8388.390000000014</v>
      </c>
      <c r="V155" s="29">
        <f>+SUMIFS('Scritture 2014'!$F:$F,'Scritture 2014'!$G:$G,"39SD",'Scritture 2014'!$A:$A,$M155)</f>
        <v>0</v>
      </c>
      <c r="W155" s="29">
        <f>+SUMIFS('Scritture 2014'!$F:$F,'Scritture 2014'!$G:$G,"37",'Scritture 2014'!$A:$A,$M155)</f>
        <v>0</v>
      </c>
      <c r="X155" s="29">
        <f>+SUMIFS('Scritture 2014'!$F:$F,'Scritture 2014'!$G:$G,"19",'Scritture 2014'!$A:$A,$M155)</f>
        <v>0</v>
      </c>
      <c r="Y155" s="29">
        <f t="shared" si="7"/>
        <v>8388.390000000014</v>
      </c>
      <c r="Z155" s="29">
        <f t="shared" si="8"/>
        <v>370876.94</v>
      </c>
      <c r="AA155" s="29">
        <f t="shared" si="9"/>
        <v>70876.94</v>
      </c>
    </row>
    <row r="156" spans="1:27" ht="15" customHeight="1" x14ac:dyDescent="0.3">
      <c r="A156" s="12" t="s">
        <v>22</v>
      </c>
      <c r="B156" s="12" t="s">
        <v>23</v>
      </c>
      <c r="C156" s="13" t="s">
        <v>214</v>
      </c>
      <c r="D156" s="13" t="s">
        <v>222</v>
      </c>
      <c r="E156" s="14" t="s">
        <v>223</v>
      </c>
      <c r="F156" s="13"/>
      <c r="G156" s="13"/>
      <c r="H156" s="10" t="s">
        <v>22</v>
      </c>
      <c r="I156" s="10" t="s">
        <v>23</v>
      </c>
      <c r="J156" t="s">
        <v>148</v>
      </c>
      <c r="K156" t="s">
        <v>217</v>
      </c>
      <c r="L156" t="s">
        <v>218</v>
      </c>
      <c r="M156" s="15">
        <v>11301000006</v>
      </c>
      <c r="N156" s="15" t="s">
        <v>226</v>
      </c>
      <c r="O156" s="12">
        <f>+VLOOKUP(M156,[2]Foglio1!$A:$C,3,0)</f>
        <v>50000</v>
      </c>
      <c r="P156" s="29">
        <f>+VLOOKUP($M156,'Sp 2013'!$M:$X,12,0)</f>
        <v>3894.6999999999971</v>
      </c>
      <c r="Q156" s="29">
        <f>+SUMIFS('Scritture 2014'!$F:$F,'Scritture 2014'!$G:$G,"38",'Scritture 2014'!$A:$A,$M156)</f>
        <v>0</v>
      </c>
      <c r="R156" s="29">
        <f>+SUMIFS('Scritture 2014'!$F:$F,'Scritture 2014'!$G:$G,"16",'Scritture 2014'!$A:$A,$M156)</f>
        <v>0</v>
      </c>
      <c r="S156" s="29">
        <f>+SUMIFS('Scritture 2014'!$F:$F,'Scritture 2014'!$G:$G,"39CA",'Scritture 2014'!$A:$A,$M156)</f>
        <v>0</v>
      </c>
      <c r="T156" s="29">
        <f>+SUMIFS('Scritture 2014'!$F:$F,'Scritture 2014'!$G:$G,"17",'Scritture 2014'!$A:$A,$M156)</f>
        <v>0</v>
      </c>
      <c r="U156" s="29">
        <f>+SUMIFS('Scritture 2014'!$F:$F,'Scritture 2014'!$G:$G,"39AF",'Scritture 2014'!$A:$A,$M156)</f>
        <v>1457.8600000000006</v>
      </c>
      <c r="V156" s="29">
        <f>+SUMIFS('Scritture 2014'!$F:$F,'Scritture 2014'!$G:$G,"39SD",'Scritture 2014'!$A:$A,$M156)</f>
        <v>0</v>
      </c>
      <c r="W156" s="29">
        <f>+SUMIFS('Scritture 2014'!$F:$F,'Scritture 2014'!$G:$G,"37",'Scritture 2014'!$A:$A,$M156)</f>
        <v>0</v>
      </c>
      <c r="X156" s="29">
        <f>+SUMIFS('Scritture 2014'!$F:$F,'Scritture 2014'!$G:$G,"19",'Scritture 2014'!$A:$A,$M156)</f>
        <v>0</v>
      </c>
      <c r="Y156" s="29">
        <f t="shared" si="7"/>
        <v>1457.8600000000006</v>
      </c>
      <c r="Z156" s="29">
        <f t="shared" si="8"/>
        <v>55352.56</v>
      </c>
      <c r="AA156" s="29">
        <f t="shared" si="9"/>
        <v>5352.5599999999977</v>
      </c>
    </row>
    <row r="157" spans="1:27" ht="15" customHeight="1" x14ac:dyDescent="0.3">
      <c r="A157" s="12" t="s">
        <v>22</v>
      </c>
      <c r="B157" s="12" t="s">
        <v>23</v>
      </c>
      <c r="C157" s="13" t="s">
        <v>214</v>
      </c>
      <c r="D157" s="13" t="s">
        <v>222</v>
      </c>
      <c r="E157" s="14" t="s">
        <v>223</v>
      </c>
      <c r="F157" s="13"/>
      <c r="G157" s="13"/>
      <c r="H157" s="10" t="s">
        <v>22</v>
      </c>
      <c r="I157" s="10" t="s">
        <v>23</v>
      </c>
      <c r="J157" t="s">
        <v>148</v>
      </c>
      <c r="K157" t="s">
        <v>217</v>
      </c>
      <c r="L157" t="s">
        <v>218</v>
      </c>
      <c r="M157" s="15">
        <v>11301000007</v>
      </c>
      <c r="N157" s="15" t="s">
        <v>227</v>
      </c>
      <c r="O157" s="12">
        <f>+VLOOKUP(M157,[2]Foglio1!$A:$C,3,0)</f>
        <v>206250</v>
      </c>
      <c r="P157" s="29">
        <f>+VLOOKUP($M157,'Sp 2013'!$M:$X,12,0)</f>
        <v>-640</v>
      </c>
      <c r="Q157" s="29">
        <f>+SUMIFS('Scritture 2014'!$F:$F,'Scritture 2014'!$G:$G,"38",'Scritture 2014'!$A:$A,$M157)</f>
        <v>0</v>
      </c>
      <c r="R157" s="29">
        <f>+SUMIFS('Scritture 2014'!$F:$F,'Scritture 2014'!$G:$G,"16",'Scritture 2014'!$A:$A,$M157)</f>
        <v>0</v>
      </c>
      <c r="S157" s="29">
        <f>+SUMIFS('Scritture 2014'!$F:$F,'Scritture 2014'!$G:$G,"39CA",'Scritture 2014'!$A:$A,$M157)</f>
        <v>0</v>
      </c>
      <c r="T157" s="29">
        <f>+SUMIFS('Scritture 2014'!$F:$F,'Scritture 2014'!$G:$G,"17",'Scritture 2014'!$A:$A,$M157)</f>
        <v>0</v>
      </c>
      <c r="U157" s="29">
        <f>+SUMIFS('Scritture 2014'!$F:$F,'Scritture 2014'!$G:$G,"39AF",'Scritture 2014'!$A:$A,$M157)</f>
        <v>2020</v>
      </c>
      <c r="V157" s="29">
        <f>+SUMIFS('Scritture 2014'!$F:$F,'Scritture 2014'!$G:$G,"39SD",'Scritture 2014'!$A:$A,$M157)</f>
        <v>0</v>
      </c>
      <c r="W157" s="29">
        <f>+SUMIFS('Scritture 2014'!$F:$F,'Scritture 2014'!$G:$G,"37",'Scritture 2014'!$A:$A,$M157)</f>
        <v>0</v>
      </c>
      <c r="X157" s="29">
        <f>+SUMIFS('Scritture 2014'!$F:$F,'Scritture 2014'!$G:$G,"19",'Scritture 2014'!$A:$A,$M157)</f>
        <v>0</v>
      </c>
      <c r="Y157" s="29">
        <f t="shared" si="7"/>
        <v>2020</v>
      </c>
      <c r="Z157" s="29">
        <f t="shared" si="8"/>
        <v>207630</v>
      </c>
      <c r="AA157" s="29">
        <f t="shared" si="9"/>
        <v>1380</v>
      </c>
    </row>
    <row r="158" spans="1:27" ht="15" customHeight="1" x14ac:dyDescent="0.3">
      <c r="A158" s="12" t="s">
        <v>22</v>
      </c>
      <c r="B158" s="12" t="s">
        <v>23</v>
      </c>
      <c r="C158" s="13" t="s">
        <v>214</v>
      </c>
      <c r="D158" s="13" t="s">
        <v>215</v>
      </c>
      <c r="E158" s="14" t="s">
        <v>216</v>
      </c>
      <c r="F158" s="13"/>
      <c r="G158" s="13"/>
      <c r="H158" s="10" t="s">
        <v>22</v>
      </c>
      <c r="I158" s="10" t="s">
        <v>23</v>
      </c>
      <c r="J158" t="s">
        <v>148</v>
      </c>
      <c r="K158" t="s">
        <v>217</v>
      </c>
      <c r="L158" t="s">
        <v>218</v>
      </c>
      <c r="M158" s="15">
        <v>11301000008</v>
      </c>
      <c r="N158" s="15" t="s">
        <v>228</v>
      </c>
      <c r="O158" s="12">
        <f>+VLOOKUP(M158,[2]Foglio1!$A:$C,3,0)</f>
        <v>5102.5200000000004</v>
      </c>
      <c r="P158" s="29">
        <f>+VLOOKUP($M158,'Sp 2013'!$M:$X,12,0)</f>
        <v>0</v>
      </c>
      <c r="Q158" s="29">
        <f>+SUMIFS('Scritture 2014'!$F:$F,'Scritture 2014'!$G:$G,"38",'Scritture 2014'!$A:$A,$M158)</f>
        <v>0</v>
      </c>
      <c r="R158" s="29">
        <f>+SUMIFS('Scritture 2014'!$F:$F,'Scritture 2014'!$G:$G,"16",'Scritture 2014'!$A:$A,$M158)</f>
        <v>0</v>
      </c>
      <c r="S158" s="29">
        <f>+SUMIFS('Scritture 2014'!$F:$F,'Scritture 2014'!$G:$G,"39CA",'Scritture 2014'!$A:$A,$M158)</f>
        <v>0</v>
      </c>
      <c r="T158" s="29">
        <f>+SUMIFS('Scritture 2014'!$F:$F,'Scritture 2014'!$G:$G,"17",'Scritture 2014'!$A:$A,$M158)</f>
        <v>0</v>
      </c>
      <c r="U158" s="29">
        <f>+SUMIFS('Scritture 2014'!$F:$F,'Scritture 2014'!$G:$G,"39AF",'Scritture 2014'!$A:$A,$M158)</f>
        <v>-1679.7900000000004</v>
      </c>
      <c r="V158" s="29">
        <f>+SUMIFS('Scritture 2014'!$F:$F,'Scritture 2014'!$G:$G,"39SD",'Scritture 2014'!$A:$A,$M158)</f>
        <v>0</v>
      </c>
      <c r="W158" s="29">
        <f>+SUMIFS('Scritture 2014'!$F:$F,'Scritture 2014'!$G:$G,"37",'Scritture 2014'!$A:$A,$M158)</f>
        <v>0</v>
      </c>
      <c r="X158" s="29">
        <f>+SUMIFS('Scritture 2014'!$F:$F,'Scritture 2014'!$G:$G,"19",'Scritture 2014'!$A:$A,$M158)</f>
        <v>0</v>
      </c>
      <c r="Y158" s="29">
        <f t="shared" si="7"/>
        <v>-1679.7900000000004</v>
      </c>
      <c r="Z158" s="29">
        <f t="shared" si="8"/>
        <v>3422.73</v>
      </c>
      <c r="AA158" s="29">
        <f t="shared" si="9"/>
        <v>-1679.7900000000004</v>
      </c>
    </row>
    <row r="159" spans="1:27" ht="15" customHeight="1" x14ac:dyDescent="0.3">
      <c r="A159" s="12"/>
      <c r="B159" s="12"/>
      <c r="C159" s="13"/>
      <c r="D159" s="13"/>
      <c r="E159" s="14"/>
      <c r="F159" s="13"/>
      <c r="G159" s="13"/>
      <c r="H159" s="10" t="s">
        <v>22</v>
      </c>
      <c r="I159" s="10" t="s">
        <v>23</v>
      </c>
      <c r="J159" t="s">
        <v>148</v>
      </c>
      <c r="K159" t="s">
        <v>217</v>
      </c>
      <c r="L159" t="s">
        <v>218</v>
      </c>
      <c r="M159" s="15" t="s">
        <v>749</v>
      </c>
      <c r="N159" s="15" t="s">
        <v>750</v>
      </c>
      <c r="O159" s="12"/>
      <c r="P159" s="29">
        <f>+VLOOKUP($M159,'Sp 2013'!$M:$X,12,0)</f>
        <v>70000</v>
      </c>
      <c r="Q159" s="29">
        <f>+SUMIFS('Scritture 2014'!$F:$F,'Scritture 2014'!$G:$G,"38",'Scritture 2014'!$A:$A,$M159)</f>
        <v>0</v>
      </c>
      <c r="R159" s="29">
        <f>+SUMIFS('Scritture 2014'!$F:$F,'Scritture 2014'!$G:$G,"16",'Scritture 2014'!$A:$A,$M159)</f>
        <v>0</v>
      </c>
      <c r="S159" s="29">
        <f>+SUMIFS('Scritture 2014'!$F:$F,'Scritture 2014'!$G:$G,"39CA",'Scritture 2014'!$A:$A,$M159)</f>
        <v>0</v>
      </c>
      <c r="T159" s="29">
        <f>+SUMIFS('Scritture 2014'!$F:$F,'Scritture 2014'!$G:$G,"17",'Scritture 2014'!$A:$A,$M159)</f>
        <v>0</v>
      </c>
      <c r="U159" s="29">
        <f>+SUMIFS('Scritture 2014'!$F:$F,'Scritture 2014'!$G:$G,"39AF",'Scritture 2014'!$A:$A,$M159)</f>
        <v>0</v>
      </c>
      <c r="V159" s="29">
        <f>+SUMIFS('Scritture 2014'!$F:$F,'Scritture 2014'!$G:$G,"39SD",'Scritture 2014'!$A:$A,$M159)</f>
        <v>0</v>
      </c>
      <c r="W159" s="29">
        <f>+SUMIFS('Scritture 2014'!$F:$F,'Scritture 2014'!$G:$G,"37",'Scritture 2014'!$A:$A,$M159)</f>
        <v>0</v>
      </c>
      <c r="X159" s="29">
        <f>+SUMIFS('Scritture 2014'!$F:$F,'Scritture 2014'!$G:$G,"19",'Scritture 2014'!$A:$A,$M159)</f>
        <v>0</v>
      </c>
      <c r="Y159" s="29">
        <f t="shared" si="7"/>
        <v>0</v>
      </c>
      <c r="Z159" s="29">
        <f t="shared" si="8"/>
        <v>70000</v>
      </c>
      <c r="AA159" s="29">
        <f t="shared" si="9"/>
        <v>70000</v>
      </c>
    </row>
    <row r="160" spans="1:27" ht="15" customHeight="1" x14ac:dyDescent="0.3">
      <c r="A160" s="12" t="s">
        <v>22</v>
      </c>
      <c r="B160" s="12" t="s">
        <v>23</v>
      </c>
      <c r="C160" s="13" t="s">
        <v>229</v>
      </c>
      <c r="D160" s="13" t="s">
        <v>230</v>
      </c>
      <c r="E160" s="14" t="s">
        <v>231</v>
      </c>
      <c r="F160" s="13"/>
      <c r="G160" s="13"/>
      <c r="H160" s="10" t="s">
        <v>22</v>
      </c>
      <c r="I160" s="10" t="s">
        <v>23</v>
      </c>
      <c r="J160" t="s">
        <v>148</v>
      </c>
      <c r="K160" t="s">
        <v>232</v>
      </c>
      <c r="L160" t="s">
        <v>230</v>
      </c>
      <c r="M160" s="13">
        <v>11703</v>
      </c>
      <c r="N160" s="13" t="s">
        <v>233</v>
      </c>
      <c r="O160" s="12">
        <f>+VLOOKUP(M160,[2]Foglio1!$A:$C,3,0)</f>
        <v>23275.88</v>
      </c>
      <c r="P160" s="29">
        <f>+VLOOKUP($M160,'Sp 2013'!$M:$X,12,0)</f>
        <v>0</v>
      </c>
      <c r="Q160" s="29">
        <f>+SUMIFS('Scritture 2014'!$F:$F,'Scritture 2014'!$G:$G,"38",'Scritture 2014'!$A:$A,$M160)</f>
        <v>0</v>
      </c>
      <c r="R160" s="29">
        <f>+SUMIFS('Scritture 2014'!$F:$F,'Scritture 2014'!$G:$G,"16",'Scritture 2014'!$A:$A,$M160)</f>
        <v>0</v>
      </c>
      <c r="S160" s="29">
        <f>+SUMIFS('Scritture 2014'!$F:$F,'Scritture 2014'!$G:$G,"39CA",'Scritture 2014'!$A:$A,$M160)</f>
        <v>0</v>
      </c>
      <c r="T160" s="29">
        <f>+SUMIFS('Scritture 2014'!$F:$F,'Scritture 2014'!$G:$G,"17",'Scritture 2014'!$A:$A,$M160)</f>
        <v>0</v>
      </c>
      <c r="U160" s="29">
        <f>+SUMIFS('Scritture 2014'!$F:$F,'Scritture 2014'!$G:$G,"39AF",'Scritture 2014'!$A:$A,$M160)</f>
        <v>0</v>
      </c>
      <c r="V160" s="29">
        <f>+SUMIFS('Scritture 2014'!$F:$F,'Scritture 2014'!$G:$G,"39SD",'Scritture 2014'!$A:$A,$M160)</f>
        <v>0</v>
      </c>
      <c r="W160" s="29">
        <f>+SUMIFS('Scritture 2014'!$F:$F,'Scritture 2014'!$G:$G,"37",'Scritture 2014'!$A:$A,$M160)</f>
        <v>0</v>
      </c>
      <c r="X160" s="29">
        <f>+SUMIFS('Scritture 2014'!$F:$F,'Scritture 2014'!$G:$G,"19",'Scritture 2014'!$A:$A,$M160)</f>
        <v>0</v>
      </c>
      <c r="Y160" s="29">
        <f t="shared" si="7"/>
        <v>0</v>
      </c>
      <c r="Z160" s="29">
        <f t="shared" si="8"/>
        <v>23275.88</v>
      </c>
      <c r="AA160" s="29">
        <f t="shared" si="9"/>
        <v>0</v>
      </c>
    </row>
    <row r="161" spans="1:27" ht="15" customHeight="1" x14ac:dyDescent="0.3">
      <c r="A161" s="12" t="s">
        <v>22</v>
      </c>
      <c r="B161" s="12" t="s">
        <v>23</v>
      </c>
      <c r="C161" s="13" t="s">
        <v>229</v>
      </c>
      <c r="D161" s="13" t="s">
        <v>234</v>
      </c>
      <c r="E161" s="14" t="s">
        <v>235</v>
      </c>
      <c r="F161" s="13"/>
      <c r="G161" s="13"/>
      <c r="H161" s="10" t="s">
        <v>22</v>
      </c>
      <c r="I161" s="10" t="s">
        <v>23</v>
      </c>
      <c r="J161" t="s">
        <v>148</v>
      </c>
      <c r="K161" t="s">
        <v>232</v>
      </c>
      <c r="L161" t="s">
        <v>234</v>
      </c>
      <c r="M161" s="13">
        <v>11701000009</v>
      </c>
      <c r="N161" s="13" t="s">
        <v>236</v>
      </c>
      <c r="O161" s="12">
        <f>+VLOOKUP(M161,[2]Foglio1!$A:$C,3,0)</f>
        <v>248110.7</v>
      </c>
      <c r="P161" s="29">
        <f>+VLOOKUP($M161,'Sp 2013'!$M:$X,12,0)</f>
        <v>0</v>
      </c>
      <c r="Q161" s="29">
        <f>+SUMIFS('Scritture 2014'!$F:$F,'Scritture 2014'!$G:$G,"38",'Scritture 2014'!$A:$A,$M161)</f>
        <v>0</v>
      </c>
      <c r="R161" s="29">
        <f>+SUMIFS('Scritture 2014'!$F:$F,'Scritture 2014'!$G:$G,"16",'Scritture 2014'!$A:$A,$M161)</f>
        <v>0</v>
      </c>
      <c r="S161" s="29">
        <f>+SUMIFS('Scritture 2014'!$F:$F,'Scritture 2014'!$G:$G,"39CA",'Scritture 2014'!$A:$A,$M161)</f>
        <v>0</v>
      </c>
      <c r="T161" s="29">
        <f>+SUMIFS('Scritture 2014'!$F:$F,'Scritture 2014'!$G:$G,"17",'Scritture 2014'!$A:$A,$M161)</f>
        <v>0</v>
      </c>
      <c r="U161" s="29">
        <f>+SUMIFS('Scritture 2014'!$F:$F,'Scritture 2014'!$G:$G,"39AF",'Scritture 2014'!$A:$A,$M161)</f>
        <v>0</v>
      </c>
      <c r="V161" s="29">
        <f>+SUMIFS('Scritture 2014'!$F:$F,'Scritture 2014'!$G:$G,"39SD",'Scritture 2014'!$A:$A,$M161)</f>
        <v>0</v>
      </c>
      <c r="W161" s="29">
        <f>+SUMIFS('Scritture 2014'!$F:$F,'Scritture 2014'!$G:$G,"37",'Scritture 2014'!$A:$A,$M161)</f>
        <v>0</v>
      </c>
      <c r="X161" s="29">
        <f>+SUMIFS('Scritture 2014'!$F:$F,'Scritture 2014'!$G:$G,"19",'Scritture 2014'!$A:$A,$M161)</f>
        <v>0</v>
      </c>
      <c r="Y161" s="29">
        <f t="shared" si="7"/>
        <v>0</v>
      </c>
      <c r="Z161" s="29">
        <f t="shared" si="8"/>
        <v>248110.7</v>
      </c>
      <c r="AA161" s="29">
        <f t="shared" si="9"/>
        <v>0</v>
      </c>
    </row>
    <row r="162" spans="1:27" ht="15" customHeight="1" x14ac:dyDescent="0.3">
      <c r="A162" s="12" t="s">
        <v>22</v>
      </c>
      <c r="B162" s="12" t="s">
        <v>23</v>
      </c>
      <c r="C162" s="13" t="s">
        <v>229</v>
      </c>
      <c r="D162" s="13" t="s">
        <v>234</v>
      </c>
      <c r="E162" s="14" t="s">
        <v>235</v>
      </c>
      <c r="F162" s="13"/>
      <c r="G162" s="13"/>
      <c r="H162" s="10" t="s">
        <v>22</v>
      </c>
      <c r="I162" s="10" t="s">
        <v>23</v>
      </c>
      <c r="J162" t="s">
        <v>148</v>
      </c>
      <c r="K162" t="s">
        <v>232</v>
      </c>
      <c r="L162" t="s">
        <v>234</v>
      </c>
      <c r="M162" s="13">
        <v>11701000020</v>
      </c>
      <c r="N162" s="13" t="s">
        <v>237</v>
      </c>
      <c r="O162" s="12">
        <f>+VLOOKUP(M162,[2]Foglio1!$A:$C,3,0)</f>
        <v>682.22</v>
      </c>
      <c r="P162" s="29">
        <f>+VLOOKUP($M162,'Sp 2013'!$M:$X,12,0)</f>
        <v>0</v>
      </c>
      <c r="Q162" s="29">
        <f>+SUMIFS('Scritture 2014'!$F:$F,'Scritture 2014'!$G:$G,"38",'Scritture 2014'!$A:$A,$M162)</f>
        <v>0</v>
      </c>
      <c r="R162" s="29">
        <f>+SUMIFS('Scritture 2014'!$F:$F,'Scritture 2014'!$G:$G,"16",'Scritture 2014'!$A:$A,$M162)</f>
        <v>0</v>
      </c>
      <c r="S162" s="29">
        <f>+SUMIFS('Scritture 2014'!$F:$F,'Scritture 2014'!$G:$G,"39CA",'Scritture 2014'!$A:$A,$M162)</f>
        <v>0</v>
      </c>
      <c r="T162" s="29">
        <f>+SUMIFS('Scritture 2014'!$F:$F,'Scritture 2014'!$G:$G,"17",'Scritture 2014'!$A:$A,$M162)</f>
        <v>0</v>
      </c>
      <c r="U162" s="29">
        <f>+SUMIFS('Scritture 2014'!$F:$F,'Scritture 2014'!$G:$G,"39AF",'Scritture 2014'!$A:$A,$M162)</f>
        <v>0</v>
      </c>
      <c r="V162" s="29">
        <f>+SUMIFS('Scritture 2014'!$F:$F,'Scritture 2014'!$G:$G,"39SD",'Scritture 2014'!$A:$A,$M162)</f>
        <v>0</v>
      </c>
      <c r="W162" s="29">
        <f>+SUMIFS('Scritture 2014'!$F:$F,'Scritture 2014'!$G:$G,"37",'Scritture 2014'!$A:$A,$M162)</f>
        <v>0</v>
      </c>
      <c r="X162" s="29">
        <f>+SUMIFS('Scritture 2014'!$F:$F,'Scritture 2014'!$G:$G,"19",'Scritture 2014'!$A:$A,$M162)</f>
        <v>0</v>
      </c>
      <c r="Y162" s="29">
        <f t="shared" si="7"/>
        <v>0</v>
      </c>
      <c r="Z162" s="29">
        <f t="shared" si="8"/>
        <v>682.22</v>
      </c>
      <c r="AA162" s="29">
        <f t="shared" si="9"/>
        <v>0</v>
      </c>
    </row>
    <row r="163" spans="1:27" ht="15" customHeight="1" x14ac:dyDescent="0.3">
      <c r="A163" s="12" t="s">
        <v>22</v>
      </c>
      <c r="B163" s="12" t="s">
        <v>23</v>
      </c>
      <c r="C163" s="13" t="s">
        <v>229</v>
      </c>
      <c r="D163" s="13" t="s">
        <v>234</v>
      </c>
      <c r="E163" s="14" t="s">
        <v>235</v>
      </c>
      <c r="F163" s="13"/>
      <c r="G163" s="13"/>
      <c r="H163" s="10" t="s">
        <v>22</v>
      </c>
      <c r="I163" s="10" t="s">
        <v>23</v>
      </c>
      <c r="J163" t="s">
        <v>148</v>
      </c>
      <c r="K163" t="s">
        <v>232</v>
      </c>
      <c r="L163" t="s">
        <v>234</v>
      </c>
      <c r="M163" s="13">
        <v>11701000025</v>
      </c>
      <c r="N163" s="13" t="s">
        <v>238</v>
      </c>
      <c r="O163" s="12">
        <f>+VLOOKUP(M163,[2]Foglio1!$A:$C,3,0)</f>
        <v>26571.360000000001</v>
      </c>
      <c r="P163" s="29">
        <f>+VLOOKUP($M163,'Sp 2013'!$M:$X,12,0)</f>
        <v>0</v>
      </c>
      <c r="Q163" s="29">
        <f>+SUMIFS('Scritture 2014'!$F:$F,'Scritture 2014'!$G:$G,"38",'Scritture 2014'!$A:$A,$M163)</f>
        <v>0</v>
      </c>
      <c r="R163" s="29">
        <f>+SUMIFS('Scritture 2014'!$F:$F,'Scritture 2014'!$G:$G,"16",'Scritture 2014'!$A:$A,$M163)</f>
        <v>0</v>
      </c>
      <c r="S163" s="29">
        <f>+SUMIFS('Scritture 2014'!$F:$F,'Scritture 2014'!$G:$G,"39CA",'Scritture 2014'!$A:$A,$M163)</f>
        <v>0</v>
      </c>
      <c r="T163" s="29">
        <f>+SUMIFS('Scritture 2014'!$F:$F,'Scritture 2014'!$G:$G,"17",'Scritture 2014'!$A:$A,$M163)</f>
        <v>0</v>
      </c>
      <c r="U163" s="29">
        <f>+SUMIFS('Scritture 2014'!$F:$F,'Scritture 2014'!$G:$G,"39AF",'Scritture 2014'!$A:$A,$M163)</f>
        <v>0</v>
      </c>
      <c r="V163" s="29">
        <f>+SUMIFS('Scritture 2014'!$F:$F,'Scritture 2014'!$G:$G,"39SD",'Scritture 2014'!$A:$A,$M163)</f>
        <v>0</v>
      </c>
      <c r="W163" s="29">
        <f>+SUMIFS('Scritture 2014'!$F:$F,'Scritture 2014'!$G:$G,"37",'Scritture 2014'!$A:$A,$M163)</f>
        <v>0</v>
      </c>
      <c r="X163" s="29">
        <f>+SUMIFS('Scritture 2014'!$F:$F,'Scritture 2014'!$G:$G,"19",'Scritture 2014'!$A:$A,$M163)</f>
        <v>0</v>
      </c>
      <c r="Y163" s="29">
        <f t="shared" si="7"/>
        <v>0</v>
      </c>
      <c r="Z163" s="29">
        <f t="shared" si="8"/>
        <v>26571.360000000001</v>
      </c>
      <c r="AA163" s="29">
        <f t="shared" si="9"/>
        <v>0</v>
      </c>
    </row>
    <row r="164" spans="1:27" ht="15" customHeight="1" x14ac:dyDescent="0.3">
      <c r="A164" s="12" t="s">
        <v>22</v>
      </c>
      <c r="B164" s="12" t="s">
        <v>23</v>
      </c>
      <c r="C164" s="13" t="s">
        <v>229</v>
      </c>
      <c r="D164" s="13" t="s">
        <v>234</v>
      </c>
      <c r="E164" s="14" t="s">
        <v>235</v>
      </c>
      <c r="F164" s="13"/>
      <c r="G164" s="13"/>
      <c r="H164" s="10" t="s">
        <v>22</v>
      </c>
      <c r="I164" s="10" t="s">
        <v>23</v>
      </c>
      <c r="J164" t="s">
        <v>148</v>
      </c>
      <c r="K164" t="s">
        <v>232</v>
      </c>
      <c r="L164" t="s">
        <v>234</v>
      </c>
      <c r="M164" s="13">
        <v>11701000032</v>
      </c>
      <c r="N164" s="13" t="s">
        <v>239</v>
      </c>
      <c r="O164" s="12">
        <f>+VLOOKUP(M164,[2]Foglio1!$A:$C,3,0)</f>
        <v>328909.19</v>
      </c>
      <c r="P164" s="29">
        <f>+VLOOKUP($M164,'Sp 2013'!$M:$X,12,0)</f>
        <v>0</v>
      </c>
      <c r="Q164" s="29">
        <f>+SUMIFS('Scritture 2014'!$F:$F,'Scritture 2014'!$G:$G,"38",'Scritture 2014'!$A:$A,$M164)</f>
        <v>0</v>
      </c>
      <c r="R164" s="29">
        <f>+SUMIFS('Scritture 2014'!$F:$F,'Scritture 2014'!$G:$G,"16",'Scritture 2014'!$A:$A,$M164)</f>
        <v>0</v>
      </c>
      <c r="S164" s="29">
        <f>+SUMIFS('Scritture 2014'!$F:$F,'Scritture 2014'!$G:$G,"39CA",'Scritture 2014'!$A:$A,$M164)</f>
        <v>0</v>
      </c>
      <c r="T164" s="29">
        <f>+SUMIFS('Scritture 2014'!$F:$F,'Scritture 2014'!$G:$G,"17",'Scritture 2014'!$A:$A,$M164)</f>
        <v>0</v>
      </c>
      <c r="U164" s="29">
        <f>+SUMIFS('Scritture 2014'!$F:$F,'Scritture 2014'!$G:$G,"39AF",'Scritture 2014'!$A:$A,$M164)</f>
        <v>0</v>
      </c>
      <c r="V164" s="29">
        <f>+SUMIFS('Scritture 2014'!$F:$F,'Scritture 2014'!$G:$G,"39SD",'Scritture 2014'!$A:$A,$M164)</f>
        <v>0</v>
      </c>
      <c r="W164" s="29">
        <f>+SUMIFS('Scritture 2014'!$F:$F,'Scritture 2014'!$G:$G,"37",'Scritture 2014'!$A:$A,$M164)</f>
        <v>0</v>
      </c>
      <c r="X164" s="29">
        <f>+SUMIFS('Scritture 2014'!$F:$F,'Scritture 2014'!$G:$G,"19",'Scritture 2014'!$A:$A,$M164)</f>
        <v>0</v>
      </c>
      <c r="Y164" s="29">
        <f t="shared" si="7"/>
        <v>0</v>
      </c>
      <c r="Z164" s="29">
        <f t="shared" si="8"/>
        <v>328909.19</v>
      </c>
      <c r="AA164" s="29">
        <f t="shared" si="9"/>
        <v>0</v>
      </c>
    </row>
    <row r="165" spans="1:27" ht="15" customHeight="1" x14ac:dyDescent="0.3">
      <c r="A165" s="12" t="s">
        <v>22</v>
      </c>
      <c r="B165" s="12" t="s">
        <v>23</v>
      </c>
      <c r="C165" s="13" t="s">
        <v>229</v>
      </c>
      <c r="D165" s="13" t="s">
        <v>234</v>
      </c>
      <c r="E165" s="14" t="s">
        <v>235</v>
      </c>
      <c r="F165" s="13"/>
      <c r="G165" s="13"/>
      <c r="H165" s="10" t="s">
        <v>22</v>
      </c>
      <c r="I165" s="10" t="s">
        <v>23</v>
      </c>
      <c r="J165" t="s">
        <v>148</v>
      </c>
      <c r="K165" t="s">
        <v>232</v>
      </c>
      <c r="L165" t="s">
        <v>234</v>
      </c>
      <c r="M165" s="13">
        <v>11701000039</v>
      </c>
      <c r="N165" s="13" t="s">
        <v>240</v>
      </c>
      <c r="O165" s="12">
        <f>+VLOOKUP(M165,[2]Foglio1!$A:$C,3,0)</f>
        <v>46727.14</v>
      </c>
      <c r="P165" s="29">
        <f>+VLOOKUP($M165,'Sp 2013'!$M:$X,12,0)</f>
        <v>0</v>
      </c>
      <c r="Q165" s="29">
        <f>+SUMIFS('Scritture 2014'!$F:$F,'Scritture 2014'!$G:$G,"38",'Scritture 2014'!$A:$A,$M165)</f>
        <v>0</v>
      </c>
      <c r="R165" s="29">
        <f>+SUMIFS('Scritture 2014'!$F:$F,'Scritture 2014'!$G:$G,"16",'Scritture 2014'!$A:$A,$M165)</f>
        <v>0</v>
      </c>
      <c r="S165" s="29">
        <f>+SUMIFS('Scritture 2014'!$F:$F,'Scritture 2014'!$G:$G,"39CA",'Scritture 2014'!$A:$A,$M165)</f>
        <v>0</v>
      </c>
      <c r="T165" s="29">
        <f>+SUMIFS('Scritture 2014'!$F:$F,'Scritture 2014'!$G:$G,"17",'Scritture 2014'!$A:$A,$M165)</f>
        <v>0</v>
      </c>
      <c r="U165" s="29">
        <f>+SUMIFS('Scritture 2014'!$F:$F,'Scritture 2014'!$G:$G,"39AF",'Scritture 2014'!$A:$A,$M165)</f>
        <v>0</v>
      </c>
      <c r="V165" s="29">
        <f>+SUMIFS('Scritture 2014'!$F:$F,'Scritture 2014'!$G:$G,"39SD",'Scritture 2014'!$A:$A,$M165)</f>
        <v>0</v>
      </c>
      <c r="W165" s="29">
        <f>+SUMIFS('Scritture 2014'!$F:$F,'Scritture 2014'!$G:$G,"37",'Scritture 2014'!$A:$A,$M165)</f>
        <v>0</v>
      </c>
      <c r="X165" s="29">
        <f>+SUMIFS('Scritture 2014'!$F:$F,'Scritture 2014'!$G:$G,"19",'Scritture 2014'!$A:$A,$M165)</f>
        <v>0</v>
      </c>
      <c r="Y165" s="29">
        <f t="shared" si="7"/>
        <v>0</v>
      </c>
      <c r="Z165" s="29">
        <f t="shared" si="8"/>
        <v>46727.14</v>
      </c>
      <c r="AA165" s="29">
        <f t="shared" si="9"/>
        <v>0</v>
      </c>
    </row>
    <row r="166" spans="1:27" ht="15" customHeight="1" x14ac:dyDescent="0.3">
      <c r="A166" s="12" t="s">
        <v>22</v>
      </c>
      <c r="B166" s="12" t="s">
        <v>23</v>
      </c>
      <c r="C166" s="13" t="s">
        <v>229</v>
      </c>
      <c r="D166" s="13" t="s">
        <v>234</v>
      </c>
      <c r="E166" s="14" t="s">
        <v>235</v>
      </c>
      <c r="F166" s="13"/>
      <c r="G166" s="13"/>
      <c r="H166" s="10" t="s">
        <v>22</v>
      </c>
      <c r="I166" s="10" t="s">
        <v>23</v>
      </c>
      <c r="J166" t="s">
        <v>148</v>
      </c>
      <c r="K166" t="s">
        <v>232</v>
      </c>
      <c r="L166" t="s">
        <v>234</v>
      </c>
      <c r="M166" s="13">
        <v>11701000043</v>
      </c>
      <c r="N166" s="13" t="s">
        <v>241</v>
      </c>
      <c r="O166" s="12">
        <f>+VLOOKUP(M166,[2]Foglio1!$A:$C,3,0)</f>
        <v>115.05</v>
      </c>
      <c r="P166" s="29">
        <f>+VLOOKUP($M166,'Sp 2013'!$M:$X,12,0)</f>
        <v>0</v>
      </c>
      <c r="Q166" s="29">
        <f>+SUMIFS('Scritture 2014'!$F:$F,'Scritture 2014'!$G:$G,"38",'Scritture 2014'!$A:$A,$M166)</f>
        <v>0</v>
      </c>
      <c r="R166" s="29">
        <f>+SUMIFS('Scritture 2014'!$F:$F,'Scritture 2014'!$G:$G,"16",'Scritture 2014'!$A:$A,$M166)</f>
        <v>0</v>
      </c>
      <c r="S166" s="29">
        <f>+SUMIFS('Scritture 2014'!$F:$F,'Scritture 2014'!$G:$G,"39CA",'Scritture 2014'!$A:$A,$M166)</f>
        <v>0</v>
      </c>
      <c r="T166" s="29">
        <f>+SUMIFS('Scritture 2014'!$F:$F,'Scritture 2014'!$G:$G,"17",'Scritture 2014'!$A:$A,$M166)</f>
        <v>0</v>
      </c>
      <c r="U166" s="29">
        <f>+SUMIFS('Scritture 2014'!$F:$F,'Scritture 2014'!$G:$G,"39AF",'Scritture 2014'!$A:$A,$M166)</f>
        <v>0</v>
      </c>
      <c r="V166" s="29">
        <f>+SUMIFS('Scritture 2014'!$F:$F,'Scritture 2014'!$G:$G,"39SD",'Scritture 2014'!$A:$A,$M166)</f>
        <v>0</v>
      </c>
      <c r="W166" s="29">
        <f>+SUMIFS('Scritture 2014'!$F:$F,'Scritture 2014'!$G:$G,"37",'Scritture 2014'!$A:$A,$M166)</f>
        <v>0</v>
      </c>
      <c r="X166" s="29">
        <f>+SUMIFS('Scritture 2014'!$F:$F,'Scritture 2014'!$G:$G,"19",'Scritture 2014'!$A:$A,$M166)</f>
        <v>0</v>
      </c>
      <c r="Y166" s="29">
        <f t="shared" si="7"/>
        <v>0</v>
      </c>
      <c r="Z166" s="29">
        <f t="shared" si="8"/>
        <v>115.05</v>
      </c>
      <c r="AA166" s="29">
        <f t="shared" si="9"/>
        <v>0</v>
      </c>
    </row>
    <row r="167" spans="1:27" ht="15" customHeight="1" x14ac:dyDescent="0.3">
      <c r="A167" s="12" t="s">
        <v>22</v>
      </c>
      <c r="B167" s="12" t="s">
        <v>23</v>
      </c>
      <c r="C167" s="13" t="s">
        <v>229</v>
      </c>
      <c r="D167" s="13" t="s">
        <v>234</v>
      </c>
      <c r="E167" s="14" t="s">
        <v>235</v>
      </c>
      <c r="F167" s="13"/>
      <c r="G167" s="13"/>
      <c r="H167" s="10" t="s">
        <v>22</v>
      </c>
      <c r="I167" s="10" t="s">
        <v>23</v>
      </c>
      <c r="J167" t="s">
        <v>148</v>
      </c>
      <c r="K167" t="s">
        <v>232</v>
      </c>
      <c r="L167" t="s">
        <v>234</v>
      </c>
      <c r="M167" s="13">
        <v>11701000044</v>
      </c>
      <c r="N167" s="13" t="s">
        <v>242</v>
      </c>
      <c r="O167" s="12">
        <f>+VLOOKUP(M167,[2]Foglio1!$A:$C,3,0)</f>
        <v>38.72</v>
      </c>
      <c r="P167" s="29">
        <f>+VLOOKUP($M167,'Sp 2013'!$M:$X,12,0)</f>
        <v>0</v>
      </c>
      <c r="Q167" s="29">
        <f>+SUMIFS('Scritture 2014'!$F:$F,'Scritture 2014'!$G:$G,"38",'Scritture 2014'!$A:$A,$M167)</f>
        <v>0</v>
      </c>
      <c r="R167" s="29">
        <f>+SUMIFS('Scritture 2014'!$F:$F,'Scritture 2014'!$G:$G,"16",'Scritture 2014'!$A:$A,$M167)</f>
        <v>0</v>
      </c>
      <c r="S167" s="29">
        <f>+SUMIFS('Scritture 2014'!$F:$F,'Scritture 2014'!$G:$G,"39CA",'Scritture 2014'!$A:$A,$M167)</f>
        <v>0</v>
      </c>
      <c r="T167" s="29">
        <f>+SUMIFS('Scritture 2014'!$F:$F,'Scritture 2014'!$G:$G,"17",'Scritture 2014'!$A:$A,$M167)</f>
        <v>0</v>
      </c>
      <c r="U167" s="29">
        <f>+SUMIFS('Scritture 2014'!$F:$F,'Scritture 2014'!$G:$G,"39AF",'Scritture 2014'!$A:$A,$M167)</f>
        <v>0</v>
      </c>
      <c r="V167" s="29">
        <f>+SUMIFS('Scritture 2014'!$F:$F,'Scritture 2014'!$G:$G,"39SD",'Scritture 2014'!$A:$A,$M167)</f>
        <v>0</v>
      </c>
      <c r="W167" s="29">
        <f>+SUMIFS('Scritture 2014'!$F:$F,'Scritture 2014'!$G:$G,"37",'Scritture 2014'!$A:$A,$M167)</f>
        <v>0</v>
      </c>
      <c r="X167" s="29">
        <f>+SUMIFS('Scritture 2014'!$F:$F,'Scritture 2014'!$G:$G,"19",'Scritture 2014'!$A:$A,$M167)</f>
        <v>0</v>
      </c>
      <c r="Y167" s="29">
        <f t="shared" si="7"/>
        <v>0</v>
      </c>
      <c r="Z167" s="29">
        <f t="shared" si="8"/>
        <v>38.72</v>
      </c>
      <c r="AA167" s="29">
        <f t="shared" si="9"/>
        <v>0</v>
      </c>
    </row>
    <row r="168" spans="1:27" ht="15" customHeight="1" x14ac:dyDescent="0.3">
      <c r="A168" s="12" t="s">
        <v>22</v>
      </c>
      <c r="B168" s="12" t="s">
        <v>23</v>
      </c>
      <c r="C168" s="13" t="s">
        <v>229</v>
      </c>
      <c r="D168" s="13" t="s">
        <v>234</v>
      </c>
      <c r="E168" s="14" t="s">
        <v>235</v>
      </c>
      <c r="F168" s="13"/>
      <c r="G168" s="13"/>
      <c r="H168" s="10" t="s">
        <v>22</v>
      </c>
      <c r="I168" s="10" t="s">
        <v>23</v>
      </c>
      <c r="J168" t="s">
        <v>148</v>
      </c>
      <c r="K168" t="s">
        <v>232</v>
      </c>
      <c r="L168" t="s">
        <v>234</v>
      </c>
      <c r="M168" s="13">
        <v>11701000046</v>
      </c>
      <c r="N168" s="13" t="s">
        <v>243</v>
      </c>
      <c r="O168" s="12">
        <f>+VLOOKUP(M168,[2]Foglio1!$A:$C,3,0)</f>
        <v>425.5</v>
      </c>
      <c r="P168" s="29">
        <f>+VLOOKUP($M168,'Sp 2013'!$M:$X,12,0)</f>
        <v>0</v>
      </c>
      <c r="Q168" s="29">
        <f>+SUMIFS('Scritture 2014'!$F:$F,'Scritture 2014'!$G:$G,"38",'Scritture 2014'!$A:$A,$M168)</f>
        <v>0</v>
      </c>
      <c r="R168" s="29">
        <f>+SUMIFS('Scritture 2014'!$F:$F,'Scritture 2014'!$G:$G,"16",'Scritture 2014'!$A:$A,$M168)</f>
        <v>0</v>
      </c>
      <c r="S168" s="29">
        <f>+SUMIFS('Scritture 2014'!$F:$F,'Scritture 2014'!$G:$G,"39CA",'Scritture 2014'!$A:$A,$M168)</f>
        <v>0</v>
      </c>
      <c r="T168" s="29">
        <f>+SUMIFS('Scritture 2014'!$F:$F,'Scritture 2014'!$G:$G,"17",'Scritture 2014'!$A:$A,$M168)</f>
        <v>0</v>
      </c>
      <c r="U168" s="29">
        <f>+SUMIFS('Scritture 2014'!$F:$F,'Scritture 2014'!$G:$G,"39AF",'Scritture 2014'!$A:$A,$M168)</f>
        <v>0</v>
      </c>
      <c r="V168" s="29">
        <f>+SUMIFS('Scritture 2014'!$F:$F,'Scritture 2014'!$G:$G,"39SD",'Scritture 2014'!$A:$A,$M168)</f>
        <v>0</v>
      </c>
      <c r="W168" s="29">
        <f>+SUMIFS('Scritture 2014'!$F:$F,'Scritture 2014'!$G:$G,"37",'Scritture 2014'!$A:$A,$M168)</f>
        <v>0</v>
      </c>
      <c r="X168" s="29">
        <f>+SUMIFS('Scritture 2014'!$F:$F,'Scritture 2014'!$G:$G,"19",'Scritture 2014'!$A:$A,$M168)</f>
        <v>0</v>
      </c>
      <c r="Y168" s="29">
        <f t="shared" si="7"/>
        <v>0</v>
      </c>
      <c r="Z168" s="29">
        <f t="shared" si="8"/>
        <v>425.5</v>
      </c>
      <c r="AA168" s="29">
        <f t="shared" si="9"/>
        <v>0</v>
      </c>
    </row>
    <row r="169" spans="1:27" ht="15" customHeight="1" x14ac:dyDescent="0.3">
      <c r="A169" s="12" t="s">
        <v>22</v>
      </c>
      <c r="B169" s="12" t="s">
        <v>23</v>
      </c>
      <c r="C169" s="13" t="s">
        <v>229</v>
      </c>
      <c r="D169" s="13" t="s">
        <v>234</v>
      </c>
      <c r="E169" s="14" t="s">
        <v>235</v>
      </c>
      <c r="F169" s="13"/>
      <c r="G169" s="13"/>
      <c r="H169" s="10" t="s">
        <v>22</v>
      </c>
      <c r="I169" s="10" t="s">
        <v>23</v>
      </c>
      <c r="J169" t="s">
        <v>148</v>
      </c>
      <c r="K169" t="s">
        <v>232</v>
      </c>
      <c r="L169" t="s">
        <v>234</v>
      </c>
      <c r="M169" s="13">
        <v>11701000049</v>
      </c>
      <c r="N169" s="13" t="s">
        <v>244</v>
      </c>
      <c r="O169" s="12">
        <f>+VLOOKUP(M169,[2]Foglio1!$A:$C,3,0)</f>
        <v>22502.26</v>
      </c>
      <c r="P169" s="29">
        <f>+VLOOKUP($M169,'Sp 2013'!$M:$X,12,0)</f>
        <v>0</v>
      </c>
      <c r="Q169" s="29">
        <f>+SUMIFS('Scritture 2014'!$F:$F,'Scritture 2014'!$G:$G,"38",'Scritture 2014'!$A:$A,$M169)</f>
        <v>0</v>
      </c>
      <c r="R169" s="29">
        <f>+SUMIFS('Scritture 2014'!$F:$F,'Scritture 2014'!$G:$G,"16",'Scritture 2014'!$A:$A,$M169)</f>
        <v>0</v>
      </c>
      <c r="S169" s="29">
        <f>+SUMIFS('Scritture 2014'!$F:$F,'Scritture 2014'!$G:$G,"39CA",'Scritture 2014'!$A:$A,$M169)</f>
        <v>0</v>
      </c>
      <c r="T169" s="29">
        <f>+SUMIFS('Scritture 2014'!$F:$F,'Scritture 2014'!$G:$G,"17",'Scritture 2014'!$A:$A,$M169)</f>
        <v>0</v>
      </c>
      <c r="U169" s="29">
        <f>+SUMIFS('Scritture 2014'!$F:$F,'Scritture 2014'!$G:$G,"39AF",'Scritture 2014'!$A:$A,$M169)</f>
        <v>0</v>
      </c>
      <c r="V169" s="29">
        <f>+SUMIFS('Scritture 2014'!$F:$F,'Scritture 2014'!$G:$G,"39SD",'Scritture 2014'!$A:$A,$M169)</f>
        <v>0</v>
      </c>
      <c r="W169" s="29">
        <f>+SUMIFS('Scritture 2014'!$F:$F,'Scritture 2014'!$G:$G,"37",'Scritture 2014'!$A:$A,$M169)</f>
        <v>0</v>
      </c>
      <c r="X169" s="29">
        <f>+SUMIFS('Scritture 2014'!$F:$F,'Scritture 2014'!$G:$G,"19",'Scritture 2014'!$A:$A,$M169)</f>
        <v>0</v>
      </c>
      <c r="Y169" s="29">
        <f t="shared" si="7"/>
        <v>0</v>
      </c>
      <c r="Z169" s="29">
        <f t="shared" si="8"/>
        <v>22502.26</v>
      </c>
      <c r="AA169" s="29">
        <f t="shared" si="9"/>
        <v>0</v>
      </c>
    </row>
    <row r="170" spans="1:27" ht="15" customHeight="1" x14ac:dyDescent="0.3">
      <c r="A170" s="12" t="s">
        <v>22</v>
      </c>
      <c r="B170" s="12" t="s">
        <v>23</v>
      </c>
      <c r="C170" s="13" t="s">
        <v>229</v>
      </c>
      <c r="D170" s="13" t="s">
        <v>234</v>
      </c>
      <c r="E170" s="14" t="s">
        <v>235</v>
      </c>
      <c r="F170" s="13"/>
      <c r="G170" s="13"/>
      <c r="H170" s="10" t="s">
        <v>22</v>
      </c>
      <c r="I170" s="10" t="s">
        <v>23</v>
      </c>
      <c r="J170" t="s">
        <v>148</v>
      </c>
      <c r="K170" t="s">
        <v>232</v>
      </c>
      <c r="L170" t="s">
        <v>234</v>
      </c>
      <c r="M170" s="13">
        <v>11701000053</v>
      </c>
      <c r="N170" s="13" t="s">
        <v>245</v>
      </c>
      <c r="O170" s="12">
        <f>+VLOOKUP(M170,[2]Foglio1!$A:$C,3,0)</f>
        <v>6041.6</v>
      </c>
      <c r="P170" s="29">
        <f>+VLOOKUP($M170,'Sp 2013'!$M:$X,12,0)</f>
        <v>0</v>
      </c>
      <c r="Q170" s="29">
        <f>+SUMIFS('Scritture 2014'!$F:$F,'Scritture 2014'!$G:$G,"38",'Scritture 2014'!$A:$A,$M170)</f>
        <v>0</v>
      </c>
      <c r="R170" s="29">
        <f>+SUMIFS('Scritture 2014'!$F:$F,'Scritture 2014'!$G:$G,"16",'Scritture 2014'!$A:$A,$M170)</f>
        <v>0</v>
      </c>
      <c r="S170" s="29">
        <f>+SUMIFS('Scritture 2014'!$F:$F,'Scritture 2014'!$G:$G,"39CA",'Scritture 2014'!$A:$A,$M170)</f>
        <v>0</v>
      </c>
      <c r="T170" s="29">
        <f>+SUMIFS('Scritture 2014'!$F:$F,'Scritture 2014'!$G:$G,"17",'Scritture 2014'!$A:$A,$M170)</f>
        <v>0</v>
      </c>
      <c r="U170" s="29">
        <f>+SUMIFS('Scritture 2014'!$F:$F,'Scritture 2014'!$G:$G,"39AF",'Scritture 2014'!$A:$A,$M170)</f>
        <v>0</v>
      </c>
      <c r="V170" s="29">
        <f>+SUMIFS('Scritture 2014'!$F:$F,'Scritture 2014'!$G:$G,"39SD",'Scritture 2014'!$A:$A,$M170)</f>
        <v>0</v>
      </c>
      <c r="W170" s="29">
        <f>+SUMIFS('Scritture 2014'!$F:$F,'Scritture 2014'!$G:$G,"37",'Scritture 2014'!$A:$A,$M170)</f>
        <v>0</v>
      </c>
      <c r="X170" s="29">
        <f>+SUMIFS('Scritture 2014'!$F:$F,'Scritture 2014'!$G:$G,"19",'Scritture 2014'!$A:$A,$M170)</f>
        <v>0</v>
      </c>
      <c r="Y170" s="29">
        <f t="shared" si="7"/>
        <v>0</v>
      </c>
      <c r="Z170" s="29">
        <f t="shared" si="8"/>
        <v>6041.6</v>
      </c>
      <c r="AA170" s="29">
        <f t="shared" si="9"/>
        <v>0</v>
      </c>
    </row>
    <row r="171" spans="1:27" ht="15" customHeight="1" x14ac:dyDescent="0.3">
      <c r="A171" s="12" t="s">
        <v>22</v>
      </c>
      <c r="B171" s="12" t="s">
        <v>23</v>
      </c>
      <c r="C171" s="13" t="s">
        <v>229</v>
      </c>
      <c r="D171" s="13" t="s">
        <v>234</v>
      </c>
      <c r="E171" s="14" t="s">
        <v>235</v>
      </c>
      <c r="F171" s="13"/>
      <c r="G171" s="13"/>
      <c r="H171" s="10" t="s">
        <v>22</v>
      </c>
      <c r="I171" s="10" t="s">
        <v>23</v>
      </c>
      <c r="J171" t="s">
        <v>148</v>
      </c>
      <c r="K171" t="s">
        <v>232</v>
      </c>
      <c r="L171" t="s">
        <v>234</v>
      </c>
      <c r="M171" s="13">
        <v>11701000054</v>
      </c>
      <c r="N171" s="13" t="s">
        <v>246</v>
      </c>
      <c r="O171" s="12">
        <f>+VLOOKUP(M171,[2]Foglio1!$A:$C,3,0)</f>
        <v>10735.53</v>
      </c>
      <c r="P171" s="29">
        <f>+VLOOKUP($M171,'Sp 2013'!$M:$X,12,0)</f>
        <v>0</v>
      </c>
      <c r="Q171" s="29">
        <f>+SUMIFS('Scritture 2014'!$F:$F,'Scritture 2014'!$G:$G,"38",'Scritture 2014'!$A:$A,$M171)</f>
        <v>0</v>
      </c>
      <c r="R171" s="29">
        <f>+SUMIFS('Scritture 2014'!$F:$F,'Scritture 2014'!$G:$G,"16",'Scritture 2014'!$A:$A,$M171)</f>
        <v>0</v>
      </c>
      <c r="S171" s="29">
        <f>+SUMIFS('Scritture 2014'!$F:$F,'Scritture 2014'!$G:$G,"39CA",'Scritture 2014'!$A:$A,$M171)</f>
        <v>0</v>
      </c>
      <c r="T171" s="29">
        <f>+SUMIFS('Scritture 2014'!$F:$F,'Scritture 2014'!$G:$G,"17",'Scritture 2014'!$A:$A,$M171)</f>
        <v>0</v>
      </c>
      <c r="U171" s="29">
        <f>+SUMIFS('Scritture 2014'!$F:$F,'Scritture 2014'!$G:$G,"39AF",'Scritture 2014'!$A:$A,$M171)</f>
        <v>0</v>
      </c>
      <c r="V171" s="29">
        <f>+SUMIFS('Scritture 2014'!$F:$F,'Scritture 2014'!$G:$G,"39SD",'Scritture 2014'!$A:$A,$M171)</f>
        <v>0</v>
      </c>
      <c r="W171" s="29">
        <f>+SUMIFS('Scritture 2014'!$F:$F,'Scritture 2014'!$G:$G,"37",'Scritture 2014'!$A:$A,$M171)</f>
        <v>0</v>
      </c>
      <c r="X171" s="29">
        <f>+SUMIFS('Scritture 2014'!$F:$F,'Scritture 2014'!$G:$G,"19",'Scritture 2014'!$A:$A,$M171)</f>
        <v>0</v>
      </c>
      <c r="Y171" s="29">
        <f t="shared" si="7"/>
        <v>0</v>
      </c>
      <c r="Z171" s="29">
        <f t="shared" si="8"/>
        <v>10735.53</v>
      </c>
      <c r="AA171" s="29">
        <f t="shared" si="9"/>
        <v>0</v>
      </c>
    </row>
    <row r="172" spans="1:27" ht="15" customHeight="1" x14ac:dyDescent="0.3">
      <c r="A172" s="12" t="s">
        <v>22</v>
      </c>
      <c r="B172" s="12" t="s">
        <v>23</v>
      </c>
      <c r="C172" s="13" t="s">
        <v>229</v>
      </c>
      <c r="D172" s="13" t="s">
        <v>234</v>
      </c>
      <c r="E172" s="14" t="s">
        <v>235</v>
      </c>
      <c r="F172" s="13"/>
      <c r="G172" s="13"/>
      <c r="H172" s="10" t="s">
        <v>22</v>
      </c>
      <c r="I172" s="10" t="s">
        <v>23</v>
      </c>
      <c r="J172" t="s">
        <v>148</v>
      </c>
      <c r="K172" t="s">
        <v>232</v>
      </c>
      <c r="L172" t="s">
        <v>234</v>
      </c>
      <c r="M172" s="13">
        <v>11701000055</v>
      </c>
      <c r="N172" s="13" t="s">
        <v>247</v>
      </c>
      <c r="O172" s="12">
        <f>+VLOOKUP(M172,[2]Foglio1!$A:$C,3,0)</f>
        <v>36.85</v>
      </c>
      <c r="P172" s="29">
        <f>+VLOOKUP($M172,'Sp 2013'!$M:$X,12,0)</f>
        <v>0</v>
      </c>
      <c r="Q172" s="29">
        <f>+SUMIFS('Scritture 2014'!$F:$F,'Scritture 2014'!$G:$G,"38",'Scritture 2014'!$A:$A,$M172)</f>
        <v>0</v>
      </c>
      <c r="R172" s="29">
        <f>+SUMIFS('Scritture 2014'!$F:$F,'Scritture 2014'!$G:$G,"16",'Scritture 2014'!$A:$A,$M172)</f>
        <v>0</v>
      </c>
      <c r="S172" s="29">
        <f>+SUMIFS('Scritture 2014'!$F:$F,'Scritture 2014'!$G:$G,"39CA",'Scritture 2014'!$A:$A,$M172)</f>
        <v>0</v>
      </c>
      <c r="T172" s="29">
        <f>+SUMIFS('Scritture 2014'!$F:$F,'Scritture 2014'!$G:$G,"17",'Scritture 2014'!$A:$A,$M172)</f>
        <v>0</v>
      </c>
      <c r="U172" s="29">
        <f>+SUMIFS('Scritture 2014'!$F:$F,'Scritture 2014'!$G:$G,"39AF",'Scritture 2014'!$A:$A,$M172)</f>
        <v>0</v>
      </c>
      <c r="V172" s="29">
        <f>+SUMIFS('Scritture 2014'!$F:$F,'Scritture 2014'!$G:$G,"39SD",'Scritture 2014'!$A:$A,$M172)</f>
        <v>0</v>
      </c>
      <c r="W172" s="29">
        <f>+SUMIFS('Scritture 2014'!$F:$F,'Scritture 2014'!$G:$G,"37",'Scritture 2014'!$A:$A,$M172)</f>
        <v>0</v>
      </c>
      <c r="X172" s="29">
        <f>+SUMIFS('Scritture 2014'!$F:$F,'Scritture 2014'!$G:$G,"19",'Scritture 2014'!$A:$A,$M172)</f>
        <v>0</v>
      </c>
      <c r="Y172" s="29">
        <f t="shared" si="7"/>
        <v>0</v>
      </c>
      <c r="Z172" s="29">
        <f t="shared" si="8"/>
        <v>36.85</v>
      </c>
      <c r="AA172" s="29">
        <f t="shared" si="9"/>
        <v>0</v>
      </c>
    </row>
    <row r="173" spans="1:27" ht="15" customHeight="1" x14ac:dyDescent="0.3">
      <c r="A173" s="12" t="s">
        <v>22</v>
      </c>
      <c r="B173" s="12" t="s">
        <v>23</v>
      </c>
      <c r="C173" s="13" t="s">
        <v>229</v>
      </c>
      <c r="D173" s="13" t="s">
        <v>234</v>
      </c>
      <c r="E173" s="14" t="s">
        <v>235</v>
      </c>
      <c r="F173" s="13"/>
      <c r="G173" s="13"/>
      <c r="H173" s="10" t="s">
        <v>22</v>
      </c>
      <c r="I173" s="10" t="s">
        <v>23</v>
      </c>
      <c r="J173" t="s">
        <v>148</v>
      </c>
      <c r="K173" t="s">
        <v>232</v>
      </c>
      <c r="L173" t="s">
        <v>234</v>
      </c>
      <c r="M173" s="13">
        <v>11701000056</v>
      </c>
      <c r="N173" s="13" t="s">
        <v>248</v>
      </c>
      <c r="O173" s="12">
        <f>+VLOOKUP(M173,[2]Foglio1!$A:$C,3,0)</f>
        <v>488222.93</v>
      </c>
      <c r="P173" s="29">
        <f>+VLOOKUP($M173,'Sp 2013'!$M:$X,12,0)</f>
        <v>0</v>
      </c>
      <c r="Q173" s="29">
        <f>+SUMIFS('Scritture 2014'!$F:$F,'Scritture 2014'!$G:$G,"38",'Scritture 2014'!$A:$A,$M173)</f>
        <v>0</v>
      </c>
      <c r="R173" s="29">
        <f>+SUMIFS('Scritture 2014'!$F:$F,'Scritture 2014'!$G:$G,"16",'Scritture 2014'!$A:$A,$M173)</f>
        <v>0</v>
      </c>
      <c r="S173" s="29">
        <f>+SUMIFS('Scritture 2014'!$F:$F,'Scritture 2014'!$G:$G,"39CA",'Scritture 2014'!$A:$A,$M173)</f>
        <v>0</v>
      </c>
      <c r="T173" s="29">
        <f>+SUMIFS('Scritture 2014'!$F:$F,'Scritture 2014'!$G:$G,"17",'Scritture 2014'!$A:$A,$M173)</f>
        <v>0</v>
      </c>
      <c r="U173" s="29">
        <f>+SUMIFS('Scritture 2014'!$F:$F,'Scritture 2014'!$G:$G,"39AF",'Scritture 2014'!$A:$A,$M173)</f>
        <v>0</v>
      </c>
      <c r="V173" s="29">
        <f>+SUMIFS('Scritture 2014'!$F:$F,'Scritture 2014'!$G:$G,"39SD",'Scritture 2014'!$A:$A,$M173)</f>
        <v>0</v>
      </c>
      <c r="W173" s="29">
        <f>+SUMIFS('Scritture 2014'!$F:$F,'Scritture 2014'!$G:$G,"37",'Scritture 2014'!$A:$A,$M173)</f>
        <v>0</v>
      </c>
      <c r="X173" s="29">
        <f>+SUMIFS('Scritture 2014'!$F:$F,'Scritture 2014'!$G:$G,"19",'Scritture 2014'!$A:$A,$M173)</f>
        <v>0</v>
      </c>
      <c r="Y173" s="29">
        <f t="shared" si="7"/>
        <v>0</v>
      </c>
      <c r="Z173" s="29">
        <f t="shared" si="8"/>
        <v>488222.93</v>
      </c>
      <c r="AA173" s="29">
        <f t="shared" si="9"/>
        <v>0</v>
      </c>
    </row>
    <row r="174" spans="1:27" ht="15" customHeight="1" x14ac:dyDescent="0.3">
      <c r="A174" s="12" t="s">
        <v>22</v>
      </c>
      <c r="B174" s="12" t="s">
        <v>23</v>
      </c>
      <c r="C174" s="13" t="s">
        <v>229</v>
      </c>
      <c r="D174" s="13" t="s">
        <v>234</v>
      </c>
      <c r="E174" s="14" t="s">
        <v>235</v>
      </c>
      <c r="F174" s="13"/>
      <c r="G174" s="13"/>
      <c r="H174" s="10" t="s">
        <v>22</v>
      </c>
      <c r="I174" s="10" t="s">
        <v>23</v>
      </c>
      <c r="J174" t="s">
        <v>148</v>
      </c>
      <c r="K174" t="s">
        <v>232</v>
      </c>
      <c r="L174" t="s">
        <v>234</v>
      </c>
      <c r="M174" s="13">
        <v>11701000058</v>
      </c>
      <c r="N174" s="13" t="s">
        <v>249</v>
      </c>
      <c r="O174" s="12">
        <f>+VLOOKUP(M174,[2]Foglio1!$A:$C,3,0)</f>
        <v>394.42</v>
      </c>
      <c r="P174" s="29">
        <f>+VLOOKUP($M174,'Sp 2013'!$M:$X,12,0)</f>
        <v>0</v>
      </c>
      <c r="Q174" s="29">
        <f>+SUMIFS('Scritture 2014'!$F:$F,'Scritture 2014'!$G:$G,"38",'Scritture 2014'!$A:$A,$M174)</f>
        <v>0</v>
      </c>
      <c r="R174" s="29">
        <f>+SUMIFS('Scritture 2014'!$F:$F,'Scritture 2014'!$G:$G,"16",'Scritture 2014'!$A:$A,$M174)</f>
        <v>0</v>
      </c>
      <c r="S174" s="29">
        <f>+SUMIFS('Scritture 2014'!$F:$F,'Scritture 2014'!$G:$G,"39CA",'Scritture 2014'!$A:$A,$M174)</f>
        <v>0</v>
      </c>
      <c r="T174" s="29">
        <f>+SUMIFS('Scritture 2014'!$F:$F,'Scritture 2014'!$G:$G,"17",'Scritture 2014'!$A:$A,$M174)</f>
        <v>0</v>
      </c>
      <c r="U174" s="29">
        <f>+SUMIFS('Scritture 2014'!$F:$F,'Scritture 2014'!$G:$G,"39AF",'Scritture 2014'!$A:$A,$M174)</f>
        <v>0</v>
      </c>
      <c r="V174" s="29">
        <f>+SUMIFS('Scritture 2014'!$F:$F,'Scritture 2014'!$G:$G,"39SD",'Scritture 2014'!$A:$A,$M174)</f>
        <v>0</v>
      </c>
      <c r="W174" s="29">
        <f>+SUMIFS('Scritture 2014'!$F:$F,'Scritture 2014'!$G:$G,"37",'Scritture 2014'!$A:$A,$M174)</f>
        <v>0</v>
      </c>
      <c r="X174" s="29">
        <f>+SUMIFS('Scritture 2014'!$F:$F,'Scritture 2014'!$G:$G,"19",'Scritture 2014'!$A:$A,$M174)</f>
        <v>0</v>
      </c>
      <c r="Y174" s="29">
        <f t="shared" si="7"/>
        <v>0</v>
      </c>
      <c r="Z174" s="29">
        <f t="shared" si="8"/>
        <v>394.42</v>
      </c>
      <c r="AA174" s="29">
        <f t="shared" si="9"/>
        <v>0</v>
      </c>
    </row>
    <row r="175" spans="1:27" ht="15" customHeight="1" x14ac:dyDescent="0.3">
      <c r="A175" s="12" t="s">
        <v>22</v>
      </c>
      <c r="B175" s="12" t="s">
        <v>23</v>
      </c>
      <c r="C175" s="13" t="s">
        <v>229</v>
      </c>
      <c r="D175" s="13" t="s">
        <v>234</v>
      </c>
      <c r="E175" s="14" t="s">
        <v>235</v>
      </c>
      <c r="F175" s="13"/>
      <c r="G175" s="13"/>
      <c r="H175" s="10" t="s">
        <v>22</v>
      </c>
      <c r="I175" s="10" t="s">
        <v>23</v>
      </c>
      <c r="J175" t="s">
        <v>148</v>
      </c>
      <c r="K175" t="s">
        <v>232</v>
      </c>
      <c r="L175" t="s">
        <v>234</v>
      </c>
      <c r="M175" s="13">
        <v>11701000059</v>
      </c>
      <c r="N175" s="13" t="s">
        <v>250</v>
      </c>
      <c r="O175" s="12">
        <f>+VLOOKUP(M175,[2]Foglio1!$A:$C,3,0)</f>
        <v>36930.800000000003</v>
      </c>
      <c r="P175" s="29">
        <f>+VLOOKUP($M175,'Sp 2013'!$M:$X,12,0)</f>
        <v>0</v>
      </c>
      <c r="Q175" s="29">
        <f>+SUMIFS('Scritture 2014'!$F:$F,'Scritture 2014'!$G:$G,"38",'Scritture 2014'!$A:$A,$M175)</f>
        <v>0</v>
      </c>
      <c r="R175" s="29">
        <f>+SUMIFS('Scritture 2014'!$F:$F,'Scritture 2014'!$G:$G,"16",'Scritture 2014'!$A:$A,$M175)</f>
        <v>0</v>
      </c>
      <c r="S175" s="29">
        <f>+SUMIFS('Scritture 2014'!$F:$F,'Scritture 2014'!$G:$G,"39CA",'Scritture 2014'!$A:$A,$M175)</f>
        <v>0</v>
      </c>
      <c r="T175" s="29">
        <f>+SUMIFS('Scritture 2014'!$F:$F,'Scritture 2014'!$G:$G,"17",'Scritture 2014'!$A:$A,$M175)</f>
        <v>0</v>
      </c>
      <c r="U175" s="29">
        <f>+SUMIFS('Scritture 2014'!$F:$F,'Scritture 2014'!$G:$G,"39AF",'Scritture 2014'!$A:$A,$M175)</f>
        <v>0</v>
      </c>
      <c r="V175" s="29">
        <f>+SUMIFS('Scritture 2014'!$F:$F,'Scritture 2014'!$G:$G,"39SD",'Scritture 2014'!$A:$A,$M175)</f>
        <v>0</v>
      </c>
      <c r="W175" s="29">
        <f>+SUMIFS('Scritture 2014'!$F:$F,'Scritture 2014'!$G:$G,"37",'Scritture 2014'!$A:$A,$M175)</f>
        <v>0</v>
      </c>
      <c r="X175" s="29">
        <f>+SUMIFS('Scritture 2014'!$F:$F,'Scritture 2014'!$G:$G,"19",'Scritture 2014'!$A:$A,$M175)</f>
        <v>0</v>
      </c>
      <c r="Y175" s="29">
        <f t="shared" si="7"/>
        <v>0</v>
      </c>
      <c r="Z175" s="29">
        <f t="shared" si="8"/>
        <v>36930.800000000003</v>
      </c>
      <c r="AA175" s="29">
        <f t="shared" si="9"/>
        <v>0</v>
      </c>
    </row>
    <row r="176" spans="1:27" ht="15" customHeight="1" x14ac:dyDescent="0.3">
      <c r="A176" s="12" t="s">
        <v>22</v>
      </c>
      <c r="B176" s="12" t="s">
        <v>23</v>
      </c>
      <c r="C176" s="13" t="s">
        <v>229</v>
      </c>
      <c r="D176" s="13" t="s">
        <v>234</v>
      </c>
      <c r="E176" s="14" t="s">
        <v>235</v>
      </c>
      <c r="F176" s="13"/>
      <c r="G176" s="13"/>
      <c r="H176" s="10" t="s">
        <v>22</v>
      </c>
      <c r="I176" s="10" t="s">
        <v>23</v>
      </c>
      <c r="J176" t="s">
        <v>148</v>
      </c>
      <c r="K176" t="s">
        <v>232</v>
      </c>
      <c r="L176" t="s">
        <v>234</v>
      </c>
      <c r="M176" s="13">
        <v>11701000060</v>
      </c>
      <c r="N176" s="13" t="s">
        <v>251</v>
      </c>
      <c r="O176" s="12">
        <f>+VLOOKUP(M176,[2]Foglio1!$A:$C,3,0)</f>
        <v>27931.1</v>
      </c>
      <c r="P176" s="29">
        <f>+VLOOKUP($M176,'Sp 2013'!$M:$X,12,0)</f>
        <v>0</v>
      </c>
      <c r="Q176" s="29">
        <f>+SUMIFS('Scritture 2014'!$F:$F,'Scritture 2014'!$G:$G,"38",'Scritture 2014'!$A:$A,$M176)</f>
        <v>0</v>
      </c>
      <c r="R176" s="29">
        <f>+SUMIFS('Scritture 2014'!$F:$F,'Scritture 2014'!$G:$G,"16",'Scritture 2014'!$A:$A,$M176)</f>
        <v>0</v>
      </c>
      <c r="S176" s="29">
        <f>+SUMIFS('Scritture 2014'!$F:$F,'Scritture 2014'!$G:$G,"39CA",'Scritture 2014'!$A:$A,$M176)</f>
        <v>0</v>
      </c>
      <c r="T176" s="29">
        <f>+SUMIFS('Scritture 2014'!$F:$F,'Scritture 2014'!$G:$G,"17",'Scritture 2014'!$A:$A,$M176)</f>
        <v>0</v>
      </c>
      <c r="U176" s="29">
        <f>+SUMIFS('Scritture 2014'!$F:$F,'Scritture 2014'!$G:$G,"39AF",'Scritture 2014'!$A:$A,$M176)</f>
        <v>0</v>
      </c>
      <c r="V176" s="29">
        <f>+SUMIFS('Scritture 2014'!$F:$F,'Scritture 2014'!$G:$G,"39SD",'Scritture 2014'!$A:$A,$M176)</f>
        <v>0</v>
      </c>
      <c r="W176" s="29">
        <f>+SUMIFS('Scritture 2014'!$F:$F,'Scritture 2014'!$G:$G,"37",'Scritture 2014'!$A:$A,$M176)</f>
        <v>0</v>
      </c>
      <c r="X176" s="29">
        <f>+SUMIFS('Scritture 2014'!$F:$F,'Scritture 2014'!$G:$G,"19",'Scritture 2014'!$A:$A,$M176)</f>
        <v>0</v>
      </c>
      <c r="Y176" s="29">
        <f t="shared" si="7"/>
        <v>0</v>
      </c>
      <c r="Z176" s="29">
        <f t="shared" si="8"/>
        <v>27931.1</v>
      </c>
      <c r="AA176" s="29">
        <f t="shared" si="9"/>
        <v>0</v>
      </c>
    </row>
    <row r="177" spans="1:27" ht="15" customHeight="1" x14ac:dyDescent="0.3">
      <c r="A177" s="12" t="s">
        <v>22</v>
      </c>
      <c r="B177" s="12" t="s">
        <v>23</v>
      </c>
      <c r="C177" s="13" t="s">
        <v>229</v>
      </c>
      <c r="D177" s="13" t="s">
        <v>234</v>
      </c>
      <c r="E177" s="14" t="s">
        <v>235</v>
      </c>
      <c r="F177" s="13"/>
      <c r="G177" s="13"/>
      <c r="H177" s="10" t="s">
        <v>22</v>
      </c>
      <c r="I177" s="10" t="s">
        <v>23</v>
      </c>
      <c r="J177" t="s">
        <v>148</v>
      </c>
      <c r="K177" t="s">
        <v>232</v>
      </c>
      <c r="L177" t="s">
        <v>234</v>
      </c>
      <c r="M177" s="13">
        <v>11701000063</v>
      </c>
      <c r="N177" s="13" t="s">
        <v>252</v>
      </c>
      <c r="O177" s="12">
        <f>+VLOOKUP(M177,[2]Foglio1!$A:$C,3,0)</f>
        <v>1000</v>
      </c>
      <c r="P177" s="29">
        <f>+VLOOKUP($M177,'Sp 2013'!$M:$X,12,0)</f>
        <v>0</v>
      </c>
      <c r="Q177" s="29">
        <f>+SUMIFS('Scritture 2014'!$F:$F,'Scritture 2014'!$G:$G,"38",'Scritture 2014'!$A:$A,$M177)</f>
        <v>0</v>
      </c>
      <c r="R177" s="29">
        <f>+SUMIFS('Scritture 2014'!$F:$F,'Scritture 2014'!$G:$G,"16",'Scritture 2014'!$A:$A,$M177)</f>
        <v>0</v>
      </c>
      <c r="S177" s="29">
        <f>+SUMIFS('Scritture 2014'!$F:$F,'Scritture 2014'!$G:$G,"39CA",'Scritture 2014'!$A:$A,$M177)</f>
        <v>0</v>
      </c>
      <c r="T177" s="29">
        <f>+SUMIFS('Scritture 2014'!$F:$F,'Scritture 2014'!$G:$G,"17",'Scritture 2014'!$A:$A,$M177)</f>
        <v>0</v>
      </c>
      <c r="U177" s="29">
        <f>+SUMIFS('Scritture 2014'!$F:$F,'Scritture 2014'!$G:$G,"39AF",'Scritture 2014'!$A:$A,$M177)</f>
        <v>0</v>
      </c>
      <c r="V177" s="29">
        <f>+SUMIFS('Scritture 2014'!$F:$F,'Scritture 2014'!$G:$G,"39SD",'Scritture 2014'!$A:$A,$M177)</f>
        <v>0</v>
      </c>
      <c r="W177" s="29">
        <f>+SUMIFS('Scritture 2014'!$F:$F,'Scritture 2014'!$G:$G,"37",'Scritture 2014'!$A:$A,$M177)</f>
        <v>0</v>
      </c>
      <c r="X177" s="29">
        <f>+SUMIFS('Scritture 2014'!$F:$F,'Scritture 2014'!$G:$G,"19",'Scritture 2014'!$A:$A,$M177)</f>
        <v>0</v>
      </c>
      <c r="Y177" s="29">
        <f t="shared" si="7"/>
        <v>0</v>
      </c>
      <c r="Z177" s="29">
        <f t="shared" si="8"/>
        <v>1000</v>
      </c>
      <c r="AA177" s="29">
        <f t="shared" si="9"/>
        <v>0</v>
      </c>
    </row>
    <row r="178" spans="1:27" ht="15" customHeight="1" x14ac:dyDescent="0.3">
      <c r="A178" s="12" t="s">
        <v>22</v>
      </c>
      <c r="B178" s="12" t="s">
        <v>23</v>
      </c>
      <c r="C178" s="13" t="s">
        <v>229</v>
      </c>
      <c r="D178" s="13" t="s">
        <v>234</v>
      </c>
      <c r="E178" s="14" t="s">
        <v>235</v>
      </c>
      <c r="F178" s="13"/>
      <c r="G178" s="13"/>
      <c r="H178" s="10" t="s">
        <v>22</v>
      </c>
      <c r="I178" s="10" t="s">
        <v>23</v>
      </c>
      <c r="J178" t="s">
        <v>148</v>
      </c>
      <c r="K178" t="s">
        <v>232</v>
      </c>
      <c r="L178" t="s">
        <v>234</v>
      </c>
      <c r="M178" s="13">
        <v>11901000011</v>
      </c>
      <c r="N178" s="13" t="s">
        <v>253</v>
      </c>
      <c r="O178" s="12">
        <f>+VLOOKUP(M178,[2]Foglio1!$A:$C,3,0)</f>
        <v>600.17999999999995</v>
      </c>
      <c r="P178" s="29">
        <f>+VLOOKUP($M178,'Sp 2013'!$M:$X,12,0)</f>
        <v>0</v>
      </c>
      <c r="Q178" s="29">
        <f>+SUMIFS('Scritture 2014'!$F:$F,'Scritture 2014'!$G:$G,"38",'Scritture 2014'!$A:$A,$M178)</f>
        <v>0</v>
      </c>
      <c r="R178" s="29">
        <f>+SUMIFS('Scritture 2014'!$F:$F,'Scritture 2014'!$G:$G,"16",'Scritture 2014'!$A:$A,$M178)</f>
        <v>0</v>
      </c>
      <c r="S178" s="29">
        <f>+SUMIFS('Scritture 2014'!$F:$F,'Scritture 2014'!$G:$G,"39CA",'Scritture 2014'!$A:$A,$M178)</f>
        <v>0</v>
      </c>
      <c r="T178" s="29">
        <f>+SUMIFS('Scritture 2014'!$F:$F,'Scritture 2014'!$G:$G,"17",'Scritture 2014'!$A:$A,$M178)</f>
        <v>0</v>
      </c>
      <c r="U178" s="29">
        <f>+SUMIFS('Scritture 2014'!$F:$F,'Scritture 2014'!$G:$G,"39AF",'Scritture 2014'!$A:$A,$M178)</f>
        <v>0</v>
      </c>
      <c r="V178" s="29">
        <f>+SUMIFS('Scritture 2014'!$F:$F,'Scritture 2014'!$G:$G,"39SD",'Scritture 2014'!$A:$A,$M178)</f>
        <v>0</v>
      </c>
      <c r="W178" s="29">
        <f>+SUMIFS('Scritture 2014'!$F:$F,'Scritture 2014'!$G:$G,"37",'Scritture 2014'!$A:$A,$M178)</f>
        <v>0</v>
      </c>
      <c r="X178" s="29">
        <f>+SUMIFS('Scritture 2014'!$F:$F,'Scritture 2014'!$G:$G,"19",'Scritture 2014'!$A:$A,$M178)</f>
        <v>0</v>
      </c>
      <c r="Y178" s="29">
        <f t="shared" si="7"/>
        <v>0</v>
      </c>
      <c r="Z178" s="29">
        <f t="shared" si="8"/>
        <v>600.17999999999995</v>
      </c>
      <c r="AA178" s="29">
        <f t="shared" si="9"/>
        <v>0</v>
      </c>
    </row>
    <row r="179" spans="1:27" ht="15" customHeight="1" x14ac:dyDescent="0.3">
      <c r="A179" s="12" t="s">
        <v>22</v>
      </c>
      <c r="B179" s="12" t="s">
        <v>23</v>
      </c>
      <c r="C179" s="13" t="s">
        <v>140</v>
      </c>
      <c r="D179" s="13" t="s">
        <v>155</v>
      </c>
      <c r="E179" s="14" t="s">
        <v>156</v>
      </c>
      <c r="F179" s="13"/>
      <c r="G179" s="13"/>
      <c r="H179" s="10" t="s">
        <v>22</v>
      </c>
      <c r="I179" s="10" t="s">
        <v>23</v>
      </c>
      <c r="J179" t="s">
        <v>148</v>
      </c>
      <c r="K179" t="s">
        <v>157</v>
      </c>
      <c r="L179" t="s">
        <v>155</v>
      </c>
      <c r="M179" s="13">
        <v>11701000026</v>
      </c>
      <c r="N179" s="13" t="s">
        <v>254</v>
      </c>
      <c r="O179" s="12"/>
      <c r="P179" s="29">
        <f>+VLOOKUP($M179,'Sp 2013'!$M:$X,12,0)</f>
        <v>0</v>
      </c>
      <c r="Q179" s="29">
        <f>+SUMIFS('Scritture 2014'!$F:$F,'Scritture 2014'!$G:$G,"38",'Scritture 2014'!$A:$A,$M179)</f>
        <v>0</v>
      </c>
      <c r="R179" s="29">
        <f>+SUMIFS('Scritture 2014'!$F:$F,'Scritture 2014'!$G:$G,"16",'Scritture 2014'!$A:$A,$M179)</f>
        <v>0</v>
      </c>
      <c r="S179" s="29">
        <f>+SUMIFS('Scritture 2014'!$F:$F,'Scritture 2014'!$G:$G,"39CA",'Scritture 2014'!$A:$A,$M179)</f>
        <v>0</v>
      </c>
      <c r="T179" s="29">
        <f>+SUMIFS('Scritture 2014'!$F:$F,'Scritture 2014'!$G:$G,"17",'Scritture 2014'!$A:$A,$M179)</f>
        <v>0</v>
      </c>
      <c r="U179" s="29">
        <f>+SUMIFS('Scritture 2014'!$F:$F,'Scritture 2014'!$G:$G,"39AF",'Scritture 2014'!$A:$A,$M179)</f>
        <v>0</v>
      </c>
      <c r="V179" s="29">
        <f>+SUMIFS('Scritture 2014'!$F:$F,'Scritture 2014'!$G:$G,"39SD",'Scritture 2014'!$A:$A,$M179)</f>
        <v>0</v>
      </c>
      <c r="W179" s="29">
        <f>+SUMIFS('Scritture 2014'!$F:$F,'Scritture 2014'!$G:$G,"37",'Scritture 2014'!$A:$A,$M179)</f>
        <v>0</v>
      </c>
      <c r="X179" s="29">
        <f>+SUMIFS('Scritture 2014'!$F:$F,'Scritture 2014'!$G:$G,"19",'Scritture 2014'!$A:$A,$M179)</f>
        <v>0</v>
      </c>
      <c r="Y179" s="29">
        <f t="shared" si="7"/>
        <v>0</v>
      </c>
      <c r="Z179" s="29">
        <f t="shared" si="8"/>
        <v>0</v>
      </c>
      <c r="AA179" s="29">
        <f t="shared" si="9"/>
        <v>0</v>
      </c>
    </row>
    <row r="180" spans="1:27" ht="15" customHeight="1" x14ac:dyDescent="0.3">
      <c r="A180" s="12" t="s">
        <v>22</v>
      </c>
      <c r="B180" s="12" t="s">
        <v>23</v>
      </c>
      <c r="C180" s="13" t="s">
        <v>255</v>
      </c>
      <c r="D180" s="13" t="s">
        <v>256</v>
      </c>
      <c r="E180" s="14" t="s">
        <v>257</v>
      </c>
      <c r="F180" s="13"/>
      <c r="G180" s="13"/>
      <c r="H180" s="10" t="s">
        <v>22</v>
      </c>
      <c r="I180" s="10" t="s">
        <v>23</v>
      </c>
      <c r="J180" t="s">
        <v>148</v>
      </c>
      <c r="K180" t="s">
        <v>173</v>
      </c>
      <c r="L180" t="s">
        <v>143</v>
      </c>
      <c r="M180" s="26">
        <v>11802</v>
      </c>
      <c r="N180" s="27" t="s">
        <v>258</v>
      </c>
      <c r="O180" s="12">
        <f>+VLOOKUP(M180,[2]Foglio1!$A:$C,3,0)</f>
        <v>28634.44</v>
      </c>
      <c r="P180" s="29">
        <f>+VLOOKUP($M180,'Sp 2013'!$M:$X,12,0)</f>
        <v>0</v>
      </c>
      <c r="Q180" s="29">
        <f>+SUMIFS('Scritture 2014'!$F:$F,'Scritture 2014'!$G:$G,"38",'Scritture 2014'!$A:$A,$M180)</f>
        <v>0</v>
      </c>
      <c r="R180" s="29">
        <f>+SUMIFS('Scritture 2014'!$F:$F,'Scritture 2014'!$G:$G,"16",'Scritture 2014'!$A:$A,$M180)</f>
        <v>0</v>
      </c>
      <c r="S180" s="29">
        <f>+SUMIFS('Scritture 2014'!$F:$F,'Scritture 2014'!$G:$G,"39CA",'Scritture 2014'!$A:$A,$M180)</f>
        <v>0</v>
      </c>
      <c r="T180" s="29">
        <f>+SUMIFS('Scritture 2014'!$F:$F,'Scritture 2014'!$G:$G,"17",'Scritture 2014'!$A:$A,$M180)</f>
        <v>-7650</v>
      </c>
      <c r="U180" s="29">
        <f>+SUMIFS('Scritture 2014'!$F:$F,'Scritture 2014'!$G:$G,"39AF",'Scritture 2014'!$A:$A,$M180)</f>
        <v>0</v>
      </c>
      <c r="V180" s="29">
        <f>+SUMIFS('Scritture 2014'!$F:$F,'Scritture 2014'!$G:$G,"39SD",'Scritture 2014'!$A:$A,$M180)</f>
        <v>0</v>
      </c>
      <c r="W180" s="29">
        <f>+SUMIFS('Scritture 2014'!$F:$F,'Scritture 2014'!$G:$G,"37",'Scritture 2014'!$A:$A,$M180)</f>
        <v>0</v>
      </c>
      <c r="X180" s="29">
        <f>+SUMIFS('Scritture 2014'!$F:$F,'Scritture 2014'!$G:$G,"19",'Scritture 2014'!$A:$A,$M180)</f>
        <v>0</v>
      </c>
      <c r="Y180" s="29">
        <f t="shared" si="7"/>
        <v>-7650</v>
      </c>
      <c r="Z180" s="29">
        <f t="shared" si="8"/>
        <v>20984.44</v>
      </c>
      <c r="AA180" s="29">
        <f t="shared" si="9"/>
        <v>-7650</v>
      </c>
    </row>
    <row r="181" spans="1:27" ht="15" customHeight="1" x14ac:dyDescent="0.3">
      <c r="A181" s="12" t="s">
        <v>22</v>
      </c>
      <c r="B181" s="12" t="s">
        <v>160</v>
      </c>
      <c r="C181" s="13" t="s">
        <v>259</v>
      </c>
      <c r="D181" s="13" t="s">
        <v>260</v>
      </c>
      <c r="E181" s="14" t="s">
        <v>261</v>
      </c>
      <c r="F181" s="13"/>
      <c r="G181" s="13"/>
      <c r="H181" s="10" t="s">
        <v>22</v>
      </c>
      <c r="I181" s="10" t="s">
        <v>160</v>
      </c>
      <c r="J181" t="s">
        <v>259</v>
      </c>
      <c r="K181" t="s">
        <v>262</v>
      </c>
      <c r="L181" t="s">
        <v>262</v>
      </c>
      <c r="M181" s="15">
        <v>33001000001</v>
      </c>
      <c r="N181" s="15" t="s">
        <v>263</v>
      </c>
      <c r="O181" s="12">
        <f>+VLOOKUP(M181,[2]Foglio1!$A:$C,3,0)</f>
        <v>-5300000</v>
      </c>
      <c r="P181" s="29">
        <f>+VLOOKUP($M181,'Sp 2013'!$M:$X,12,0)</f>
        <v>0</v>
      </c>
      <c r="Q181" s="29">
        <f>+SUMIFS('Scritture 2014'!$F:$F,'Scritture 2014'!$G:$G,"38",'Scritture 2014'!$A:$A,$M181)</f>
        <v>0</v>
      </c>
      <c r="R181" s="29">
        <f>+SUMIFS('Scritture 2014'!$F:$F,'Scritture 2014'!$G:$G,"16",'Scritture 2014'!$A:$A,$M181)</f>
        <v>0</v>
      </c>
      <c r="S181" s="29">
        <f>+SUMIFS('Scritture 2014'!$F:$F,'Scritture 2014'!$G:$G,"39CA",'Scritture 2014'!$A:$A,$M181)</f>
        <v>0</v>
      </c>
      <c r="T181" s="29">
        <f>+SUMIFS('Scritture 2014'!$F:$F,'Scritture 2014'!$G:$G,"17",'Scritture 2014'!$A:$A,$M181)</f>
        <v>0</v>
      </c>
      <c r="U181" s="29">
        <f>+SUMIFS('Scritture 2014'!$F:$F,'Scritture 2014'!$G:$G,"39AF",'Scritture 2014'!$A:$A,$M181)</f>
        <v>0</v>
      </c>
      <c r="V181" s="29">
        <f>+SUMIFS('Scritture 2014'!$F:$F,'Scritture 2014'!$G:$G,"39SD",'Scritture 2014'!$A:$A,$M181)</f>
        <v>0</v>
      </c>
      <c r="W181" s="29">
        <f>+SUMIFS('Scritture 2014'!$F:$F,'Scritture 2014'!$G:$G,"37",'Scritture 2014'!$A:$A,$M181)</f>
        <v>0</v>
      </c>
      <c r="X181" s="29">
        <f>+SUMIFS('Scritture 2014'!$F:$F,'Scritture 2014'!$G:$G,"19",'Scritture 2014'!$A:$A,$M181)</f>
        <v>0</v>
      </c>
      <c r="Y181" s="29">
        <f t="shared" si="7"/>
        <v>0</v>
      </c>
      <c r="Z181" s="29">
        <f t="shared" si="8"/>
        <v>-5300000</v>
      </c>
      <c r="AA181" s="29">
        <f t="shared" si="9"/>
        <v>0</v>
      </c>
    </row>
    <row r="182" spans="1:27" ht="15" customHeight="1" x14ac:dyDescent="0.3">
      <c r="A182" s="12" t="s">
        <v>22</v>
      </c>
      <c r="B182" s="12" t="s">
        <v>160</v>
      </c>
      <c r="C182" s="13" t="s">
        <v>259</v>
      </c>
      <c r="D182" s="13" t="s">
        <v>264</v>
      </c>
      <c r="E182" s="14" t="s">
        <v>265</v>
      </c>
      <c r="F182" s="13"/>
      <c r="G182" s="13"/>
      <c r="H182" s="10" t="s">
        <v>22</v>
      </c>
      <c r="I182" s="10" t="s">
        <v>160</v>
      </c>
      <c r="J182" t="s">
        <v>259</v>
      </c>
      <c r="K182" t="s">
        <v>266</v>
      </c>
      <c r="L182" t="s">
        <v>266</v>
      </c>
      <c r="M182" s="15">
        <v>33004000001</v>
      </c>
      <c r="N182" s="15" t="s">
        <v>264</v>
      </c>
      <c r="O182" s="12">
        <f>+VLOOKUP(M182,[2]Foglio1!$A:$C,3,0)</f>
        <v>-31060.1</v>
      </c>
      <c r="P182" s="29">
        <f>+VLOOKUP($M182,'Sp 2013'!$M:$X,12,0)</f>
        <v>0</v>
      </c>
      <c r="Q182" s="29">
        <f>+SUMIFS('Scritture 2014'!$F:$F,'Scritture 2014'!$G:$G,"38",'Scritture 2014'!$A:$A,$M182)</f>
        <v>0</v>
      </c>
      <c r="R182" s="29">
        <f>+SUMIFS('Scritture 2014'!$F:$F,'Scritture 2014'!$G:$G,"16",'Scritture 2014'!$A:$A,$M182)</f>
        <v>0</v>
      </c>
      <c r="S182" s="29">
        <f>+SUMIFS('Scritture 2014'!$F:$F,'Scritture 2014'!$G:$G,"39CA",'Scritture 2014'!$A:$A,$M182)</f>
        <v>0</v>
      </c>
      <c r="T182" s="29">
        <f>+SUMIFS('Scritture 2014'!$F:$F,'Scritture 2014'!$G:$G,"17",'Scritture 2014'!$A:$A,$M182)</f>
        <v>0</v>
      </c>
      <c r="U182" s="29">
        <f>+SUMIFS('Scritture 2014'!$F:$F,'Scritture 2014'!$G:$G,"39AF",'Scritture 2014'!$A:$A,$M182)</f>
        <v>0</v>
      </c>
      <c r="V182" s="29">
        <f>+SUMIFS('Scritture 2014'!$F:$F,'Scritture 2014'!$G:$G,"39SD",'Scritture 2014'!$A:$A,$M182)</f>
        <v>0</v>
      </c>
      <c r="W182" s="29">
        <f>+SUMIFS('Scritture 2014'!$F:$F,'Scritture 2014'!$G:$G,"37",'Scritture 2014'!$A:$A,$M182)</f>
        <v>0</v>
      </c>
      <c r="X182" s="29">
        <f>+SUMIFS('Scritture 2014'!$F:$F,'Scritture 2014'!$G:$G,"19",'Scritture 2014'!$A:$A,$M182)</f>
        <v>0</v>
      </c>
      <c r="Y182" s="29">
        <f t="shared" si="7"/>
        <v>0</v>
      </c>
      <c r="Z182" s="29">
        <f t="shared" si="8"/>
        <v>-31060.1</v>
      </c>
      <c r="AA182" s="29">
        <f t="shared" si="9"/>
        <v>0</v>
      </c>
    </row>
    <row r="183" spans="1:27" ht="15" customHeight="1" x14ac:dyDescent="0.3">
      <c r="A183" s="12" t="s">
        <v>22</v>
      </c>
      <c r="B183" s="12" t="s">
        <v>160</v>
      </c>
      <c r="C183" s="13" t="s">
        <v>259</v>
      </c>
      <c r="D183" s="13" t="s">
        <v>267</v>
      </c>
      <c r="E183" s="14" t="s">
        <v>268</v>
      </c>
      <c r="F183" s="13"/>
      <c r="G183" s="13"/>
      <c r="H183" s="10" t="s">
        <v>22</v>
      </c>
      <c r="I183" s="10" t="s">
        <v>160</v>
      </c>
      <c r="J183" t="s">
        <v>259</v>
      </c>
      <c r="K183" t="s">
        <v>267</v>
      </c>
      <c r="L183" t="s">
        <v>267</v>
      </c>
      <c r="M183" s="15">
        <v>33006000001</v>
      </c>
      <c r="N183" s="15" t="s">
        <v>269</v>
      </c>
      <c r="O183" s="12">
        <f>+VLOOKUP(M183,[2]Foglio1!$A:$C,3,0)</f>
        <v>-118828</v>
      </c>
      <c r="P183" s="29">
        <f>+VLOOKUP($M183,'Sp 2013'!$M:$X,12,0)</f>
        <v>0</v>
      </c>
      <c r="Q183" s="29">
        <f>+SUMIFS('Scritture 2014'!$F:$F,'Scritture 2014'!$G:$G,"38",'Scritture 2014'!$A:$A,$M183)</f>
        <v>0</v>
      </c>
      <c r="R183" s="29">
        <f>+SUMIFS('Scritture 2014'!$F:$F,'Scritture 2014'!$G:$G,"16",'Scritture 2014'!$A:$A,$M183)</f>
        <v>0</v>
      </c>
      <c r="S183" s="29">
        <f>+SUMIFS('Scritture 2014'!$F:$F,'Scritture 2014'!$G:$G,"39CA",'Scritture 2014'!$A:$A,$M183)</f>
        <v>0</v>
      </c>
      <c r="T183" s="29">
        <f>+SUMIFS('Scritture 2014'!$F:$F,'Scritture 2014'!$G:$G,"17",'Scritture 2014'!$A:$A,$M183)</f>
        <v>0</v>
      </c>
      <c r="U183" s="29">
        <f>+SUMIFS('Scritture 2014'!$F:$F,'Scritture 2014'!$G:$G,"39AF",'Scritture 2014'!$A:$A,$M183)</f>
        <v>0</v>
      </c>
      <c r="V183" s="29">
        <f>+SUMIFS('Scritture 2014'!$F:$F,'Scritture 2014'!$G:$G,"39SD",'Scritture 2014'!$A:$A,$M183)</f>
        <v>0</v>
      </c>
      <c r="W183" s="29">
        <f>+SUMIFS('Scritture 2014'!$F:$F,'Scritture 2014'!$G:$G,"37",'Scritture 2014'!$A:$A,$M183)</f>
        <v>0</v>
      </c>
      <c r="X183" s="29">
        <f>+SUMIFS('Scritture 2014'!$F:$F,'Scritture 2014'!$G:$G,"19",'Scritture 2014'!$A:$A,$M183)</f>
        <v>0</v>
      </c>
      <c r="Y183" s="29">
        <f t="shared" si="7"/>
        <v>0</v>
      </c>
      <c r="Z183" s="29">
        <f t="shared" si="8"/>
        <v>-118828</v>
      </c>
      <c r="AA183" s="29">
        <f t="shared" si="9"/>
        <v>0</v>
      </c>
    </row>
    <row r="184" spans="1:27" ht="15" customHeight="1" x14ac:dyDescent="0.3">
      <c r="A184" s="12" t="s">
        <v>22</v>
      </c>
      <c r="B184" s="12" t="s">
        <v>160</v>
      </c>
      <c r="C184" s="13" t="s">
        <v>259</v>
      </c>
      <c r="D184" s="13" t="s">
        <v>267</v>
      </c>
      <c r="E184" s="14" t="s">
        <v>268</v>
      </c>
      <c r="F184" s="13"/>
      <c r="G184" s="13"/>
      <c r="H184" s="10" t="s">
        <v>22</v>
      </c>
      <c r="I184" s="10" t="s">
        <v>160</v>
      </c>
      <c r="J184" t="s">
        <v>259</v>
      </c>
      <c r="K184" t="s">
        <v>267</v>
      </c>
      <c r="L184" t="s">
        <v>267</v>
      </c>
      <c r="M184" s="15">
        <v>33007000001</v>
      </c>
      <c r="N184" s="15" t="s">
        <v>270</v>
      </c>
      <c r="O184" s="12">
        <f>+VLOOKUP(M184,[2]Foglio1!$A:$C,3,0)</f>
        <v>-471326.71999999997</v>
      </c>
      <c r="P184" s="29">
        <f>+VLOOKUP($M184,'Sp 2013'!$M:$X,12,0)</f>
        <v>0</v>
      </c>
      <c r="Q184" s="29">
        <f>+SUMIFS('Scritture 2014'!$F:$F,'Scritture 2014'!$G:$G,"38",'Scritture 2014'!$A:$A,$M184)</f>
        <v>0</v>
      </c>
      <c r="R184" s="29">
        <f>+SUMIFS('Scritture 2014'!$F:$F,'Scritture 2014'!$G:$G,"16",'Scritture 2014'!$A:$A,$M184)</f>
        <v>0</v>
      </c>
      <c r="S184" s="29">
        <f>+SUMIFS('Scritture 2014'!$F:$F,'Scritture 2014'!$G:$G,"39CA",'Scritture 2014'!$A:$A,$M184)</f>
        <v>0</v>
      </c>
      <c r="T184" s="29">
        <f>+SUMIFS('Scritture 2014'!$F:$F,'Scritture 2014'!$G:$G,"17",'Scritture 2014'!$A:$A,$M184)</f>
        <v>0</v>
      </c>
      <c r="U184" s="29">
        <f>+SUMIFS('Scritture 2014'!$F:$F,'Scritture 2014'!$G:$G,"39AF",'Scritture 2014'!$A:$A,$M184)</f>
        <v>0</v>
      </c>
      <c r="V184" s="29">
        <f>+SUMIFS('Scritture 2014'!$F:$F,'Scritture 2014'!$G:$G,"39SD",'Scritture 2014'!$A:$A,$M184)</f>
        <v>0</v>
      </c>
      <c r="W184" s="29">
        <f>+SUMIFS('Scritture 2014'!$F:$F,'Scritture 2014'!$G:$G,"37",'Scritture 2014'!$A:$A,$M184)</f>
        <v>0</v>
      </c>
      <c r="X184" s="29">
        <f>+SUMIFS('Scritture 2014'!$F:$F,'Scritture 2014'!$G:$G,"19",'Scritture 2014'!$A:$A,$M184)</f>
        <v>0</v>
      </c>
      <c r="Y184" s="29">
        <f t="shared" si="7"/>
        <v>0</v>
      </c>
      <c r="Z184" s="29">
        <f t="shared" si="8"/>
        <v>-471326.71999999997</v>
      </c>
      <c r="AA184" s="29">
        <f t="shared" si="9"/>
        <v>0</v>
      </c>
    </row>
    <row r="185" spans="1:27" ht="15" customHeight="1" x14ac:dyDescent="0.3">
      <c r="A185" s="12" t="s">
        <v>22</v>
      </c>
      <c r="B185" s="12" t="s">
        <v>160</v>
      </c>
      <c r="C185" s="13" t="s">
        <v>271</v>
      </c>
      <c r="D185" s="13" t="s">
        <v>272</v>
      </c>
      <c r="E185" s="14" t="s">
        <v>273</v>
      </c>
      <c r="F185" s="13"/>
      <c r="G185" s="13"/>
      <c r="H185" s="10" t="s">
        <v>22</v>
      </c>
      <c r="I185" s="10" t="s">
        <v>23</v>
      </c>
      <c r="J185" s="20" t="s">
        <v>148</v>
      </c>
      <c r="K185" s="20" t="s">
        <v>157</v>
      </c>
      <c r="L185" s="20" t="s">
        <v>166</v>
      </c>
      <c r="M185" s="23">
        <v>22002000005</v>
      </c>
      <c r="N185" s="23" t="s">
        <v>274</v>
      </c>
      <c r="O185" s="12">
        <f>+VLOOKUP(M185,[2]Foglio1!$A:$C,3,0)</f>
        <v>-570755.94999999995</v>
      </c>
      <c r="P185" s="29">
        <f>+VLOOKUP($M185,'Sp 2013'!$M:$X,12,0)</f>
        <v>0</v>
      </c>
      <c r="Q185" s="29">
        <f>+SUMIFS('Scritture 2014'!$F:$F,'Scritture 2014'!$G:$G,"38",'Scritture 2014'!$A:$A,$M185)</f>
        <v>0</v>
      </c>
      <c r="R185" s="29">
        <f>+SUMIFS('Scritture 2014'!$F:$F,'Scritture 2014'!$G:$G,"16",'Scritture 2014'!$A:$A,$M185)</f>
        <v>0</v>
      </c>
      <c r="S185" s="29">
        <f>+SUMIFS('Scritture 2014'!$F:$F,'Scritture 2014'!$G:$G,"39CA",'Scritture 2014'!$A:$A,$M185)</f>
        <v>0</v>
      </c>
      <c r="T185" s="29">
        <f>+SUMIFS('Scritture 2014'!$F:$F,'Scritture 2014'!$G:$G,"17",'Scritture 2014'!$A:$A,$M185)</f>
        <v>0</v>
      </c>
      <c r="U185" s="29">
        <f>+SUMIFS('Scritture 2014'!$F:$F,'Scritture 2014'!$G:$G,"39AF",'Scritture 2014'!$A:$A,$M185)</f>
        <v>0</v>
      </c>
      <c r="V185" s="29">
        <f>+SUMIFS('Scritture 2014'!$F:$F,'Scritture 2014'!$G:$G,"39SD",'Scritture 2014'!$A:$A,$M185)</f>
        <v>0</v>
      </c>
      <c r="W185" s="29">
        <f>+SUMIFS('Scritture 2014'!$F:$F,'Scritture 2014'!$G:$G,"37",'Scritture 2014'!$A:$A,$M185)</f>
        <v>0</v>
      </c>
      <c r="X185" s="29">
        <f>+SUMIFS('Scritture 2014'!$F:$F,'Scritture 2014'!$G:$G,"19",'Scritture 2014'!$A:$A,$M185)</f>
        <v>0</v>
      </c>
      <c r="Y185" s="29">
        <f t="shared" si="7"/>
        <v>0</v>
      </c>
      <c r="Z185" s="29">
        <f t="shared" si="8"/>
        <v>-570755.94999999995</v>
      </c>
      <c r="AA185" s="29">
        <f t="shared" si="9"/>
        <v>0</v>
      </c>
    </row>
    <row r="186" spans="1:27" ht="15" customHeight="1" x14ac:dyDescent="0.3">
      <c r="A186" s="12" t="s">
        <v>22</v>
      </c>
      <c r="B186" s="12" t="s">
        <v>160</v>
      </c>
      <c r="C186" s="13" t="s">
        <v>271</v>
      </c>
      <c r="D186" s="13" t="s">
        <v>275</v>
      </c>
      <c r="E186" s="14" t="s">
        <v>276</v>
      </c>
      <c r="F186" s="13"/>
      <c r="G186" s="13"/>
      <c r="H186" s="10" t="s">
        <v>22</v>
      </c>
      <c r="I186" s="10" t="s">
        <v>160</v>
      </c>
      <c r="J186" t="s">
        <v>277</v>
      </c>
      <c r="K186" t="s">
        <v>278</v>
      </c>
      <c r="L186" t="s">
        <v>279</v>
      </c>
      <c r="M186" s="23">
        <v>22101000003</v>
      </c>
      <c r="N186" s="23" t="s">
        <v>280</v>
      </c>
      <c r="O186" s="12">
        <f>+VLOOKUP(M186,[2]Foglio1!$A:$C,3,0)</f>
        <v>-228327.46</v>
      </c>
      <c r="P186" s="29">
        <f>+VLOOKUP($M186,'Sp 2013'!$M:$X,12,0)</f>
        <v>55866.16</v>
      </c>
      <c r="Q186" s="29">
        <f>+SUMIFS('Scritture 2014'!$F:$F,'Scritture 2014'!$G:$G,"38",'Scritture 2014'!$A:$A,$M186)</f>
        <v>0</v>
      </c>
      <c r="R186" s="29">
        <f>+SUMIFS('Scritture 2014'!$F:$F,'Scritture 2014'!$G:$G,"16",'Scritture 2014'!$A:$A,$M186)</f>
        <v>0</v>
      </c>
      <c r="S186" s="29">
        <f>+SUMIFS('Scritture 2014'!$F:$F,'Scritture 2014'!$G:$G,"39CA",'Scritture 2014'!$A:$A,$M186)</f>
        <v>0</v>
      </c>
      <c r="T186" s="29">
        <f>+SUMIFS('Scritture 2014'!$F:$F,'Scritture 2014'!$G:$G,"17",'Scritture 2014'!$A:$A,$M186)</f>
        <v>0</v>
      </c>
      <c r="U186" s="29">
        <f>+SUMIFS('Scritture 2014'!$F:$F,'Scritture 2014'!$G:$G,"39AF",'Scritture 2014'!$A:$A,$M186)</f>
        <v>0</v>
      </c>
      <c r="V186" s="29">
        <f>+SUMIFS('Scritture 2014'!$F:$F,'Scritture 2014'!$G:$G,"39SD",'Scritture 2014'!$A:$A,$M186)</f>
        <v>0</v>
      </c>
      <c r="W186" s="29">
        <f>+SUMIFS('Scritture 2014'!$F:$F,'Scritture 2014'!$G:$G,"37",'Scritture 2014'!$A:$A,$M186)</f>
        <v>-42710.340000000026</v>
      </c>
      <c r="X186" s="29">
        <f>+SUMIFS('Scritture 2014'!$F:$F,'Scritture 2014'!$G:$G,"19",'Scritture 2014'!$A:$A,$M186)</f>
        <v>0</v>
      </c>
      <c r="Y186" s="29">
        <f t="shared" si="7"/>
        <v>-42710.340000000026</v>
      </c>
      <c r="Z186" s="29">
        <f t="shared" si="8"/>
        <v>-215171.64</v>
      </c>
      <c r="AA186" s="29">
        <f t="shared" si="9"/>
        <v>13155.819999999978</v>
      </c>
    </row>
    <row r="187" spans="1:27" ht="15" customHeight="1" x14ac:dyDescent="0.3">
      <c r="A187" s="12"/>
      <c r="B187" s="12"/>
      <c r="C187" s="13"/>
      <c r="D187" s="13"/>
      <c r="E187" s="14"/>
      <c r="F187" s="13"/>
      <c r="G187" s="13"/>
      <c r="H187" s="10" t="s">
        <v>22</v>
      </c>
      <c r="I187" s="10" t="s">
        <v>160</v>
      </c>
      <c r="J187" t="s">
        <v>277</v>
      </c>
      <c r="K187" t="s">
        <v>278</v>
      </c>
      <c r="L187" t="s">
        <v>279</v>
      </c>
      <c r="M187" s="110">
        <v>22001000001</v>
      </c>
      <c r="N187" s="111" t="s">
        <v>996</v>
      </c>
      <c r="O187" s="12"/>
      <c r="P187" s="29">
        <f>+VLOOKUP($M187,'Sp 2013'!$M:$X,12,0)</f>
        <v>0</v>
      </c>
      <c r="Q187" s="29">
        <f>+SUMIFS('Scritture 2014'!$F:$F,'Scritture 2014'!$G:$G,"38",'Scritture 2014'!$A:$A,$M187)</f>
        <v>0</v>
      </c>
      <c r="R187" s="29">
        <f>+SUMIFS('Scritture 2014'!$F:$F,'Scritture 2014'!$G:$G,"16",'Scritture 2014'!$A:$A,$M187)</f>
        <v>0</v>
      </c>
      <c r="S187" s="29">
        <f>+SUMIFS('Scritture 2014'!$F:$F,'Scritture 2014'!$G:$G,"39CA",'Scritture 2014'!$A:$A,$M187)</f>
        <v>0</v>
      </c>
      <c r="T187" s="29">
        <f>+SUMIFS('Scritture 2014'!$F:$F,'Scritture 2014'!$G:$G,"17",'Scritture 2014'!$A:$A,$M187)</f>
        <v>0</v>
      </c>
      <c r="U187" s="29">
        <f>+SUMIFS('Scritture 2014'!$F:$F,'Scritture 2014'!$G:$G,"39AF",'Scritture 2014'!$A:$A,$M187)</f>
        <v>0</v>
      </c>
      <c r="V187" s="29">
        <f>+SUMIFS('Scritture 2014'!$F:$F,'Scritture 2014'!$G:$G,"39SD",'Scritture 2014'!$A:$A,$M187)</f>
        <v>0</v>
      </c>
      <c r="W187" s="29">
        <f>+SUMIFS('Scritture 2014'!$F:$F,'Scritture 2014'!$G:$G,"37",'Scritture 2014'!$A:$A,$M187)</f>
        <v>0</v>
      </c>
      <c r="X187" s="29">
        <f>+SUMIFS('Scritture 2014'!$F:$F,'Scritture 2014'!$G:$G,"19",'Scritture 2014'!$A:$A,$M187)</f>
        <v>0</v>
      </c>
      <c r="Y187" s="29">
        <f t="shared" ref="Y187" si="10">+SUM(Q187:X187)</f>
        <v>0</v>
      </c>
      <c r="Z187" s="29">
        <f t="shared" ref="Z187" si="11">+O187+SUM(P187:X187)</f>
        <v>0</v>
      </c>
      <c r="AA187" s="29">
        <f t="shared" ref="AA187" si="12">+Z187-O187</f>
        <v>0</v>
      </c>
    </row>
    <row r="188" spans="1:27" x14ac:dyDescent="0.3">
      <c r="A188" s="12"/>
      <c r="B188" s="12"/>
      <c r="C188" s="13"/>
      <c r="D188" s="13"/>
      <c r="E188" s="14"/>
      <c r="F188" s="13"/>
      <c r="G188" s="13"/>
      <c r="H188" s="10" t="s">
        <v>22</v>
      </c>
      <c r="I188" s="10" t="s">
        <v>23</v>
      </c>
      <c r="J188" s="20" t="s">
        <v>27</v>
      </c>
      <c r="K188" s="20" t="s">
        <v>190</v>
      </c>
      <c r="L188" s="67" t="s">
        <v>751</v>
      </c>
      <c r="M188" s="23" t="s">
        <v>731</v>
      </c>
      <c r="N188" s="15" t="s">
        <v>726</v>
      </c>
      <c r="O188" s="12"/>
      <c r="P188" s="29">
        <f>+VLOOKUP($M188,'Sp 2013'!$M:$X,12,0)</f>
        <v>11298.72975</v>
      </c>
      <c r="Q188" s="29">
        <f>+SUMIFS('Scritture 2014'!$F:$F,'Scritture 2014'!$G:$G,"38",'Scritture 2014'!$A:$A,$M188)</f>
        <v>0</v>
      </c>
      <c r="R188" s="29">
        <f>+SUMIFS('Scritture 2014'!$F:$F,'Scritture 2014'!$G:$G,"16",'Scritture 2014'!$A:$A,$M188)</f>
        <v>0</v>
      </c>
      <c r="S188" s="29">
        <f>+SUMIFS('Scritture 2014'!$F:$F,'Scritture 2014'!$G:$G,"39CA",'Scritture 2014'!$A:$A,$M188)</f>
        <v>0</v>
      </c>
      <c r="T188" s="29">
        <f>+SUMIFS('Scritture 2014'!$F:$F,'Scritture 2014'!$G:$G,"17",'Scritture 2014'!$A:$A,$M188)</f>
        <v>0</v>
      </c>
      <c r="U188" s="29">
        <f>+SUMIFS('Scritture 2014'!$F:$F,'Scritture 2014'!$G:$G,"39AF",'Scritture 2014'!$A:$A,$M188)</f>
        <v>0</v>
      </c>
      <c r="V188" s="29">
        <f>+SUMIFS('Scritture 2014'!$F:$F,'Scritture 2014'!$G:$G,"39SD",'Scritture 2014'!$A:$A,$M188)</f>
        <v>-2927.9772499999999</v>
      </c>
      <c r="W188" s="29">
        <f>+SUMIFS('Scritture 2014'!$F:$F,'Scritture 2014'!$G:$G,"37",'Scritture 2014'!$A:$A,$M188)</f>
        <v>0</v>
      </c>
      <c r="X188" s="29">
        <f>+SUMIFS('Scritture 2014'!$F:$F,'Scritture 2014'!$G:$G,"19",'Scritture 2014'!$A:$A,$M188)</f>
        <v>0</v>
      </c>
      <c r="Y188" s="29">
        <f t="shared" si="7"/>
        <v>-2927.9772499999999</v>
      </c>
      <c r="Z188" s="29">
        <f t="shared" si="8"/>
        <v>8370.7525000000005</v>
      </c>
      <c r="AA188" s="29">
        <f t="shared" si="9"/>
        <v>8370.7525000000005</v>
      </c>
    </row>
    <row r="189" spans="1:27" x14ac:dyDescent="0.3">
      <c r="A189" s="12"/>
      <c r="B189" s="12"/>
      <c r="C189" s="13"/>
      <c r="D189" s="13"/>
      <c r="E189" s="14"/>
      <c r="F189" s="13"/>
      <c r="G189" s="13"/>
      <c r="H189" s="10" t="s">
        <v>22</v>
      </c>
      <c r="I189" s="10" t="s">
        <v>23</v>
      </c>
      <c r="J189" s="20" t="s">
        <v>27</v>
      </c>
      <c r="K189" s="20" t="s">
        <v>190</v>
      </c>
      <c r="L189" s="20"/>
      <c r="M189" s="23" t="s">
        <v>752</v>
      </c>
      <c r="N189" s="15" t="s">
        <v>753</v>
      </c>
      <c r="O189" s="12"/>
      <c r="P189" s="29">
        <f>+VLOOKUP($M189,'Sp 2013'!$M:$X,12,0)</f>
        <v>0</v>
      </c>
      <c r="Q189" s="29">
        <f>+SUMIFS('Scritture 2014'!$F:$F,'Scritture 2014'!$G:$G,"38",'Scritture 2014'!$A:$A,$M189)</f>
        <v>0</v>
      </c>
      <c r="R189" s="29">
        <f>+SUMIFS('Scritture 2014'!$F:$F,'Scritture 2014'!$G:$G,"16",'Scritture 2014'!$A:$A,$M189)</f>
        <v>0</v>
      </c>
      <c r="S189" s="29">
        <f>+SUMIFS('Scritture 2014'!$F:$F,'Scritture 2014'!$G:$G,"39CA",'Scritture 2014'!$A:$A,$M189)</f>
        <v>0</v>
      </c>
      <c r="T189" s="29">
        <f>+SUMIFS('Scritture 2014'!$F:$F,'Scritture 2014'!$G:$G,"17",'Scritture 2014'!$A:$A,$M189)</f>
        <v>0</v>
      </c>
      <c r="U189" s="29">
        <f>+SUMIFS('Scritture 2014'!$F:$F,'Scritture 2014'!$G:$G,"39AF",'Scritture 2014'!$A:$A,$M189)</f>
        <v>0</v>
      </c>
      <c r="V189" s="29">
        <f>+SUMIFS('Scritture 2014'!$F:$F,'Scritture 2014'!$G:$G,"39SD",'Scritture 2014'!$A:$A,$M189)</f>
        <v>0</v>
      </c>
      <c r="W189" s="29">
        <f>+SUMIFS('Scritture 2014'!$F:$F,'Scritture 2014'!$G:$G,"37",'Scritture 2014'!$A:$A,$M189)</f>
        <v>0</v>
      </c>
      <c r="X189" s="29">
        <f>+SUMIFS('Scritture 2014'!$F:$F,'Scritture 2014'!$G:$G,"19",'Scritture 2014'!$A:$A,$M189)</f>
        <v>0</v>
      </c>
      <c r="Y189" s="29">
        <f t="shared" si="7"/>
        <v>0</v>
      </c>
      <c r="Z189" s="29">
        <f t="shared" si="8"/>
        <v>0</v>
      </c>
      <c r="AA189" s="29">
        <f t="shared" si="9"/>
        <v>0</v>
      </c>
    </row>
    <row r="190" spans="1:27" x14ac:dyDescent="0.3">
      <c r="A190" s="12"/>
      <c r="B190" s="12"/>
      <c r="C190" s="13"/>
      <c r="D190" s="13"/>
      <c r="E190" s="14"/>
      <c r="F190" s="13"/>
      <c r="G190" s="13"/>
      <c r="H190" s="10" t="s">
        <v>22</v>
      </c>
      <c r="I190" s="10" t="s">
        <v>23</v>
      </c>
      <c r="J190" s="20" t="s">
        <v>27</v>
      </c>
      <c r="K190" s="20" t="s">
        <v>190</v>
      </c>
      <c r="L190" s="20"/>
      <c r="M190" s="15" t="s">
        <v>754</v>
      </c>
      <c r="N190" s="15" t="s">
        <v>755</v>
      </c>
      <c r="O190" s="12"/>
      <c r="P190" s="29">
        <f>+VLOOKUP($M190,'Sp 2013'!$M:$X,12,0)</f>
        <v>91218.873351002767</v>
      </c>
      <c r="Q190" s="29">
        <f>+SUMIFS('Scritture 2014'!$F:$F,'Scritture 2014'!$G:$G,"38",'Scritture 2014'!$A:$A,$M190)</f>
        <v>4451.5737085182245</v>
      </c>
      <c r="R190" s="29">
        <f>+SUMIFS('Scritture 2014'!$F:$F,'Scritture 2014'!$G:$G,"16",'Scritture 2014'!$A:$A,$M190)</f>
        <v>0</v>
      </c>
      <c r="S190" s="29">
        <f>+SUMIFS('Scritture 2014'!$F:$F,'Scritture 2014'!$G:$G,"39CA",'Scritture 2014'!$A:$A,$M190)</f>
        <v>0</v>
      </c>
      <c r="T190" s="29">
        <f>+SUMIFS('Scritture 2014'!$F:$F,'Scritture 2014'!$G:$G,"17",'Scritture 2014'!$A:$A,$M190)</f>
        <v>0</v>
      </c>
      <c r="U190" s="29">
        <f>+SUMIFS('Scritture 2014'!$F:$F,'Scritture 2014'!$G:$G,"39AF",'Scritture 2014'!$A:$A,$M190)</f>
        <v>0</v>
      </c>
      <c r="V190" s="29">
        <f>+SUMIFS('Scritture 2014'!$F:$F,'Scritture 2014'!$G:$G,"39SD",'Scritture 2014'!$A:$A,$M190)</f>
        <v>0</v>
      </c>
      <c r="W190" s="29">
        <f>+SUMIFS('Scritture 2014'!$F:$F,'Scritture 2014'!$G:$G,"37",'Scritture 2014'!$A:$A,$M190)</f>
        <v>0</v>
      </c>
      <c r="X190" s="29">
        <f>+SUMIFS('Scritture 2014'!$F:$F,'Scritture 2014'!$G:$G,"19",'Scritture 2014'!$A:$A,$M190)</f>
        <v>0</v>
      </c>
      <c r="Y190" s="29">
        <f t="shared" si="7"/>
        <v>4451.5737085182245</v>
      </c>
      <c r="Z190" s="29">
        <f t="shared" si="8"/>
        <v>95670.447059520986</v>
      </c>
      <c r="AA190" s="29">
        <f t="shared" si="9"/>
        <v>95670.447059520986</v>
      </c>
    </row>
    <row r="191" spans="1:27" x14ac:dyDescent="0.3">
      <c r="A191" s="12"/>
      <c r="B191" s="12"/>
      <c r="C191" s="13"/>
      <c r="D191" s="13"/>
      <c r="E191" s="14"/>
      <c r="F191" s="13"/>
      <c r="G191" s="13"/>
      <c r="H191" s="10" t="s">
        <v>22</v>
      </c>
      <c r="I191" s="10" t="s">
        <v>23</v>
      </c>
      <c r="J191" s="20" t="s">
        <v>27</v>
      </c>
      <c r="K191" s="20" t="s">
        <v>190</v>
      </c>
      <c r="L191" s="20"/>
      <c r="M191" s="15" t="s">
        <v>756</v>
      </c>
      <c r="N191" s="15" t="s">
        <v>757</v>
      </c>
      <c r="O191" s="12"/>
      <c r="P191" s="29">
        <f>+VLOOKUP($M191,'Sp 2013'!$M:$X,12,0)</f>
        <v>12936.494766142208</v>
      </c>
      <c r="Q191" s="29">
        <f>+SUMIFS('Scritture 2014'!$F:$F,'Scritture 2014'!$G:$G,"38",'Scritture 2014'!$A:$A,$M191)</f>
        <v>631.31408957167559</v>
      </c>
      <c r="R191" s="29">
        <f>+SUMIFS('Scritture 2014'!$F:$F,'Scritture 2014'!$G:$G,"16",'Scritture 2014'!$A:$A,$M191)</f>
        <v>0</v>
      </c>
      <c r="S191" s="29">
        <f>+SUMIFS('Scritture 2014'!$F:$F,'Scritture 2014'!$G:$G,"39CA",'Scritture 2014'!$A:$A,$M191)</f>
        <v>0</v>
      </c>
      <c r="T191" s="29">
        <f>+SUMIFS('Scritture 2014'!$F:$F,'Scritture 2014'!$G:$G,"17",'Scritture 2014'!$A:$A,$M191)</f>
        <v>0</v>
      </c>
      <c r="U191" s="29">
        <f>+SUMIFS('Scritture 2014'!$F:$F,'Scritture 2014'!$G:$G,"39AF",'Scritture 2014'!$A:$A,$M191)</f>
        <v>0</v>
      </c>
      <c r="V191" s="29">
        <f>+SUMIFS('Scritture 2014'!$F:$F,'Scritture 2014'!$G:$G,"39SD",'Scritture 2014'!$A:$A,$M191)</f>
        <v>0</v>
      </c>
      <c r="W191" s="29">
        <f>+SUMIFS('Scritture 2014'!$F:$F,'Scritture 2014'!$G:$G,"37",'Scritture 2014'!$A:$A,$M191)</f>
        <v>0</v>
      </c>
      <c r="X191" s="29">
        <f>+SUMIFS('Scritture 2014'!$F:$F,'Scritture 2014'!$G:$G,"19",'Scritture 2014'!$A:$A,$M191)</f>
        <v>0</v>
      </c>
      <c r="Y191" s="29">
        <f t="shared" si="7"/>
        <v>631.31408957167559</v>
      </c>
      <c r="Z191" s="29">
        <f t="shared" si="8"/>
        <v>13567.808855713884</v>
      </c>
      <c r="AA191" s="29">
        <f t="shared" si="9"/>
        <v>13567.808855713884</v>
      </c>
    </row>
    <row r="192" spans="1:27" x14ac:dyDescent="0.3">
      <c r="A192" s="12"/>
      <c r="B192" s="12"/>
      <c r="C192" s="13"/>
      <c r="D192" s="13"/>
      <c r="E192" s="14"/>
      <c r="F192" s="13"/>
      <c r="G192" s="13"/>
      <c r="H192" s="10" t="s">
        <v>22</v>
      </c>
      <c r="I192" s="10" t="s">
        <v>23</v>
      </c>
      <c r="J192" s="20" t="s">
        <v>27</v>
      </c>
      <c r="K192" s="20" t="s">
        <v>190</v>
      </c>
      <c r="L192" s="20"/>
      <c r="M192" s="15" t="s">
        <v>758</v>
      </c>
      <c r="N192" s="15" t="s">
        <v>759</v>
      </c>
      <c r="O192" s="12"/>
      <c r="P192" s="29">
        <f>+VLOOKUP($M192,'Sp 2013'!$M:$X,12,0)</f>
        <v>0</v>
      </c>
      <c r="Q192" s="29">
        <f>+SUMIFS('Scritture 2014'!$F:$F,'Scritture 2014'!$G:$G,"38",'Scritture 2014'!$A:$A,$M192)</f>
        <v>0</v>
      </c>
      <c r="R192" s="29">
        <f>+SUMIFS('Scritture 2014'!$F:$F,'Scritture 2014'!$G:$G,"16",'Scritture 2014'!$A:$A,$M192)</f>
        <v>0</v>
      </c>
      <c r="S192" s="29">
        <f>+SUMIFS('Scritture 2014'!$F:$F,'Scritture 2014'!$G:$G,"39CA",'Scritture 2014'!$A:$A,$M192)</f>
        <v>0</v>
      </c>
      <c r="T192" s="29">
        <f>+SUMIFS('Scritture 2014'!$F:$F,'Scritture 2014'!$G:$G,"17",'Scritture 2014'!$A:$A,$M192)</f>
        <v>43.293899999999994</v>
      </c>
      <c r="U192" s="29">
        <f>+SUMIFS('Scritture 2014'!$F:$F,'Scritture 2014'!$G:$G,"39AF",'Scritture 2014'!$A:$A,$M192)</f>
        <v>0</v>
      </c>
      <c r="V192" s="29">
        <f>+SUMIFS('Scritture 2014'!$F:$F,'Scritture 2014'!$G:$G,"39SD",'Scritture 2014'!$A:$A,$M192)</f>
        <v>0</v>
      </c>
      <c r="W192" s="29">
        <f>+SUMIFS('Scritture 2014'!$F:$F,'Scritture 2014'!$G:$G,"37",'Scritture 2014'!$A:$A,$M192)</f>
        <v>0</v>
      </c>
      <c r="X192" s="29">
        <f>+SUMIFS('Scritture 2014'!$F:$F,'Scritture 2014'!$G:$G,"19",'Scritture 2014'!$A:$A,$M192)</f>
        <v>0</v>
      </c>
      <c r="Y192" s="29">
        <f t="shared" si="7"/>
        <v>43.293899999999994</v>
      </c>
      <c r="Z192" s="29">
        <f t="shared" si="8"/>
        <v>43.293899999999994</v>
      </c>
      <c r="AA192" s="29">
        <f t="shared" si="9"/>
        <v>43.293899999999994</v>
      </c>
    </row>
    <row r="193" spans="1:27" x14ac:dyDescent="0.3">
      <c r="A193" s="12"/>
      <c r="B193" s="12"/>
      <c r="C193" s="13"/>
      <c r="D193" s="13"/>
      <c r="E193" s="14"/>
      <c r="F193" s="13"/>
      <c r="G193" s="13"/>
      <c r="H193" s="10" t="s">
        <v>22</v>
      </c>
      <c r="I193" s="10" t="s">
        <v>23</v>
      </c>
      <c r="J193" s="20" t="s">
        <v>27</v>
      </c>
      <c r="K193" s="20" t="s">
        <v>190</v>
      </c>
      <c r="L193" s="20"/>
      <c r="M193" s="15" t="s">
        <v>760</v>
      </c>
      <c r="N193" s="15" t="s">
        <v>761</v>
      </c>
      <c r="O193" s="12"/>
      <c r="P193" s="29">
        <f>+VLOOKUP($M193,'Sp 2013'!$M:$X,12,0)</f>
        <v>0</v>
      </c>
      <c r="Q193" s="29">
        <f>+SUMIFS('Scritture 2014'!$F:$F,'Scritture 2014'!$G:$G,"38",'Scritture 2014'!$A:$A,$M193)</f>
        <v>0</v>
      </c>
      <c r="R193" s="29">
        <f>+SUMIFS('Scritture 2014'!$F:$F,'Scritture 2014'!$G:$G,"16",'Scritture 2014'!$A:$A,$M193)</f>
        <v>0</v>
      </c>
      <c r="S193" s="29">
        <f>+SUMIFS('Scritture 2014'!$F:$F,'Scritture 2014'!$G:$G,"39CA",'Scritture 2014'!$A:$A,$M193)</f>
        <v>0</v>
      </c>
      <c r="T193" s="29">
        <f>+SUMIFS('Scritture 2014'!$F:$F,'Scritture 2014'!$G:$G,"17",'Scritture 2014'!$A:$A,$M193)</f>
        <v>336.64125000000001</v>
      </c>
      <c r="U193" s="29">
        <f>+SUMIFS('Scritture 2014'!$F:$F,'Scritture 2014'!$G:$G,"39AF",'Scritture 2014'!$A:$A,$M193)</f>
        <v>0</v>
      </c>
      <c r="V193" s="29">
        <f>+SUMIFS('Scritture 2014'!$F:$F,'Scritture 2014'!$G:$G,"39SD",'Scritture 2014'!$A:$A,$M193)</f>
        <v>0</v>
      </c>
      <c r="W193" s="29">
        <f>+SUMIFS('Scritture 2014'!$F:$F,'Scritture 2014'!$G:$G,"37",'Scritture 2014'!$A:$A,$M193)</f>
        <v>0</v>
      </c>
      <c r="X193" s="29">
        <f>+SUMIFS('Scritture 2014'!$F:$F,'Scritture 2014'!$G:$G,"19",'Scritture 2014'!$A:$A,$M193)</f>
        <v>0</v>
      </c>
      <c r="Y193" s="29">
        <f t="shared" si="7"/>
        <v>336.64125000000001</v>
      </c>
      <c r="Z193" s="29">
        <f t="shared" si="8"/>
        <v>336.64125000000001</v>
      </c>
      <c r="AA193" s="29">
        <f t="shared" si="9"/>
        <v>336.64125000000001</v>
      </c>
    </row>
    <row r="194" spans="1:27" x14ac:dyDescent="0.3">
      <c r="A194" s="12"/>
      <c r="B194" s="12"/>
      <c r="C194" s="13"/>
      <c r="D194" s="13"/>
      <c r="E194" s="14"/>
      <c r="F194" s="13"/>
      <c r="G194" s="13"/>
      <c r="H194" s="10" t="s">
        <v>22</v>
      </c>
      <c r="I194" s="10" t="s">
        <v>23</v>
      </c>
      <c r="J194" s="20" t="s">
        <v>27</v>
      </c>
      <c r="K194" s="20" t="s">
        <v>190</v>
      </c>
      <c r="L194" s="20"/>
      <c r="M194" s="15" t="s">
        <v>850</v>
      </c>
      <c r="N194" s="15" t="s">
        <v>851</v>
      </c>
      <c r="O194" s="12"/>
      <c r="P194" s="29">
        <f>+VLOOKUP($M194,'Sp 2013'!$M:$X,12,0)</f>
        <v>132.96270000000069</v>
      </c>
      <c r="Q194" s="29">
        <f>+SUMIFS('Scritture 2014'!$F:$F,'Scritture 2014'!$G:$G,"38",'Scritture 2014'!$A:$A,$M194)</f>
        <v>0</v>
      </c>
      <c r="R194" s="29">
        <f>+SUMIFS('Scritture 2014'!$F:$F,'Scritture 2014'!$G:$G,"16",'Scritture 2014'!$A:$A,$M194)</f>
        <v>0</v>
      </c>
      <c r="S194" s="29">
        <f>+SUMIFS('Scritture 2014'!$F:$F,'Scritture 2014'!$G:$G,"39CA",'Scritture 2014'!$A:$A,$M194)</f>
        <v>0</v>
      </c>
      <c r="T194" s="29">
        <f>+SUMIFS('Scritture 2014'!$F:$F,'Scritture 2014'!$G:$G,"17",'Scritture 2014'!$A:$A,$M194)</f>
        <v>0</v>
      </c>
      <c r="U194" s="29">
        <f>+SUMIFS('Scritture 2014'!$F:$F,'Scritture 2014'!$G:$G,"39AF",'Scritture 2014'!$A:$A,$M194)</f>
        <v>0</v>
      </c>
      <c r="V194" s="29">
        <f>+SUMIFS('Scritture 2014'!$F:$F,'Scritture 2014'!$G:$G,"39SD",'Scritture 2014'!$A:$A,$M194)</f>
        <v>0</v>
      </c>
      <c r="W194" s="29">
        <f>+SUMIFS('Scritture 2014'!$F:$F,'Scritture 2014'!$G:$G,"37",'Scritture 2014'!$A:$A,$M194)</f>
        <v>0</v>
      </c>
      <c r="X194" s="29">
        <f>+SUMIFS('Scritture 2014'!$F:$F,'Scritture 2014'!$G:$G,"19",'Scritture 2014'!$A:$A,$M194)</f>
        <v>1161.5420699999995</v>
      </c>
      <c r="Y194" s="29">
        <f t="shared" si="7"/>
        <v>1161.5420699999995</v>
      </c>
      <c r="Z194" s="29">
        <f t="shared" si="8"/>
        <v>1294.5047700000002</v>
      </c>
      <c r="AA194" s="29">
        <f t="shared" si="9"/>
        <v>1294.5047700000002</v>
      </c>
    </row>
    <row r="195" spans="1:27" x14ac:dyDescent="0.3">
      <c r="A195" s="12"/>
      <c r="B195" s="12"/>
      <c r="C195" s="13"/>
      <c r="D195" s="13"/>
      <c r="E195" s="14"/>
      <c r="F195" s="13"/>
      <c r="G195" s="13"/>
      <c r="H195" s="10" t="s">
        <v>22</v>
      </c>
      <c r="I195" s="10" t="s">
        <v>23</v>
      </c>
      <c r="J195" s="20" t="s">
        <v>27</v>
      </c>
      <c r="K195" s="20" t="s">
        <v>190</v>
      </c>
      <c r="L195" s="20"/>
      <c r="M195" s="15" t="s">
        <v>848</v>
      </c>
      <c r="N195" s="15" t="s">
        <v>849</v>
      </c>
      <c r="O195" s="12"/>
      <c r="P195" s="29">
        <f>+VLOOKUP($M195,'Sp 2013'!$M:$X,12,0)</f>
        <v>937.55750000000489</v>
      </c>
      <c r="Q195" s="29">
        <f>+SUMIFS('Scritture 2014'!$F:$F,'Scritture 2014'!$G:$G,"38",'Scritture 2014'!$A:$A,$M195)</f>
        <v>0</v>
      </c>
      <c r="R195" s="29">
        <f>+SUMIFS('Scritture 2014'!$F:$F,'Scritture 2014'!$G:$G,"16",'Scritture 2014'!$A:$A,$M195)</f>
        <v>0</v>
      </c>
      <c r="S195" s="29">
        <f>+SUMIFS('Scritture 2014'!$F:$F,'Scritture 2014'!$G:$G,"39CA",'Scritture 2014'!$A:$A,$M195)</f>
        <v>0</v>
      </c>
      <c r="T195" s="29">
        <f>+SUMIFS('Scritture 2014'!$F:$F,'Scritture 2014'!$G:$G,"17",'Scritture 2014'!$A:$A,$M195)</f>
        <v>0</v>
      </c>
      <c r="U195" s="29">
        <f>+SUMIFS('Scritture 2014'!$F:$F,'Scritture 2014'!$G:$G,"39AF",'Scritture 2014'!$A:$A,$M195)</f>
        <v>0</v>
      </c>
      <c r="V195" s="29">
        <f>+SUMIFS('Scritture 2014'!$F:$F,'Scritture 2014'!$G:$G,"39SD",'Scritture 2014'!$A:$A,$M195)</f>
        <v>0</v>
      </c>
      <c r="W195" s="29">
        <f>+SUMIFS('Scritture 2014'!$F:$F,'Scritture 2014'!$G:$G,"37",'Scritture 2014'!$A:$A,$M195)</f>
        <v>0</v>
      </c>
      <c r="X195" s="29">
        <f>+SUMIFS('Scritture 2014'!$F:$F,'Scritture 2014'!$G:$G,"19",'Scritture 2014'!$A:$A,$M195)</f>
        <v>8190.3607499999971</v>
      </c>
      <c r="Y195" s="29">
        <f t="shared" si="7"/>
        <v>8190.3607499999971</v>
      </c>
      <c r="Z195" s="29">
        <f t="shared" si="8"/>
        <v>9127.9182500000024</v>
      </c>
      <c r="AA195" s="29">
        <f t="shared" si="9"/>
        <v>9127.9182500000024</v>
      </c>
    </row>
    <row r="196" spans="1:27" x14ac:dyDescent="0.3">
      <c r="A196" s="12"/>
      <c r="B196" s="12"/>
      <c r="C196" s="13"/>
      <c r="D196" s="13"/>
      <c r="E196" s="14"/>
      <c r="F196" s="13"/>
      <c r="G196" s="13"/>
      <c r="H196" s="10" t="s">
        <v>22</v>
      </c>
      <c r="I196" s="10" t="s">
        <v>23</v>
      </c>
      <c r="J196" s="20" t="s">
        <v>27</v>
      </c>
      <c r="K196" s="20" t="s">
        <v>190</v>
      </c>
      <c r="L196" s="20"/>
      <c r="M196" s="15" t="s">
        <v>1006</v>
      </c>
      <c r="N196" s="15" t="s">
        <v>1008</v>
      </c>
      <c r="O196" s="12"/>
      <c r="P196" s="29">
        <f>+VLOOKUP($M196,'Sp 2013'!$M:$X,12,0)</f>
        <v>0</v>
      </c>
      <c r="Q196" s="29">
        <f>+SUMIFS('Scritture 2014'!$F:$F,'Scritture 2014'!$G:$G,"38",'Scritture 2014'!$A:$A,$M196)</f>
        <v>0</v>
      </c>
      <c r="R196" s="29">
        <f>+SUMIFS('Scritture 2014'!$F:$F,'Scritture 2014'!$G:$G,"16",'Scritture 2014'!$A:$A,$M196)</f>
        <v>31839.988670409453</v>
      </c>
      <c r="S196" s="29">
        <f>+SUMIFS('Scritture 2014'!$F:$F,'Scritture 2014'!$G:$G,"39CA",'Scritture 2014'!$A:$A,$M196)</f>
        <v>0</v>
      </c>
      <c r="T196" s="29">
        <f>+SUMIFS('Scritture 2014'!$F:$F,'Scritture 2014'!$G:$G,"17",'Scritture 2014'!$A:$A,$M196)</f>
        <v>0</v>
      </c>
      <c r="U196" s="29">
        <f>+SUMIFS('Scritture 2014'!$F:$F,'Scritture 2014'!$G:$G,"39AF",'Scritture 2014'!$A:$A,$M196)</f>
        <v>0</v>
      </c>
      <c r="V196" s="29">
        <f>+SUMIFS('Scritture 2014'!$F:$F,'Scritture 2014'!$G:$G,"39SD",'Scritture 2014'!$A:$A,$M196)</f>
        <v>0</v>
      </c>
      <c r="W196" s="29">
        <f>+SUMIFS('Scritture 2014'!$F:$F,'Scritture 2014'!$G:$G,"37",'Scritture 2014'!$A:$A,$M196)</f>
        <v>0</v>
      </c>
      <c r="X196" s="29">
        <f>+SUMIFS('Scritture 2014'!$F:$F,'Scritture 2014'!$G:$G,"19",'Scritture 2014'!$A:$A,$M196)</f>
        <v>0</v>
      </c>
      <c r="Y196" s="29">
        <f t="shared" ref="Y196:Y197" si="13">+SUM(Q196:X196)</f>
        <v>31839.988670409453</v>
      </c>
      <c r="Z196" s="29">
        <f t="shared" ref="Z196:Z197" si="14">+O196+SUM(P196:X196)</f>
        <v>31839.988670409453</v>
      </c>
      <c r="AA196" s="29">
        <f t="shared" ref="AA196:AA197" si="15">+Z196-O196</f>
        <v>31839.988670409453</v>
      </c>
    </row>
    <row r="197" spans="1:27" x14ac:dyDescent="0.3">
      <c r="A197" s="12"/>
      <c r="B197" s="12"/>
      <c r="C197" s="13"/>
      <c r="D197" s="13"/>
      <c r="E197" s="14"/>
      <c r="F197" s="13"/>
      <c r="G197" s="13"/>
      <c r="H197" s="10" t="s">
        <v>22</v>
      </c>
      <c r="I197" s="10" t="s">
        <v>23</v>
      </c>
      <c r="J197" s="20" t="s">
        <v>27</v>
      </c>
      <c r="K197" s="20" t="s">
        <v>190</v>
      </c>
      <c r="L197" s="20"/>
      <c r="M197" s="15" t="s">
        <v>1007</v>
      </c>
      <c r="N197" s="15" t="s">
        <v>1009</v>
      </c>
      <c r="O197" s="12"/>
      <c r="P197" s="29">
        <f>+VLOOKUP($M197,'Sp 2013'!$M:$X,12,0)</f>
        <v>0</v>
      </c>
      <c r="Q197" s="29">
        <f>+SUMIFS('Scritture 2014'!$F:$F,'Scritture 2014'!$G:$G,"38",'Scritture 2014'!$A:$A,$M197)</f>
        <v>0</v>
      </c>
      <c r="R197" s="29">
        <f>+SUMIFS('Scritture 2014'!$F:$F,'Scritture 2014'!$G:$G,"16",'Scritture 2014'!$A:$A,$M197)</f>
        <v>4515.4893023489767</v>
      </c>
      <c r="S197" s="29">
        <f>+SUMIFS('Scritture 2014'!$F:$F,'Scritture 2014'!$G:$G,"39CA",'Scritture 2014'!$A:$A,$M197)</f>
        <v>0</v>
      </c>
      <c r="T197" s="29">
        <f>+SUMIFS('Scritture 2014'!$F:$F,'Scritture 2014'!$G:$G,"17",'Scritture 2014'!$A:$A,$M197)</f>
        <v>0</v>
      </c>
      <c r="U197" s="29">
        <f>+SUMIFS('Scritture 2014'!$F:$F,'Scritture 2014'!$G:$G,"39AF",'Scritture 2014'!$A:$A,$M197)</f>
        <v>0</v>
      </c>
      <c r="V197" s="29">
        <f>+SUMIFS('Scritture 2014'!$F:$F,'Scritture 2014'!$G:$G,"39SD",'Scritture 2014'!$A:$A,$M197)</f>
        <v>0</v>
      </c>
      <c r="W197" s="29">
        <f>+SUMIFS('Scritture 2014'!$F:$F,'Scritture 2014'!$G:$G,"37",'Scritture 2014'!$A:$A,$M197)</f>
        <v>0</v>
      </c>
      <c r="X197" s="29">
        <f>+SUMIFS('Scritture 2014'!$F:$F,'Scritture 2014'!$G:$G,"19",'Scritture 2014'!$A:$A,$M197)</f>
        <v>0</v>
      </c>
      <c r="Y197" s="29">
        <f t="shared" si="13"/>
        <v>4515.4893023489767</v>
      </c>
      <c r="Z197" s="29">
        <f t="shared" si="14"/>
        <v>4515.4893023489767</v>
      </c>
      <c r="AA197" s="29">
        <f t="shared" si="15"/>
        <v>4515.4893023489767</v>
      </c>
    </row>
    <row r="198" spans="1:27" ht="15" customHeight="1" x14ac:dyDescent="0.3">
      <c r="A198" s="12" t="s">
        <v>22</v>
      </c>
      <c r="B198" s="12" t="s">
        <v>160</v>
      </c>
      <c r="C198" s="13" t="s">
        <v>271</v>
      </c>
      <c r="D198" s="13" t="s">
        <v>281</v>
      </c>
      <c r="E198" s="14" t="s">
        <v>282</v>
      </c>
      <c r="F198" s="13"/>
      <c r="G198" s="13"/>
      <c r="H198" s="10" t="s">
        <v>22</v>
      </c>
      <c r="I198" s="10" t="s">
        <v>160</v>
      </c>
      <c r="J198" t="s">
        <v>277</v>
      </c>
      <c r="K198" t="s">
        <v>283</v>
      </c>
      <c r="L198" t="s">
        <v>283</v>
      </c>
      <c r="M198" s="15">
        <v>22002000001</v>
      </c>
      <c r="N198" s="15" t="s">
        <v>284</v>
      </c>
      <c r="O198" s="12">
        <f>+VLOOKUP(M198,[2]Foglio1!$A:$C,3,0)</f>
        <v>-65874.22</v>
      </c>
      <c r="P198" s="29">
        <f>+VLOOKUP($M198,'Sp 2013'!$M:$X,12,0)</f>
        <v>0</v>
      </c>
      <c r="Q198" s="29">
        <f>+SUMIFS('Scritture 2014'!$F:$F,'Scritture 2014'!$G:$G,"38",'Scritture 2014'!$A:$A,$M198)</f>
        <v>0</v>
      </c>
      <c r="R198" s="29">
        <f>+SUMIFS('Scritture 2014'!$F:$F,'Scritture 2014'!$G:$G,"16",'Scritture 2014'!$A:$A,$M198)</f>
        <v>0</v>
      </c>
      <c r="S198" s="29">
        <f>+SUMIFS('Scritture 2014'!$F:$F,'Scritture 2014'!$G:$G,"39CA",'Scritture 2014'!$A:$A,$M198)</f>
        <v>0</v>
      </c>
      <c r="T198" s="29">
        <f>+SUMIFS('Scritture 2014'!$F:$F,'Scritture 2014'!$G:$G,"17",'Scritture 2014'!$A:$A,$M198)</f>
        <v>0</v>
      </c>
      <c r="U198" s="29">
        <f>+SUMIFS('Scritture 2014'!$F:$F,'Scritture 2014'!$G:$G,"39AF",'Scritture 2014'!$A:$A,$M198)</f>
        <v>0</v>
      </c>
      <c r="V198" s="29">
        <f>+SUMIFS('Scritture 2014'!$F:$F,'Scritture 2014'!$G:$G,"39SD",'Scritture 2014'!$A:$A,$M198)</f>
        <v>0</v>
      </c>
      <c r="W198" s="29">
        <f>+SUMIFS('Scritture 2014'!$F:$F,'Scritture 2014'!$G:$G,"37",'Scritture 2014'!$A:$A,$M198)</f>
        <v>0</v>
      </c>
      <c r="X198" s="29">
        <f>+SUMIFS('Scritture 2014'!$F:$F,'Scritture 2014'!$G:$G,"19",'Scritture 2014'!$A:$A,$M198)</f>
        <v>0</v>
      </c>
      <c r="Y198" s="29">
        <f t="shared" ref="Y198:Y262" si="16">+SUM(Q198:X198)</f>
        <v>0</v>
      </c>
      <c r="Z198" s="29">
        <f t="shared" ref="Z198:Z262" si="17">+O198+SUM(P198:X198)</f>
        <v>-65874.22</v>
      </c>
      <c r="AA198" s="29">
        <f t="shared" ref="AA198:AA262" si="18">+Z198-O198</f>
        <v>0</v>
      </c>
    </row>
    <row r="199" spans="1:27" x14ac:dyDescent="0.3">
      <c r="A199" s="12" t="s">
        <v>22</v>
      </c>
      <c r="B199" s="12" t="s">
        <v>160</v>
      </c>
      <c r="C199" s="13" t="s">
        <v>271</v>
      </c>
      <c r="D199" s="13" t="s">
        <v>281</v>
      </c>
      <c r="E199" s="14" t="s">
        <v>282</v>
      </c>
      <c r="F199" s="13"/>
      <c r="G199" s="13"/>
      <c r="H199" s="10" t="s">
        <v>22</v>
      </c>
      <c r="I199" s="10" t="s">
        <v>160</v>
      </c>
      <c r="J199" t="s">
        <v>277</v>
      </c>
      <c r="K199" t="s">
        <v>283</v>
      </c>
      <c r="L199" t="s">
        <v>283</v>
      </c>
      <c r="M199" s="15">
        <v>22002000004</v>
      </c>
      <c r="N199" s="15" t="s">
        <v>285</v>
      </c>
      <c r="O199" s="12"/>
      <c r="P199" s="29">
        <f>+VLOOKUP($M199,'Sp 2013'!$M:$X,12,0)</f>
        <v>0</v>
      </c>
      <c r="Q199" s="29">
        <f>+SUMIFS('Scritture 2014'!$F:$F,'Scritture 2014'!$G:$G,"38",'Scritture 2014'!$A:$A,$M199)</f>
        <v>0</v>
      </c>
      <c r="R199" s="29">
        <f>+SUMIFS('Scritture 2014'!$F:$F,'Scritture 2014'!$G:$G,"16",'Scritture 2014'!$A:$A,$M199)</f>
        <v>0</v>
      </c>
      <c r="S199" s="29">
        <f>+SUMIFS('Scritture 2014'!$F:$F,'Scritture 2014'!$G:$G,"39CA",'Scritture 2014'!$A:$A,$M199)</f>
        <v>0</v>
      </c>
      <c r="T199" s="29">
        <f>+SUMIFS('Scritture 2014'!$F:$F,'Scritture 2014'!$G:$G,"17",'Scritture 2014'!$A:$A,$M199)</f>
        <v>0</v>
      </c>
      <c r="U199" s="29">
        <f>+SUMIFS('Scritture 2014'!$F:$F,'Scritture 2014'!$G:$G,"39AF",'Scritture 2014'!$A:$A,$M199)</f>
        <v>0</v>
      </c>
      <c r="V199" s="29">
        <f>+SUMIFS('Scritture 2014'!$F:$F,'Scritture 2014'!$G:$G,"39SD",'Scritture 2014'!$A:$A,$M199)</f>
        <v>0</v>
      </c>
      <c r="W199" s="29">
        <f>+SUMIFS('Scritture 2014'!$F:$F,'Scritture 2014'!$G:$G,"37",'Scritture 2014'!$A:$A,$M199)</f>
        <v>0</v>
      </c>
      <c r="X199" s="29">
        <f>+SUMIFS('Scritture 2014'!$F:$F,'Scritture 2014'!$G:$G,"19",'Scritture 2014'!$A:$A,$M199)</f>
        <v>0</v>
      </c>
      <c r="Y199" s="29">
        <f t="shared" si="16"/>
        <v>0</v>
      </c>
      <c r="Z199" s="29">
        <f t="shared" si="17"/>
        <v>0</v>
      </c>
      <c r="AA199" s="29">
        <f t="shared" si="18"/>
        <v>0</v>
      </c>
    </row>
    <row r="200" spans="1:27" ht="15" customHeight="1" x14ac:dyDescent="0.3">
      <c r="A200" s="12" t="s">
        <v>22</v>
      </c>
      <c r="B200" s="12" t="s">
        <v>160</v>
      </c>
      <c r="C200" s="13" t="s">
        <v>286</v>
      </c>
      <c r="D200" s="13" t="s">
        <v>286</v>
      </c>
      <c r="E200" s="14" t="s">
        <v>287</v>
      </c>
      <c r="F200" s="13"/>
      <c r="G200" s="13"/>
      <c r="H200" s="10" t="s">
        <v>22</v>
      </c>
      <c r="I200" s="10" t="s">
        <v>160</v>
      </c>
      <c r="J200" t="s">
        <v>277</v>
      </c>
      <c r="K200" t="s">
        <v>288</v>
      </c>
      <c r="L200" t="s">
        <v>289</v>
      </c>
      <c r="M200" s="15">
        <v>22101000004</v>
      </c>
      <c r="N200" s="15" t="s">
        <v>290</v>
      </c>
      <c r="O200" s="12">
        <f>+VLOOKUP(M200,[2]Foglio1!$A:$C,3,0)</f>
        <v>-706503.92</v>
      </c>
      <c r="P200" s="29">
        <f>+VLOOKUP($M200,'Sp 2013'!$M:$X,12,0)</f>
        <v>0</v>
      </c>
      <c r="Q200" s="29">
        <f>+SUMIFS('Scritture 2014'!$F:$F,'Scritture 2014'!$G:$G,"38",'Scritture 2014'!$A:$A,$M200)</f>
        <v>0</v>
      </c>
      <c r="R200" s="29">
        <f>+SUMIFS('Scritture 2014'!$F:$F,'Scritture 2014'!$G:$G,"16",'Scritture 2014'!$A:$A,$M200)</f>
        <v>0</v>
      </c>
      <c r="S200" s="29">
        <f>+SUMIFS('Scritture 2014'!$F:$F,'Scritture 2014'!$G:$G,"39CA",'Scritture 2014'!$A:$A,$M200)</f>
        <v>0</v>
      </c>
      <c r="T200" s="29">
        <f>+SUMIFS('Scritture 2014'!$F:$F,'Scritture 2014'!$G:$G,"17",'Scritture 2014'!$A:$A,$M200)</f>
        <v>0</v>
      </c>
      <c r="U200" s="29">
        <f>+SUMIFS('Scritture 2014'!$F:$F,'Scritture 2014'!$G:$G,"39AF",'Scritture 2014'!$A:$A,$M200)</f>
        <v>0</v>
      </c>
      <c r="V200" s="29">
        <f>+SUMIFS('Scritture 2014'!$F:$F,'Scritture 2014'!$G:$G,"39SD",'Scritture 2014'!$A:$A,$M200)</f>
        <v>0</v>
      </c>
      <c r="W200" s="29">
        <f>+SUMIFS('Scritture 2014'!$F:$F,'Scritture 2014'!$G:$G,"37",'Scritture 2014'!$A:$A,$M200)</f>
        <v>0</v>
      </c>
      <c r="X200" s="29">
        <f>+SUMIFS('Scritture 2014'!$F:$F,'Scritture 2014'!$G:$G,"19",'Scritture 2014'!$A:$A,$M200)</f>
        <v>0</v>
      </c>
      <c r="Y200" s="29">
        <f t="shared" si="16"/>
        <v>0</v>
      </c>
      <c r="Z200" s="29">
        <f t="shared" si="17"/>
        <v>-706503.92</v>
      </c>
      <c r="AA200" s="29">
        <f t="shared" si="18"/>
        <v>0</v>
      </c>
    </row>
    <row r="201" spans="1:27" ht="15" customHeight="1" x14ac:dyDescent="0.3">
      <c r="A201" s="12" t="s">
        <v>22</v>
      </c>
      <c r="B201" s="12" t="s">
        <v>160</v>
      </c>
      <c r="C201" s="13" t="s">
        <v>286</v>
      </c>
      <c r="D201" s="13" t="s">
        <v>286</v>
      </c>
      <c r="E201" s="14" t="s">
        <v>287</v>
      </c>
      <c r="F201" s="13"/>
      <c r="G201" s="13"/>
      <c r="H201" s="10" t="s">
        <v>22</v>
      </c>
      <c r="I201" s="10" t="s">
        <v>160</v>
      </c>
      <c r="J201" t="s">
        <v>277</v>
      </c>
      <c r="K201" t="s">
        <v>288</v>
      </c>
      <c r="L201" t="s">
        <v>289</v>
      </c>
      <c r="M201" s="15">
        <v>22101000001</v>
      </c>
      <c r="N201" s="15" t="s">
        <v>291</v>
      </c>
      <c r="O201" s="12">
        <f>+VLOOKUP(M201,[2]Foglio1!$A:$C,3,0)</f>
        <v>-206205.88</v>
      </c>
      <c r="P201" s="29">
        <f>+VLOOKUP($M201,'Sp 2013'!$M:$X,12,0)</f>
        <v>-3409.3000000000175</v>
      </c>
      <c r="Q201" s="29">
        <f>+SUMIFS('Scritture 2014'!$F:$F,'Scritture 2014'!$G:$G,"38",'Scritture 2014'!$A:$A,$M201)</f>
        <v>0</v>
      </c>
      <c r="R201" s="29">
        <f>+SUMIFS('Scritture 2014'!$F:$F,'Scritture 2014'!$G:$G,"16",'Scritture 2014'!$A:$A,$M201)</f>
        <v>0</v>
      </c>
      <c r="S201" s="29">
        <f>+SUMIFS('Scritture 2014'!$F:$F,'Scritture 2014'!$G:$G,"39CA",'Scritture 2014'!$A:$A,$M201)</f>
        <v>0</v>
      </c>
      <c r="T201" s="29">
        <f>+SUMIFS('Scritture 2014'!$F:$F,'Scritture 2014'!$G:$G,"17",'Scritture 2014'!$A:$A,$M201)</f>
        <v>0</v>
      </c>
      <c r="U201" s="29">
        <f>+SUMIFS('Scritture 2014'!$F:$F,'Scritture 2014'!$G:$G,"39AF",'Scritture 2014'!$A:$A,$M201)</f>
        <v>0</v>
      </c>
      <c r="V201" s="29">
        <f>+SUMIFS('Scritture 2014'!$F:$F,'Scritture 2014'!$G:$G,"39SD",'Scritture 2014'!$A:$A,$M201)</f>
        <v>0</v>
      </c>
      <c r="W201" s="29">
        <f>+SUMIFS('Scritture 2014'!$F:$F,'Scritture 2014'!$G:$G,"37",'Scritture 2014'!$A:$A,$M201)</f>
        <v>0</v>
      </c>
      <c r="X201" s="29">
        <f>+SUMIFS('Scritture 2014'!$F:$F,'Scritture 2014'!$G:$G,"19",'Scritture 2014'!$A:$A,$M201)</f>
        <v>-29783.129999999986</v>
      </c>
      <c r="Y201" s="29">
        <f t="shared" si="16"/>
        <v>-29783.129999999986</v>
      </c>
      <c r="Z201" s="29">
        <f t="shared" si="17"/>
        <v>-239398.31</v>
      </c>
      <c r="AA201" s="29">
        <f t="shared" si="18"/>
        <v>-33192.429999999993</v>
      </c>
    </row>
    <row r="202" spans="1:27" ht="15" customHeight="1" x14ac:dyDescent="0.3">
      <c r="A202" s="12"/>
      <c r="B202" s="12"/>
      <c r="C202" s="13"/>
      <c r="D202" s="13"/>
      <c r="E202" s="14" t="s">
        <v>287</v>
      </c>
      <c r="F202" s="13"/>
      <c r="G202" s="13"/>
      <c r="H202" s="10" t="s">
        <v>22</v>
      </c>
      <c r="I202" s="10" t="s">
        <v>160</v>
      </c>
      <c r="J202" t="s">
        <v>277</v>
      </c>
      <c r="K202" t="s">
        <v>288</v>
      </c>
      <c r="L202" t="s">
        <v>289</v>
      </c>
      <c r="M202" s="15">
        <v>22101000005</v>
      </c>
      <c r="N202" s="15" t="s">
        <v>762</v>
      </c>
      <c r="O202" s="12"/>
      <c r="P202" s="29">
        <f>+VLOOKUP($M202,'Sp 2013'!$M:$X,12,0)</f>
        <v>0</v>
      </c>
      <c r="Q202" s="29">
        <f>+SUMIFS('Scritture 2014'!$F:$F,'Scritture 2014'!$G:$G,"38",'Scritture 2014'!$A:$A,$M202)</f>
        <v>0</v>
      </c>
      <c r="R202" s="29">
        <f>+SUMIFS('Scritture 2014'!$F:$F,'Scritture 2014'!$G:$G,"16",'Scritture 2014'!$A:$A,$M202)</f>
        <v>0</v>
      </c>
      <c r="S202" s="29">
        <f>+SUMIFS('Scritture 2014'!$F:$F,'Scritture 2014'!$G:$G,"39CA",'Scritture 2014'!$A:$A,$M202)</f>
        <v>0</v>
      </c>
      <c r="T202" s="29">
        <f>+SUMIFS('Scritture 2014'!$F:$F,'Scritture 2014'!$G:$G,"17",'Scritture 2014'!$A:$A,$M202)</f>
        <v>0</v>
      </c>
      <c r="U202" s="29">
        <f>+SUMIFS('Scritture 2014'!$F:$F,'Scritture 2014'!$G:$G,"39AF",'Scritture 2014'!$A:$A,$M202)</f>
        <v>0</v>
      </c>
      <c r="V202" s="29">
        <f>+SUMIFS('Scritture 2014'!$F:$F,'Scritture 2014'!$G:$G,"39SD",'Scritture 2014'!$A:$A,$M202)</f>
        <v>0</v>
      </c>
      <c r="W202" s="29">
        <f>+SUMIFS('Scritture 2014'!$F:$F,'Scritture 2014'!$G:$G,"37",'Scritture 2014'!$A:$A,$M202)</f>
        <v>0</v>
      </c>
      <c r="X202" s="29">
        <f>+SUMIFS('Scritture 2014'!$F:$F,'Scritture 2014'!$G:$G,"19",'Scritture 2014'!$A:$A,$M202)</f>
        <v>0</v>
      </c>
      <c r="Y202" s="29">
        <f t="shared" si="16"/>
        <v>0</v>
      </c>
      <c r="Z202" s="29">
        <f t="shared" si="17"/>
        <v>0</v>
      </c>
      <c r="AA202" s="29">
        <f t="shared" si="18"/>
        <v>0</v>
      </c>
    </row>
    <row r="203" spans="1:27" ht="15" customHeight="1" x14ac:dyDescent="0.3">
      <c r="A203" s="12" t="s">
        <v>22</v>
      </c>
      <c r="B203" s="12" t="s">
        <v>160</v>
      </c>
      <c r="C203" s="13" t="s">
        <v>161</v>
      </c>
      <c r="D203" s="13" t="s">
        <v>292</v>
      </c>
      <c r="E203" s="14" t="s">
        <v>293</v>
      </c>
      <c r="F203" s="13" t="s">
        <v>294</v>
      </c>
      <c r="G203" s="13"/>
      <c r="H203" s="10" t="s">
        <v>22</v>
      </c>
      <c r="I203" s="10" t="s">
        <v>160</v>
      </c>
      <c r="J203" t="s">
        <v>209</v>
      </c>
      <c r="K203" t="s">
        <v>295</v>
      </c>
      <c r="L203" t="s">
        <v>296</v>
      </c>
      <c r="M203" s="15">
        <v>11701000018</v>
      </c>
      <c r="N203" s="15" t="s">
        <v>297</v>
      </c>
      <c r="O203" s="12">
        <f>+VLOOKUP(M203,[2]Foglio1!$A:$C,3,0)</f>
        <v>-10902.38</v>
      </c>
      <c r="P203" s="29">
        <f>+VLOOKUP($M203,'Sp 2013'!$M:$X,12,0)</f>
        <v>0</v>
      </c>
      <c r="Q203" s="29">
        <f>+SUMIFS('Scritture 2014'!$F:$F,'Scritture 2014'!$G:$G,"38",'Scritture 2014'!$A:$A,$M203)</f>
        <v>0</v>
      </c>
      <c r="R203" s="29">
        <f>+SUMIFS('Scritture 2014'!$F:$F,'Scritture 2014'!$G:$G,"16",'Scritture 2014'!$A:$A,$M203)</f>
        <v>0</v>
      </c>
      <c r="S203" s="29">
        <f>+SUMIFS('Scritture 2014'!$F:$F,'Scritture 2014'!$G:$G,"39CA",'Scritture 2014'!$A:$A,$M203)</f>
        <v>0</v>
      </c>
      <c r="T203" s="29">
        <f>+SUMIFS('Scritture 2014'!$F:$F,'Scritture 2014'!$G:$G,"17",'Scritture 2014'!$A:$A,$M203)</f>
        <v>0</v>
      </c>
      <c r="U203" s="29">
        <f>+SUMIFS('Scritture 2014'!$F:$F,'Scritture 2014'!$G:$G,"39AF",'Scritture 2014'!$A:$A,$M203)</f>
        <v>0</v>
      </c>
      <c r="V203" s="29">
        <f>+SUMIFS('Scritture 2014'!$F:$F,'Scritture 2014'!$G:$G,"39SD",'Scritture 2014'!$A:$A,$M203)</f>
        <v>0</v>
      </c>
      <c r="W203" s="29">
        <f>+SUMIFS('Scritture 2014'!$F:$F,'Scritture 2014'!$G:$G,"37",'Scritture 2014'!$A:$A,$M203)</f>
        <v>0</v>
      </c>
      <c r="X203" s="29">
        <f>+SUMIFS('Scritture 2014'!$F:$F,'Scritture 2014'!$G:$G,"19",'Scritture 2014'!$A:$A,$M203)</f>
        <v>0</v>
      </c>
      <c r="Y203" s="29">
        <f t="shared" si="16"/>
        <v>0</v>
      </c>
      <c r="Z203" s="29">
        <f t="shared" si="17"/>
        <v>-10902.38</v>
      </c>
      <c r="AA203" s="29">
        <f t="shared" si="18"/>
        <v>0</v>
      </c>
    </row>
    <row r="204" spans="1:27" ht="15" customHeight="1" x14ac:dyDescent="0.3">
      <c r="A204" s="12" t="s">
        <v>22</v>
      </c>
      <c r="B204" s="12" t="s">
        <v>160</v>
      </c>
      <c r="C204" s="13" t="s">
        <v>161</v>
      </c>
      <c r="D204" s="13" t="s">
        <v>292</v>
      </c>
      <c r="E204" s="14" t="s">
        <v>293</v>
      </c>
      <c r="F204" s="13" t="s">
        <v>294</v>
      </c>
      <c r="G204" s="13"/>
      <c r="H204" s="10" t="s">
        <v>22</v>
      </c>
      <c r="I204" s="10" t="s">
        <v>160</v>
      </c>
      <c r="J204" t="s">
        <v>209</v>
      </c>
      <c r="K204" t="s">
        <v>295</v>
      </c>
      <c r="L204" t="s">
        <v>296</v>
      </c>
      <c r="M204" s="15">
        <v>11701000030</v>
      </c>
      <c r="N204" s="15" t="s">
        <v>298</v>
      </c>
      <c r="O204" s="12">
        <f>+VLOOKUP(M204,[2]Foglio1!$A:$C,3,0)</f>
        <v>-86674.33</v>
      </c>
      <c r="P204" s="29">
        <f>+VLOOKUP($M204,'Sp 2013'!$M:$X,12,0)</f>
        <v>0</v>
      </c>
      <c r="Q204" s="29">
        <f>+SUMIFS('Scritture 2014'!$F:$F,'Scritture 2014'!$G:$G,"38",'Scritture 2014'!$A:$A,$M204)</f>
        <v>0</v>
      </c>
      <c r="R204" s="29">
        <f>+SUMIFS('Scritture 2014'!$F:$F,'Scritture 2014'!$G:$G,"16",'Scritture 2014'!$A:$A,$M204)</f>
        <v>0</v>
      </c>
      <c r="S204" s="29">
        <f>+SUMIFS('Scritture 2014'!$F:$F,'Scritture 2014'!$G:$G,"39CA",'Scritture 2014'!$A:$A,$M204)</f>
        <v>0</v>
      </c>
      <c r="T204" s="29">
        <f>+SUMIFS('Scritture 2014'!$F:$F,'Scritture 2014'!$G:$G,"17",'Scritture 2014'!$A:$A,$M204)</f>
        <v>0</v>
      </c>
      <c r="U204" s="29">
        <f>+SUMIFS('Scritture 2014'!$F:$F,'Scritture 2014'!$G:$G,"39AF",'Scritture 2014'!$A:$A,$M204)</f>
        <v>0</v>
      </c>
      <c r="V204" s="29">
        <f>+SUMIFS('Scritture 2014'!$F:$F,'Scritture 2014'!$G:$G,"39SD",'Scritture 2014'!$A:$A,$M204)</f>
        <v>0</v>
      </c>
      <c r="W204" s="29">
        <f>+SUMIFS('Scritture 2014'!$F:$F,'Scritture 2014'!$G:$G,"37",'Scritture 2014'!$A:$A,$M204)</f>
        <v>0</v>
      </c>
      <c r="X204" s="29">
        <f>+SUMIFS('Scritture 2014'!$F:$F,'Scritture 2014'!$G:$G,"19",'Scritture 2014'!$A:$A,$M204)</f>
        <v>0</v>
      </c>
      <c r="Y204" s="29">
        <f t="shared" si="16"/>
        <v>0</v>
      </c>
      <c r="Z204" s="29">
        <f t="shared" si="17"/>
        <v>-86674.33</v>
      </c>
      <c r="AA204" s="29">
        <f t="shared" si="18"/>
        <v>0</v>
      </c>
    </row>
    <row r="205" spans="1:27" ht="15" customHeight="1" x14ac:dyDescent="0.3">
      <c r="A205" s="12" t="s">
        <v>22</v>
      </c>
      <c r="B205" s="12" t="s">
        <v>160</v>
      </c>
      <c r="C205" s="13" t="s">
        <v>161</v>
      </c>
      <c r="D205" s="13" t="s">
        <v>292</v>
      </c>
      <c r="E205" s="14" t="s">
        <v>293</v>
      </c>
      <c r="F205" s="13" t="s">
        <v>294</v>
      </c>
      <c r="G205" s="13"/>
      <c r="H205" s="10" t="s">
        <v>22</v>
      </c>
      <c r="I205" s="10" t="s">
        <v>160</v>
      </c>
      <c r="J205" t="s">
        <v>209</v>
      </c>
      <c r="K205" t="s">
        <v>295</v>
      </c>
      <c r="L205" t="s">
        <v>296</v>
      </c>
      <c r="M205" s="13">
        <v>11701000061</v>
      </c>
      <c r="N205" s="13" t="s">
        <v>299</v>
      </c>
      <c r="O205" s="12">
        <f>+VLOOKUP(M205,[2]Foglio1!$A:$C,3,0)</f>
        <v>-323438.49</v>
      </c>
      <c r="P205" s="29">
        <f>+VLOOKUP($M205,'Sp 2013'!$M:$X,12,0)</f>
        <v>0</v>
      </c>
      <c r="Q205" s="29">
        <f>+SUMIFS('Scritture 2014'!$F:$F,'Scritture 2014'!$G:$G,"38",'Scritture 2014'!$A:$A,$M205)</f>
        <v>0</v>
      </c>
      <c r="R205" s="29">
        <f>+SUMIFS('Scritture 2014'!$F:$F,'Scritture 2014'!$G:$G,"16",'Scritture 2014'!$A:$A,$M205)</f>
        <v>0</v>
      </c>
      <c r="S205" s="29">
        <f>+SUMIFS('Scritture 2014'!$F:$F,'Scritture 2014'!$G:$G,"39CA",'Scritture 2014'!$A:$A,$M205)</f>
        <v>0</v>
      </c>
      <c r="T205" s="29">
        <f>+SUMIFS('Scritture 2014'!$F:$F,'Scritture 2014'!$G:$G,"17",'Scritture 2014'!$A:$A,$M205)</f>
        <v>0</v>
      </c>
      <c r="U205" s="29">
        <f>+SUMIFS('Scritture 2014'!$F:$F,'Scritture 2014'!$G:$G,"39AF",'Scritture 2014'!$A:$A,$M205)</f>
        <v>0</v>
      </c>
      <c r="V205" s="29">
        <f>+SUMIFS('Scritture 2014'!$F:$F,'Scritture 2014'!$G:$G,"39SD",'Scritture 2014'!$A:$A,$M205)</f>
        <v>0</v>
      </c>
      <c r="W205" s="29">
        <f>+SUMIFS('Scritture 2014'!$F:$F,'Scritture 2014'!$G:$G,"37",'Scritture 2014'!$A:$A,$M205)</f>
        <v>0</v>
      </c>
      <c r="X205" s="29">
        <f>+SUMIFS('Scritture 2014'!$F:$F,'Scritture 2014'!$G:$G,"19",'Scritture 2014'!$A:$A,$M205)</f>
        <v>0</v>
      </c>
      <c r="Y205" s="29">
        <f t="shared" si="16"/>
        <v>0</v>
      </c>
      <c r="Z205" s="29">
        <f t="shared" si="17"/>
        <v>-323438.49</v>
      </c>
      <c r="AA205" s="29">
        <f t="shared" si="18"/>
        <v>0</v>
      </c>
    </row>
    <row r="206" spans="1:27" ht="15" customHeight="1" x14ac:dyDescent="0.3">
      <c r="A206" s="12" t="s">
        <v>22</v>
      </c>
      <c r="B206" s="12" t="s">
        <v>160</v>
      </c>
      <c r="C206" s="13" t="s">
        <v>161</v>
      </c>
      <c r="D206" s="13" t="s">
        <v>292</v>
      </c>
      <c r="E206" s="14" t="s">
        <v>293</v>
      </c>
      <c r="F206" s="13" t="s">
        <v>294</v>
      </c>
      <c r="G206" s="13"/>
      <c r="H206" s="10" t="s">
        <v>22</v>
      </c>
      <c r="I206" s="10" t="s">
        <v>160</v>
      </c>
      <c r="J206" t="s">
        <v>209</v>
      </c>
      <c r="K206" t="s">
        <v>295</v>
      </c>
      <c r="L206" t="s">
        <v>296</v>
      </c>
      <c r="M206" s="13">
        <v>11701000054</v>
      </c>
      <c r="N206" s="13" t="s">
        <v>246</v>
      </c>
      <c r="O206" s="12"/>
      <c r="P206" s="29">
        <f>+VLOOKUP($M206,'Sp 2013'!$M:$X,12,0)</f>
        <v>0</v>
      </c>
      <c r="Q206" s="29">
        <f>+SUMIFS('Scritture 2014'!$F:$F,'Scritture 2014'!$G:$G,"38",'Scritture 2014'!$A:$A,$M206)</f>
        <v>0</v>
      </c>
      <c r="R206" s="29">
        <f>+SUMIFS('Scritture 2014'!$F:$F,'Scritture 2014'!$G:$G,"16",'Scritture 2014'!$A:$A,$M206)</f>
        <v>0</v>
      </c>
      <c r="S206" s="29">
        <f>+SUMIFS('Scritture 2014'!$F:$F,'Scritture 2014'!$G:$G,"39CA",'Scritture 2014'!$A:$A,$M206)</f>
        <v>0</v>
      </c>
      <c r="T206" s="29">
        <f>+SUMIFS('Scritture 2014'!$F:$F,'Scritture 2014'!$G:$G,"17",'Scritture 2014'!$A:$A,$M206)</f>
        <v>0</v>
      </c>
      <c r="U206" s="29">
        <f>+SUMIFS('Scritture 2014'!$F:$F,'Scritture 2014'!$G:$G,"39AF",'Scritture 2014'!$A:$A,$M206)</f>
        <v>0</v>
      </c>
      <c r="V206" s="29">
        <f>+SUMIFS('Scritture 2014'!$F:$F,'Scritture 2014'!$G:$G,"39SD",'Scritture 2014'!$A:$A,$M206)</f>
        <v>0</v>
      </c>
      <c r="W206" s="29">
        <f>+SUMIFS('Scritture 2014'!$F:$F,'Scritture 2014'!$G:$G,"37",'Scritture 2014'!$A:$A,$M206)</f>
        <v>0</v>
      </c>
      <c r="X206" s="29">
        <f>+SUMIFS('Scritture 2014'!$F:$F,'Scritture 2014'!$G:$G,"19",'Scritture 2014'!$A:$A,$M206)</f>
        <v>0</v>
      </c>
      <c r="Y206" s="29">
        <f t="shared" si="16"/>
        <v>0</v>
      </c>
      <c r="Z206" s="29">
        <f t="shared" si="17"/>
        <v>0</v>
      </c>
      <c r="AA206" s="29">
        <f t="shared" si="18"/>
        <v>0</v>
      </c>
    </row>
    <row r="207" spans="1:27" ht="15" customHeight="1" x14ac:dyDescent="0.3">
      <c r="A207" s="12" t="s">
        <v>22</v>
      </c>
      <c r="B207" s="12" t="s">
        <v>160</v>
      </c>
      <c r="C207" s="13" t="s">
        <v>161</v>
      </c>
      <c r="D207" s="13" t="s">
        <v>292</v>
      </c>
      <c r="E207" s="14" t="s">
        <v>293</v>
      </c>
      <c r="F207" s="13" t="s">
        <v>294</v>
      </c>
      <c r="G207" s="13"/>
      <c r="H207" s="10" t="s">
        <v>22</v>
      </c>
      <c r="I207" s="10" t="s">
        <v>160</v>
      </c>
      <c r="J207" t="s">
        <v>209</v>
      </c>
      <c r="K207" t="s">
        <v>295</v>
      </c>
      <c r="L207" t="s">
        <v>296</v>
      </c>
      <c r="M207" s="13">
        <v>11701000059</v>
      </c>
      <c r="N207" s="13" t="s">
        <v>250</v>
      </c>
      <c r="O207" s="12"/>
      <c r="P207" s="29">
        <f>+VLOOKUP($M207,'Sp 2013'!$M:$X,12,0)</f>
        <v>0</v>
      </c>
      <c r="Q207" s="29">
        <f>+SUMIFS('Scritture 2014'!$F:$F,'Scritture 2014'!$G:$G,"38",'Scritture 2014'!$A:$A,$M207)</f>
        <v>0</v>
      </c>
      <c r="R207" s="29">
        <f>+SUMIFS('Scritture 2014'!$F:$F,'Scritture 2014'!$G:$G,"16",'Scritture 2014'!$A:$A,$M207)</f>
        <v>0</v>
      </c>
      <c r="S207" s="29">
        <f>+SUMIFS('Scritture 2014'!$F:$F,'Scritture 2014'!$G:$G,"39CA",'Scritture 2014'!$A:$A,$M207)</f>
        <v>0</v>
      </c>
      <c r="T207" s="29">
        <f>+SUMIFS('Scritture 2014'!$F:$F,'Scritture 2014'!$G:$G,"17",'Scritture 2014'!$A:$A,$M207)</f>
        <v>0</v>
      </c>
      <c r="U207" s="29">
        <f>+SUMIFS('Scritture 2014'!$F:$F,'Scritture 2014'!$G:$G,"39AF",'Scritture 2014'!$A:$A,$M207)</f>
        <v>0</v>
      </c>
      <c r="V207" s="29">
        <f>+SUMIFS('Scritture 2014'!$F:$F,'Scritture 2014'!$G:$G,"39SD",'Scritture 2014'!$A:$A,$M207)</f>
        <v>0</v>
      </c>
      <c r="W207" s="29">
        <f>+SUMIFS('Scritture 2014'!$F:$F,'Scritture 2014'!$G:$G,"37",'Scritture 2014'!$A:$A,$M207)</f>
        <v>0</v>
      </c>
      <c r="X207" s="29">
        <f>+SUMIFS('Scritture 2014'!$F:$F,'Scritture 2014'!$G:$G,"19",'Scritture 2014'!$A:$A,$M207)</f>
        <v>0</v>
      </c>
      <c r="Y207" s="29">
        <f t="shared" si="16"/>
        <v>0</v>
      </c>
      <c r="Z207" s="29">
        <f t="shared" si="17"/>
        <v>0</v>
      </c>
      <c r="AA207" s="29">
        <f t="shared" si="18"/>
        <v>0</v>
      </c>
    </row>
    <row r="208" spans="1:27" ht="15" customHeight="1" x14ac:dyDescent="0.3">
      <c r="A208" s="12" t="s">
        <v>22</v>
      </c>
      <c r="B208" s="12" t="s">
        <v>160</v>
      </c>
      <c r="C208" s="13" t="s">
        <v>161</v>
      </c>
      <c r="D208" s="13" t="s">
        <v>292</v>
      </c>
      <c r="E208" s="14" t="s">
        <v>293</v>
      </c>
      <c r="F208" s="13" t="s">
        <v>294</v>
      </c>
      <c r="G208" s="13"/>
      <c r="H208" s="10" t="s">
        <v>22</v>
      </c>
      <c r="I208" s="10" t="s">
        <v>160</v>
      </c>
      <c r="J208" t="s">
        <v>209</v>
      </c>
      <c r="K208" t="s">
        <v>295</v>
      </c>
      <c r="L208" t="s">
        <v>296</v>
      </c>
      <c r="M208" s="13">
        <v>11701000060</v>
      </c>
      <c r="N208" s="13" t="s">
        <v>251</v>
      </c>
      <c r="O208" s="12"/>
      <c r="P208" s="29">
        <f>+VLOOKUP($M208,'Sp 2013'!$M:$X,12,0)</f>
        <v>0</v>
      </c>
      <c r="Q208" s="29">
        <f>+SUMIFS('Scritture 2014'!$F:$F,'Scritture 2014'!$G:$G,"38",'Scritture 2014'!$A:$A,$M208)</f>
        <v>0</v>
      </c>
      <c r="R208" s="29">
        <f>+SUMIFS('Scritture 2014'!$F:$F,'Scritture 2014'!$G:$G,"16",'Scritture 2014'!$A:$A,$M208)</f>
        <v>0</v>
      </c>
      <c r="S208" s="29">
        <f>+SUMIFS('Scritture 2014'!$F:$F,'Scritture 2014'!$G:$G,"39CA",'Scritture 2014'!$A:$A,$M208)</f>
        <v>0</v>
      </c>
      <c r="T208" s="29">
        <f>+SUMIFS('Scritture 2014'!$F:$F,'Scritture 2014'!$G:$G,"17",'Scritture 2014'!$A:$A,$M208)</f>
        <v>0</v>
      </c>
      <c r="U208" s="29">
        <f>+SUMIFS('Scritture 2014'!$F:$F,'Scritture 2014'!$G:$G,"39AF",'Scritture 2014'!$A:$A,$M208)</f>
        <v>0</v>
      </c>
      <c r="V208" s="29">
        <f>+SUMIFS('Scritture 2014'!$F:$F,'Scritture 2014'!$G:$G,"39SD",'Scritture 2014'!$A:$A,$M208)</f>
        <v>0</v>
      </c>
      <c r="W208" s="29">
        <f>+SUMIFS('Scritture 2014'!$F:$F,'Scritture 2014'!$G:$G,"37",'Scritture 2014'!$A:$A,$M208)</f>
        <v>0</v>
      </c>
      <c r="X208" s="29">
        <f>+SUMIFS('Scritture 2014'!$F:$F,'Scritture 2014'!$G:$G,"19",'Scritture 2014'!$A:$A,$M208)</f>
        <v>0</v>
      </c>
      <c r="Y208" s="29">
        <f t="shared" si="16"/>
        <v>0</v>
      </c>
      <c r="Z208" s="29">
        <f t="shared" si="17"/>
        <v>0</v>
      </c>
      <c r="AA208" s="29">
        <f t="shared" si="18"/>
        <v>0</v>
      </c>
    </row>
    <row r="209" spans="1:27" ht="15" customHeight="1" x14ac:dyDescent="0.3">
      <c r="A209" s="12" t="s">
        <v>22</v>
      </c>
      <c r="B209" s="12" t="s">
        <v>160</v>
      </c>
      <c r="C209" s="13" t="s">
        <v>161</v>
      </c>
      <c r="D209" s="13" t="s">
        <v>292</v>
      </c>
      <c r="E209" s="14" t="s">
        <v>293</v>
      </c>
      <c r="F209" s="13" t="s">
        <v>294</v>
      </c>
      <c r="G209" s="13"/>
      <c r="H209" s="10" t="s">
        <v>22</v>
      </c>
      <c r="I209" s="10" t="s">
        <v>160</v>
      </c>
      <c r="J209" t="s">
        <v>209</v>
      </c>
      <c r="K209" t="s">
        <v>295</v>
      </c>
      <c r="L209" t="s">
        <v>296</v>
      </c>
      <c r="M209" s="13">
        <v>11701000063</v>
      </c>
      <c r="N209" s="13" t="s">
        <v>252</v>
      </c>
      <c r="O209" s="12"/>
      <c r="P209" s="29">
        <f>+VLOOKUP($M209,'Sp 2013'!$M:$X,12,0)</f>
        <v>0</v>
      </c>
      <c r="Q209" s="29">
        <f>+SUMIFS('Scritture 2014'!$F:$F,'Scritture 2014'!$G:$G,"38",'Scritture 2014'!$A:$A,$M209)</f>
        <v>0</v>
      </c>
      <c r="R209" s="29">
        <f>+SUMIFS('Scritture 2014'!$F:$F,'Scritture 2014'!$G:$G,"16",'Scritture 2014'!$A:$A,$M209)</f>
        <v>0</v>
      </c>
      <c r="S209" s="29">
        <f>+SUMIFS('Scritture 2014'!$F:$F,'Scritture 2014'!$G:$G,"39CA",'Scritture 2014'!$A:$A,$M209)</f>
        <v>0</v>
      </c>
      <c r="T209" s="29">
        <f>+SUMIFS('Scritture 2014'!$F:$F,'Scritture 2014'!$G:$G,"17",'Scritture 2014'!$A:$A,$M209)</f>
        <v>0</v>
      </c>
      <c r="U209" s="29">
        <f>+SUMIFS('Scritture 2014'!$F:$F,'Scritture 2014'!$G:$G,"39AF",'Scritture 2014'!$A:$A,$M209)</f>
        <v>0</v>
      </c>
      <c r="V209" s="29">
        <f>+SUMIFS('Scritture 2014'!$F:$F,'Scritture 2014'!$G:$G,"39SD",'Scritture 2014'!$A:$A,$M209)</f>
        <v>0</v>
      </c>
      <c r="W209" s="29">
        <f>+SUMIFS('Scritture 2014'!$F:$F,'Scritture 2014'!$G:$G,"37",'Scritture 2014'!$A:$A,$M209)</f>
        <v>0</v>
      </c>
      <c r="X209" s="29">
        <f>+SUMIFS('Scritture 2014'!$F:$F,'Scritture 2014'!$G:$G,"19",'Scritture 2014'!$A:$A,$M209)</f>
        <v>0</v>
      </c>
      <c r="Y209" s="29">
        <f t="shared" si="16"/>
        <v>0</v>
      </c>
      <c r="Z209" s="29">
        <f t="shared" si="17"/>
        <v>0</v>
      </c>
      <c r="AA209" s="29">
        <f t="shared" si="18"/>
        <v>0</v>
      </c>
    </row>
    <row r="210" spans="1:27" ht="15" customHeight="1" x14ac:dyDescent="0.3">
      <c r="A210" s="12" t="s">
        <v>22</v>
      </c>
      <c r="B210" s="12" t="s">
        <v>160</v>
      </c>
      <c r="C210" s="13" t="s">
        <v>161</v>
      </c>
      <c r="D210" s="13" t="s">
        <v>292</v>
      </c>
      <c r="E210" s="14" t="s">
        <v>293</v>
      </c>
      <c r="F210" s="13" t="s">
        <v>294</v>
      </c>
      <c r="G210" s="13"/>
      <c r="H210" s="10" t="s">
        <v>22</v>
      </c>
      <c r="I210" s="10" t="s">
        <v>160</v>
      </c>
      <c r="J210" t="s">
        <v>209</v>
      </c>
      <c r="K210" t="s">
        <v>295</v>
      </c>
      <c r="L210" t="s">
        <v>296</v>
      </c>
      <c r="M210" s="13">
        <v>11701000064</v>
      </c>
      <c r="N210" s="13" t="s">
        <v>300</v>
      </c>
      <c r="O210" s="12"/>
      <c r="P210" s="29">
        <f>+VLOOKUP($M210,'Sp 2013'!$M:$X,12,0)</f>
        <v>0</v>
      </c>
      <c r="Q210" s="29">
        <f>+SUMIFS('Scritture 2014'!$F:$F,'Scritture 2014'!$G:$G,"38",'Scritture 2014'!$A:$A,$M210)</f>
        <v>0</v>
      </c>
      <c r="R210" s="29">
        <f>+SUMIFS('Scritture 2014'!$F:$F,'Scritture 2014'!$G:$G,"16",'Scritture 2014'!$A:$A,$M210)</f>
        <v>0</v>
      </c>
      <c r="S210" s="29">
        <f>+SUMIFS('Scritture 2014'!$F:$F,'Scritture 2014'!$G:$G,"39CA",'Scritture 2014'!$A:$A,$M210)</f>
        <v>0</v>
      </c>
      <c r="T210" s="29">
        <f>+SUMIFS('Scritture 2014'!$F:$F,'Scritture 2014'!$G:$G,"17",'Scritture 2014'!$A:$A,$M210)</f>
        <v>0</v>
      </c>
      <c r="U210" s="29">
        <f>+SUMIFS('Scritture 2014'!$F:$F,'Scritture 2014'!$G:$G,"39AF",'Scritture 2014'!$A:$A,$M210)</f>
        <v>0</v>
      </c>
      <c r="V210" s="29">
        <f>+SUMIFS('Scritture 2014'!$F:$F,'Scritture 2014'!$G:$G,"39SD",'Scritture 2014'!$A:$A,$M210)</f>
        <v>0</v>
      </c>
      <c r="W210" s="29">
        <f>+SUMIFS('Scritture 2014'!$F:$F,'Scritture 2014'!$G:$G,"37",'Scritture 2014'!$A:$A,$M210)</f>
        <v>0</v>
      </c>
      <c r="X210" s="29">
        <f>+SUMIFS('Scritture 2014'!$F:$F,'Scritture 2014'!$G:$G,"19",'Scritture 2014'!$A:$A,$M210)</f>
        <v>0</v>
      </c>
      <c r="Y210" s="29">
        <f t="shared" si="16"/>
        <v>0</v>
      </c>
      <c r="Z210" s="29">
        <f t="shared" si="17"/>
        <v>0</v>
      </c>
      <c r="AA210" s="29">
        <f t="shared" si="18"/>
        <v>0</v>
      </c>
    </row>
    <row r="211" spans="1:27" ht="15" customHeight="1" x14ac:dyDescent="0.3">
      <c r="A211" s="12" t="s">
        <v>22</v>
      </c>
      <c r="B211" s="12" t="s">
        <v>160</v>
      </c>
      <c r="C211" s="13" t="s">
        <v>161</v>
      </c>
      <c r="D211" s="13" t="s">
        <v>292</v>
      </c>
      <c r="E211" s="14" t="s">
        <v>293</v>
      </c>
      <c r="F211" s="13" t="s">
        <v>294</v>
      </c>
      <c r="G211" s="13"/>
      <c r="H211" s="10" t="s">
        <v>22</v>
      </c>
      <c r="I211" s="10" t="s">
        <v>160</v>
      </c>
      <c r="J211" t="s">
        <v>209</v>
      </c>
      <c r="K211" t="s">
        <v>295</v>
      </c>
      <c r="L211" t="s">
        <v>296</v>
      </c>
      <c r="M211" s="13">
        <v>11701000066</v>
      </c>
      <c r="N211" s="13" t="s">
        <v>301</v>
      </c>
      <c r="O211" s="12"/>
      <c r="P211" s="29">
        <f>+VLOOKUP($M211,'Sp 2013'!$M:$X,12,0)</f>
        <v>0</v>
      </c>
      <c r="Q211" s="29">
        <f>+SUMIFS('Scritture 2014'!$F:$F,'Scritture 2014'!$G:$G,"38",'Scritture 2014'!$A:$A,$M211)</f>
        <v>0</v>
      </c>
      <c r="R211" s="29">
        <f>+SUMIFS('Scritture 2014'!$F:$F,'Scritture 2014'!$G:$G,"16",'Scritture 2014'!$A:$A,$M211)</f>
        <v>0</v>
      </c>
      <c r="S211" s="29">
        <f>+SUMIFS('Scritture 2014'!$F:$F,'Scritture 2014'!$G:$G,"39CA",'Scritture 2014'!$A:$A,$M211)</f>
        <v>0</v>
      </c>
      <c r="T211" s="29">
        <f>+SUMIFS('Scritture 2014'!$F:$F,'Scritture 2014'!$G:$G,"17",'Scritture 2014'!$A:$A,$M211)</f>
        <v>0</v>
      </c>
      <c r="U211" s="29">
        <f>+SUMIFS('Scritture 2014'!$F:$F,'Scritture 2014'!$G:$G,"39AF",'Scritture 2014'!$A:$A,$M211)</f>
        <v>0</v>
      </c>
      <c r="V211" s="29">
        <f>+SUMIFS('Scritture 2014'!$F:$F,'Scritture 2014'!$G:$G,"39SD",'Scritture 2014'!$A:$A,$M211)</f>
        <v>0</v>
      </c>
      <c r="W211" s="29">
        <f>+SUMIFS('Scritture 2014'!$F:$F,'Scritture 2014'!$G:$G,"37",'Scritture 2014'!$A:$A,$M211)</f>
        <v>0</v>
      </c>
      <c r="X211" s="29">
        <f>+SUMIFS('Scritture 2014'!$F:$F,'Scritture 2014'!$G:$G,"19",'Scritture 2014'!$A:$A,$M211)</f>
        <v>0</v>
      </c>
      <c r="Y211" s="29">
        <f t="shared" si="16"/>
        <v>0</v>
      </c>
      <c r="Z211" s="29">
        <f t="shared" si="17"/>
        <v>0</v>
      </c>
      <c r="AA211" s="29">
        <f t="shared" si="18"/>
        <v>0</v>
      </c>
    </row>
    <row r="212" spans="1:27" ht="15" customHeight="1" x14ac:dyDescent="0.3">
      <c r="A212" s="12" t="s">
        <v>22</v>
      </c>
      <c r="B212" s="12" t="s">
        <v>160</v>
      </c>
      <c r="C212" s="13" t="s">
        <v>161</v>
      </c>
      <c r="D212" s="13" t="s">
        <v>292</v>
      </c>
      <c r="E212" s="14" t="s">
        <v>293</v>
      </c>
      <c r="F212" s="13" t="s">
        <v>294</v>
      </c>
      <c r="G212" s="13"/>
      <c r="H212" s="10" t="s">
        <v>22</v>
      </c>
      <c r="I212" s="10" t="s">
        <v>160</v>
      </c>
      <c r="J212" t="s">
        <v>209</v>
      </c>
      <c r="K212" t="s">
        <v>295</v>
      </c>
      <c r="L212" t="s">
        <v>296</v>
      </c>
      <c r="M212" s="13">
        <v>22205000008</v>
      </c>
      <c r="N212" s="13" t="s">
        <v>302</v>
      </c>
      <c r="O212" s="12">
        <f>+VLOOKUP(M212,[2]Foglio1!$A:$C,3,0)</f>
        <v>-385016.58</v>
      </c>
      <c r="P212" s="29">
        <f>+VLOOKUP($M212,'Sp 2013'!$M:$X,12,0)</f>
        <v>0</v>
      </c>
      <c r="Q212" s="29">
        <f>+SUMIFS('Scritture 2014'!$F:$F,'Scritture 2014'!$G:$G,"38",'Scritture 2014'!$A:$A,$M212)</f>
        <v>0</v>
      </c>
      <c r="R212" s="29">
        <f>+SUMIFS('Scritture 2014'!$F:$F,'Scritture 2014'!$G:$G,"16",'Scritture 2014'!$A:$A,$M212)</f>
        <v>0</v>
      </c>
      <c r="S212" s="29">
        <f>+SUMIFS('Scritture 2014'!$F:$F,'Scritture 2014'!$G:$G,"39CA",'Scritture 2014'!$A:$A,$M212)</f>
        <v>0</v>
      </c>
      <c r="T212" s="29">
        <f>+SUMIFS('Scritture 2014'!$F:$F,'Scritture 2014'!$G:$G,"17",'Scritture 2014'!$A:$A,$M212)</f>
        <v>0</v>
      </c>
      <c r="U212" s="29">
        <f>+SUMIFS('Scritture 2014'!$F:$F,'Scritture 2014'!$G:$G,"39AF",'Scritture 2014'!$A:$A,$M212)</f>
        <v>0</v>
      </c>
      <c r="V212" s="29">
        <f>+SUMIFS('Scritture 2014'!$F:$F,'Scritture 2014'!$G:$G,"39SD",'Scritture 2014'!$A:$A,$M212)</f>
        <v>0</v>
      </c>
      <c r="W212" s="29">
        <f>+SUMIFS('Scritture 2014'!$F:$F,'Scritture 2014'!$G:$G,"37",'Scritture 2014'!$A:$A,$M212)</f>
        <v>0</v>
      </c>
      <c r="X212" s="29">
        <f>+SUMIFS('Scritture 2014'!$F:$F,'Scritture 2014'!$G:$G,"19",'Scritture 2014'!$A:$A,$M212)</f>
        <v>0</v>
      </c>
      <c r="Y212" s="29">
        <f t="shared" si="16"/>
        <v>0</v>
      </c>
      <c r="Z212" s="29">
        <f t="shared" si="17"/>
        <v>-385016.58</v>
      </c>
      <c r="AA212" s="29">
        <f t="shared" si="18"/>
        <v>0</v>
      </c>
    </row>
    <row r="213" spans="1:27" ht="15" customHeight="1" x14ac:dyDescent="0.3">
      <c r="A213" s="12" t="s">
        <v>22</v>
      </c>
      <c r="B213" s="12" t="s">
        <v>160</v>
      </c>
      <c r="C213" s="13" t="s">
        <v>161</v>
      </c>
      <c r="D213" s="13" t="s">
        <v>292</v>
      </c>
      <c r="E213" s="14" t="s">
        <v>293</v>
      </c>
      <c r="F213" s="13" t="s">
        <v>294</v>
      </c>
      <c r="G213" s="13"/>
      <c r="H213" s="10" t="s">
        <v>22</v>
      </c>
      <c r="I213" s="10" t="s">
        <v>160</v>
      </c>
      <c r="J213" t="s">
        <v>209</v>
      </c>
      <c r="K213" t="s">
        <v>295</v>
      </c>
      <c r="L213" t="s">
        <v>296</v>
      </c>
      <c r="M213" s="13">
        <v>11901000003</v>
      </c>
      <c r="N213" s="13" t="s">
        <v>303</v>
      </c>
      <c r="O213" s="12">
        <f>+VLOOKUP(M213,[2]Foglio1!$A:$C,3,0)</f>
        <v>-39703.410000000003</v>
      </c>
      <c r="P213" s="29">
        <f>+VLOOKUP($M213,'Sp 2013'!$M:$X,12,0)</f>
        <v>0</v>
      </c>
      <c r="Q213" s="29">
        <f>+SUMIFS('Scritture 2014'!$F:$F,'Scritture 2014'!$G:$G,"38",'Scritture 2014'!$A:$A,$M213)</f>
        <v>0</v>
      </c>
      <c r="R213" s="29">
        <f>+SUMIFS('Scritture 2014'!$F:$F,'Scritture 2014'!$G:$G,"16",'Scritture 2014'!$A:$A,$M213)</f>
        <v>0</v>
      </c>
      <c r="S213" s="29">
        <f>+SUMIFS('Scritture 2014'!$F:$F,'Scritture 2014'!$G:$G,"39CA",'Scritture 2014'!$A:$A,$M213)</f>
        <v>0</v>
      </c>
      <c r="T213" s="29">
        <f>+SUMIFS('Scritture 2014'!$F:$F,'Scritture 2014'!$G:$G,"17",'Scritture 2014'!$A:$A,$M213)</f>
        <v>0</v>
      </c>
      <c r="U213" s="29">
        <f>+SUMIFS('Scritture 2014'!$F:$F,'Scritture 2014'!$G:$G,"39AF",'Scritture 2014'!$A:$A,$M213)</f>
        <v>0</v>
      </c>
      <c r="V213" s="29">
        <f>+SUMIFS('Scritture 2014'!$F:$F,'Scritture 2014'!$G:$G,"39SD",'Scritture 2014'!$A:$A,$M213)</f>
        <v>0</v>
      </c>
      <c r="W213" s="29">
        <f>+SUMIFS('Scritture 2014'!$F:$F,'Scritture 2014'!$G:$G,"37",'Scritture 2014'!$A:$A,$M213)</f>
        <v>0</v>
      </c>
      <c r="X213" s="29">
        <f>+SUMIFS('Scritture 2014'!$F:$F,'Scritture 2014'!$G:$G,"19",'Scritture 2014'!$A:$A,$M213)</f>
        <v>0</v>
      </c>
      <c r="Y213" s="29">
        <f t="shared" si="16"/>
        <v>0</v>
      </c>
      <c r="Z213" s="29">
        <f t="shared" si="17"/>
        <v>-39703.410000000003</v>
      </c>
      <c r="AA213" s="29">
        <f t="shared" si="18"/>
        <v>0</v>
      </c>
    </row>
    <row r="214" spans="1:27" ht="15" customHeight="1" x14ac:dyDescent="0.3">
      <c r="A214" s="12" t="s">
        <v>22</v>
      </c>
      <c r="B214" s="12" t="s">
        <v>160</v>
      </c>
      <c r="C214" s="13" t="s">
        <v>161</v>
      </c>
      <c r="D214" s="13" t="s">
        <v>292</v>
      </c>
      <c r="E214" s="14" t="s">
        <v>293</v>
      </c>
      <c r="F214" s="13" t="s">
        <v>294</v>
      </c>
      <c r="G214" s="13"/>
      <c r="H214" s="10" t="s">
        <v>22</v>
      </c>
      <c r="I214" s="10" t="s">
        <v>160</v>
      </c>
      <c r="J214" t="s">
        <v>209</v>
      </c>
      <c r="K214" t="s">
        <v>295</v>
      </c>
      <c r="L214" t="s">
        <v>296</v>
      </c>
      <c r="M214" s="13">
        <v>11901000008</v>
      </c>
      <c r="N214" s="13" t="s">
        <v>304</v>
      </c>
      <c r="O214" s="12">
        <f>+VLOOKUP(M214,[2]Foglio1!$A:$C,3,0)</f>
        <v>-67838.14</v>
      </c>
      <c r="P214" s="29">
        <f>+VLOOKUP($M214,'Sp 2013'!$M:$X,12,0)</f>
        <v>0</v>
      </c>
      <c r="Q214" s="29">
        <f>+SUMIFS('Scritture 2014'!$F:$F,'Scritture 2014'!$G:$G,"38",'Scritture 2014'!$A:$A,$M214)</f>
        <v>0</v>
      </c>
      <c r="R214" s="29">
        <f>+SUMIFS('Scritture 2014'!$F:$F,'Scritture 2014'!$G:$G,"16",'Scritture 2014'!$A:$A,$M214)</f>
        <v>0</v>
      </c>
      <c r="S214" s="29">
        <f>+SUMIFS('Scritture 2014'!$F:$F,'Scritture 2014'!$G:$G,"39CA",'Scritture 2014'!$A:$A,$M214)</f>
        <v>0</v>
      </c>
      <c r="T214" s="29">
        <f>+SUMIFS('Scritture 2014'!$F:$F,'Scritture 2014'!$G:$G,"17",'Scritture 2014'!$A:$A,$M214)</f>
        <v>0</v>
      </c>
      <c r="U214" s="29">
        <f>+SUMIFS('Scritture 2014'!$F:$F,'Scritture 2014'!$G:$G,"39AF",'Scritture 2014'!$A:$A,$M214)</f>
        <v>0</v>
      </c>
      <c r="V214" s="29">
        <f>+SUMIFS('Scritture 2014'!$F:$F,'Scritture 2014'!$G:$G,"39SD",'Scritture 2014'!$A:$A,$M214)</f>
        <v>0</v>
      </c>
      <c r="W214" s="29">
        <f>+SUMIFS('Scritture 2014'!$F:$F,'Scritture 2014'!$G:$G,"37",'Scritture 2014'!$A:$A,$M214)</f>
        <v>0</v>
      </c>
      <c r="X214" s="29">
        <f>+SUMIFS('Scritture 2014'!$F:$F,'Scritture 2014'!$G:$G,"19",'Scritture 2014'!$A:$A,$M214)</f>
        <v>0</v>
      </c>
      <c r="Y214" s="29">
        <f t="shared" si="16"/>
        <v>0</v>
      </c>
      <c r="Z214" s="29">
        <f t="shared" si="17"/>
        <v>-67838.14</v>
      </c>
      <c r="AA214" s="29">
        <f t="shared" si="18"/>
        <v>0</v>
      </c>
    </row>
    <row r="215" spans="1:27" ht="15" customHeight="1" x14ac:dyDescent="0.3">
      <c r="A215" s="12" t="s">
        <v>22</v>
      </c>
      <c r="B215" s="12" t="s">
        <v>160</v>
      </c>
      <c r="C215" s="13" t="s">
        <v>161</v>
      </c>
      <c r="D215" s="13" t="s">
        <v>292</v>
      </c>
      <c r="E215" s="14" t="s">
        <v>293</v>
      </c>
      <c r="F215" s="13" t="s">
        <v>294</v>
      </c>
      <c r="G215" s="13"/>
      <c r="H215" s="10" t="s">
        <v>22</v>
      </c>
      <c r="I215" s="10" t="s">
        <v>160</v>
      </c>
      <c r="J215" t="s">
        <v>209</v>
      </c>
      <c r="K215" t="s">
        <v>295</v>
      </c>
      <c r="L215" t="s">
        <v>296</v>
      </c>
      <c r="M215" s="13">
        <v>11901000010</v>
      </c>
      <c r="N215" s="13" t="s">
        <v>305</v>
      </c>
      <c r="O215" s="12">
        <f>+VLOOKUP(M215,[2]Foglio1!$A:$C,3,0)</f>
        <v>-14567.83</v>
      </c>
      <c r="P215" s="29">
        <f>+VLOOKUP($M215,'Sp 2013'!$M:$X,12,0)</f>
        <v>0</v>
      </c>
      <c r="Q215" s="29">
        <f>+SUMIFS('Scritture 2014'!$F:$F,'Scritture 2014'!$G:$G,"38",'Scritture 2014'!$A:$A,$M215)</f>
        <v>0</v>
      </c>
      <c r="R215" s="29">
        <f>+SUMIFS('Scritture 2014'!$F:$F,'Scritture 2014'!$G:$G,"16",'Scritture 2014'!$A:$A,$M215)</f>
        <v>0</v>
      </c>
      <c r="S215" s="29">
        <f>+SUMIFS('Scritture 2014'!$F:$F,'Scritture 2014'!$G:$G,"39CA",'Scritture 2014'!$A:$A,$M215)</f>
        <v>0</v>
      </c>
      <c r="T215" s="29">
        <f>+SUMIFS('Scritture 2014'!$F:$F,'Scritture 2014'!$G:$G,"17",'Scritture 2014'!$A:$A,$M215)</f>
        <v>0</v>
      </c>
      <c r="U215" s="29">
        <f>+SUMIFS('Scritture 2014'!$F:$F,'Scritture 2014'!$G:$G,"39AF",'Scritture 2014'!$A:$A,$M215)</f>
        <v>0</v>
      </c>
      <c r="V215" s="29">
        <f>+SUMIFS('Scritture 2014'!$F:$F,'Scritture 2014'!$G:$G,"39SD",'Scritture 2014'!$A:$A,$M215)</f>
        <v>0</v>
      </c>
      <c r="W215" s="29">
        <f>+SUMIFS('Scritture 2014'!$F:$F,'Scritture 2014'!$G:$G,"37",'Scritture 2014'!$A:$A,$M215)</f>
        <v>0</v>
      </c>
      <c r="X215" s="29">
        <f>+SUMIFS('Scritture 2014'!$F:$F,'Scritture 2014'!$G:$G,"19",'Scritture 2014'!$A:$A,$M215)</f>
        <v>0</v>
      </c>
      <c r="Y215" s="29">
        <f t="shared" si="16"/>
        <v>0</v>
      </c>
      <c r="Z215" s="29">
        <f t="shared" si="17"/>
        <v>-14567.83</v>
      </c>
      <c r="AA215" s="29">
        <f t="shared" si="18"/>
        <v>0</v>
      </c>
    </row>
    <row r="216" spans="1:27" ht="15" customHeight="1" x14ac:dyDescent="0.3">
      <c r="A216" s="12" t="s">
        <v>22</v>
      </c>
      <c r="B216" s="12" t="s">
        <v>160</v>
      </c>
      <c r="C216" s="13" t="s">
        <v>161</v>
      </c>
      <c r="D216" s="13" t="s">
        <v>292</v>
      </c>
      <c r="E216" s="14" t="s">
        <v>293</v>
      </c>
      <c r="F216" s="13" t="s">
        <v>306</v>
      </c>
      <c r="G216" s="13"/>
      <c r="H216" s="10" t="s">
        <v>22</v>
      </c>
      <c r="I216" s="10" t="s">
        <v>160</v>
      </c>
      <c r="J216" t="s">
        <v>209</v>
      </c>
      <c r="K216" t="s">
        <v>295</v>
      </c>
      <c r="L216" t="s">
        <v>296</v>
      </c>
      <c r="M216" s="13">
        <v>22205000007</v>
      </c>
      <c r="N216" s="13" t="s">
        <v>307</v>
      </c>
      <c r="O216" s="12">
        <f>+VLOOKUP(M216,[2]Foglio1!$A:$C,3,0)</f>
        <v>-633000.36</v>
      </c>
      <c r="P216" s="29">
        <f>+VLOOKUP($M216,'Sp 2013'!$M:$X,12,0)</f>
        <v>0</v>
      </c>
      <c r="Q216" s="29">
        <f>+SUMIFS('Scritture 2014'!$F:$F,'Scritture 2014'!$G:$G,"38",'Scritture 2014'!$A:$A,$M216)</f>
        <v>0</v>
      </c>
      <c r="R216" s="29">
        <f>+SUMIFS('Scritture 2014'!$F:$F,'Scritture 2014'!$G:$G,"16",'Scritture 2014'!$A:$A,$M216)</f>
        <v>0</v>
      </c>
      <c r="S216" s="29">
        <f>+SUMIFS('Scritture 2014'!$F:$F,'Scritture 2014'!$G:$G,"39CA",'Scritture 2014'!$A:$A,$M216)</f>
        <v>0</v>
      </c>
      <c r="T216" s="29">
        <f>+SUMIFS('Scritture 2014'!$F:$F,'Scritture 2014'!$G:$G,"17",'Scritture 2014'!$A:$A,$M216)</f>
        <v>0</v>
      </c>
      <c r="U216" s="29">
        <f>+SUMIFS('Scritture 2014'!$F:$F,'Scritture 2014'!$G:$G,"39AF",'Scritture 2014'!$A:$A,$M216)</f>
        <v>0</v>
      </c>
      <c r="V216" s="29">
        <f>+SUMIFS('Scritture 2014'!$F:$F,'Scritture 2014'!$G:$G,"39SD",'Scritture 2014'!$A:$A,$M216)</f>
        <v>0</v>
      </c>
      <c r="W216" s="29">
        <f>+SUMIFS('Scritture 2014'!$F:$F,'Scritture 2014'!$G:$G,"37",'Scritture 2014'!$A:$A,$M216)</f>
        <v>0</v>
      </c>
      <c r="X216" s="29">
        <f>+SUMIFS('Scritture 2014'!$F:$F,'Scritture 2014'!$G:$G,"19",'Scritture 2014'!$A:$A,$M216)</f>
        <v>0</v>
      </c>
      <c r="Y216" s="29">
        <f t="shared" si="16"/>
        <v>0</v>
      </c>
      <c r="Z216" s="29">
        <f t="shared" si="17"/>
        <v>-633000.36</v>
      </c>
      <c r="AA216" s="29">
        <f t="shared" si="18"/>
        <v>0</v>
      </c>
    </row>
    <row r="217" spans="1:27" ht="15" customHeight="1" x14ac:dyDescent="0.3">
      <c r="A217" s="12" t="s">
        <v>22</v>
      </c>
      <c r="B217" s="12" t="s">
        <v>160</v>
      </c>
      <c r="C217" s="13" t="s">
        <v>161</v>
      </c>
      <c r="D217" s="13" t="s">
        <v>292</v>
      </c>
      <c r="E217" s="14" t="s">
        <v>293</v>
      </c>
      <c r="F217" s="13" t="s">
        <v>306</v>
      </c>
      <c r="G217" s="13"/>
      <c r="H217" s="10" t="s">
        <v>22</v>
      </c>
      <c r="I217" s="10" t="s">
        <v>160</v>
      </c>
      <c r="J217" t="s">
        <v>209</v>
      </c>
      <c r="K217" t="s">
        <v>295</v>
      </c>
      <c r="L217" t="s">
        <v>296</v>
      </c>
      <c r="M217" s="13">
        <v>22205000009</v>
      </c>
      <c r="N217" s="13" t="s">
        <v>308</v>
      </c>
      <c r="O217" s="12">
        <f>+VLOOKUP(M217,[2]Foglio1!$A:$C,3,0)</f>
        <v>-1960006.85</v>
      </c>
      <c r="P217" s="29">
        <f>+VLOOKUP($M217,'Sp 2013'!$M:$X,12,0)</f>
        <v>0</v>
      </c>
      <c r="Q217" s="29">
        <f>+SUMIFS('Scritture 2014'!$F:$F,'Scritture 2014'!$G:$G,"38",'Scritture 2014'!$A:$A,$M217)</f>
        <v>0</v>
      </c>
      <c r="R217" s="29">
        <f>+SUMIFS('Scritture 2014'!$F:$F,'Scritture 2014'!$G:$G,"16",'Scritture 2014'!$A:$A,$M217)</f>
        <v>0</v>
      </c>
      <c r="S217" s="29">
        <f>+SUMIFS('Scritture 2014'!$F:$F,'Scritture 2014'!$G:$G,"39CA",'Scritture 2014'!$A:$A,$M217)</f>
        <v>0</v>
      </c>
      <c r="T217" s="29">
        <f>+SUMIFS('Scritture 2014'!$F:$F,'Scritture 2014'!$G:$G,"17",'Scritture 2014'!$A:$A,$M217)</f>
        <v>0</v>
      </c>
      <c r="U217" s="29">
        <f>+SUMIFS('Scritture 2014'!$F:$F,'Scritture 2014'!$G:$G,"39AF",'Scritture 2014'!$A:$A,$M217)</f>
        <v>0</v>
      </c>
      <c r="V217" s="29">
        <f>+SUMIFS('Scritture 2014'!$F:$F,'Scritture 2014'!$G:$G,"39SD",'Scritture 2014'!$A:$A,$M217)</f>
        <v>0</v>
      </c>
      <c r="W217" s="29">
        <f>+SUMIFS('Scritture 2014'!$F:$F,'Scritture 2014'!$G:$G,"37",'Scritture 2014'!$A:$A,$M217)</f>
        <v>0</v>
      </c>
      <c r="X217" s="29">
        <f>+SUMIFS('Scritture 2014'!$F:$F,'Scritture 2014'!$G:$G,"19",'Scritture 2014'!$A:$A,$M217)</f>
        <v>0</v>
      </c>
      <c r="Y217" s="29">
        <f t="shared" si="16"/>
        <v>0</v>
      </c>
      <c r="Z217" s="29">
        <f t="shared" si="17"/>
        <v>-1960006.85</v>
      </c>
      <c r="AA217" s="29">
        <f t="shared" si="18"/>
        <v>0</v>
      </c>
    </row>
    <row r="218" spans="1:27" ht="15" customHeight="1" x14ac:dyDescent="0.3">
      <c r="A218" s="12" t="s">
        <v>22</v>
      </c>
      <c r="B218" s="12" t="s">
        <v>160</v>
      </c>
      <c r="C218" s="13" t="s">
        <v>161</v>
      </c>
      <c r="D218" s="13" t="s">
        <v>292</v>
      </c>
      <c r="E218" s="14" t="s">
        <v>293</v>
      </c>
      <c r="F218" s="13" t="s">
        <v>306</v>
      </c>
      <c r="G218" s="13"/>
      <c r="H218" s="10" t="s">
        <v>22</v>
      </c>
      <c r="I218" s="10" t="s">
        <v>160</v>
      </c>
      <c r="J218" t="s">
        <v>209</v>
      </c>
      <c r="K218" t="s">
        <v>295</v>
      </c>
      <c r="L218" t="s">
        <v>296</v>
      </c>
      <c r="M218" s="15">
        <v>22205000011</v>
      </c>
      <c r="N218" s="15" t="s">
        <v>309</v>
      </c>
      <c r="O218" s="12">
        <f>+VLOOKUP(M218,[2]Foglio1!$A:$C,3,0)</f>
        <v>-282641.99</v>
      </c>
      <c r="P218" s="29">
        <f>+VLOOKUP($M218,'Sp 2013'!$M:$X,12,0)</f>
        <v>0</v>
      </c>
      <c r="Q218" s="29">
        <f>+SUMIFS('Scritture 2014'!$F:$F,'Scritture 2014'!$G:$G,"38",'Scritture 2014'!$A:$A,$M218)</f>
        <v>0</v>
      </c>
      <c r="R218" s="29">
        <f>+SUMIFS('Scritture 2014'!$F:$F,'Scritture 2014'!$G:$G,"16",'Scritture 2014'!$A:$A,$M218)</f>
        <v>0</v>
      </c>
      <c r="S218" s="29">
        <f>+SUMIFS('Scritture 2014'!$F:$F,'Scritture 2014'!$G:$G,"39CA",'Scritture 2014'!$A:$A,$M218)</f>
        <v>0</v>
      </c>
      <c r="T218" s="29">
        <f>+SUMIFS('Scritture 2014'!$F:$F,'Scritture 2014'!$G:$G,"17",'Scritture 2014'!$A:$A,$M218)</f>
        <v>0</v>
      </c>
      <c r="U218" s="29">
        <f>+SUMIFS('Scritture 2014'!$F:$F,'Scritture 2014'!$G:$G,"39AF",'Scritture 2014'!$A:$A,$M218)</f>
        <v>0</v>
      </c>
      <c r="V218" s="29">
        <f>+SUMIFS('Scritture 2014'!$F:$F,'Scritture 2014'!$G:$G,"39SD",'Scritture 2014'!$A:$A,$M218)</f>
        <v>0</v>
      </c>
      <c r="W218" s="29">
        <f>+SUMIFS('Scritture 2014'!$F:$F,'Scritture 2014'!$G:$G,"37",'Scritture 2014'!$A:$A,$M218)</f>
        <v>0</v>
      </c>
      <c r="X218" s="29">
        <f>+SUMIFS('Scritture 2014'!$F:$F,'Scritture 2014'!$G:$G,"19",'Scritture 2014'!$A:$A,$M218)</f>
        <v>0</v>
      </c>
      <c r="Y218" s="29">
        <f t="shared" si="16"/>
        <v>0</v>
      </c>
      <c r="Z218" s="29">
        <f t="shared" si="17"/>
        <v>-282641.99</v>
      </c>
      <c r="AA218" s="29">
        <f t="shared" si="18"/>
        <v>0</v>
      </c>
    </row>
    <row r="219" spans="1:27" ht="15" customHeight="1" x14ac:dyDescent="0.3">
      <c r="A219" s="12" t="s">
        <v>22</v>
      </c>
      <c r="B219" s="12" t="s">
        <v>160</v>
      </c>
      <c r="C219" s="13" t="s">
        <v>161</v>
      </c>
      <c r="D219" s="13" t="s">
        <v>292</v>
      </c>
      <c r="E219" s="14" t="s">
        <v>293</v>
      </c>
      <c r="F219" s="13" t="s">
        <v>306</v>
      </c>
      <c r="G219" s="13"/>
      <c r="H219" s="10" t="s">
        <v>22</v>
      </c>
      <c r="I219" s="10" t="s">
        <v>160</v>
      </c>
      <c r="J219" t="s">
        <v>209</v>
      </c>
      <c r="K219" t="s">
        <v>295</v>
      </c>
      <c r="L219" t="s">
        <v>296</v>
      </c>
      <c r="M219" s="15">
        <v>22205000013</v>
      </c>
      <c r="N219" s="15" t="s">
        <v>310</v>
      </c>
      <c r="O219" s="12">
        <f>+VLOOKUP(M219,[2]Foglio1!$A:$C,3,0)</f>
        <v>-177090.31</v>
      </c>
      <c r="P219" s="29">
        <f>+VLOOKUP($M219,'Sp 2013'!$M:$X,12,0)</f>
        <v>0</v>
      </c>
      <c r="Q219" s="29">
        <f>+SUMIFS('Scritture 2014'!$F:$F,'Scritture 2014'!$G:$G,"38",'Scritture 2014'!$A:$A,$M219)</f>
        <v>0</v>
      </c>
      <c r="R219" s="29">
        <f>+SUMIFS('Scritture 2014'!$F:$F,'Scritture 2014'!$G:$G,"16",'Scritture 2014'!$A:$A,$M219)</f>
        <v>0</v>
      </c>
      <c r="S219" s="29">
        <f>+SUMIFS('Scritture 2014'!$F:$F,'Scritture 2014'!$G:$G,"39CA",'Scritture 2014'!$A:$A,$M219)</f>
        <v>0</v>
      </c>
      <c r="T219" s="29">
        <f>+SUMIFS('Scritture 2014'!$F:$F,'Scritture 2014'!$G:$G,"17",'Scritture 2014'!$A:$A,$M219)</f>
        <v>0</v>
      </c>
      <c r="U219" s="29">
        <f>+SUMIFS('Scritture 2014'!$F:$F,'Scritture 2014'!$G:$G,"39AF",'Scritture 2014'!$A:$A,$M219)</f>
        <v>0</v>
      </c>
      <c r="V219" s="29">
        <f>+SUMIFS('Scritture 2014'!$F:$F,'Scritture 2014'!$G:$G,"39SD",'Scritture 2014'!$A:$A,$M219)</f>
        <v>0</v>
      </c>
      <c r="W219" s="29">
        <f>+SUMIFS('Scritture 2014'!$F:$F,'Scritture 2014'!$G:$G,"37",'Scritture 2014'!$A:$A,$M219)</f>
        <v>0</v>
      </c>
      <c r="X219" s="29">
        <f>+SUMIFS('Scritture 2014'!$F:$F,'Scritture 2014'!$G:$G,"19",'Scritture 2014'!$A:$A,$M219)</f>
        <v>0</v>
      </c>
      <c r="Y219" s="29">
        <f t="shared" si="16"/>
        <v>0</v>
      </c>
      <c r="Z219" s="29">
        <f t="shared" si="17"/>
        <v>-177090.31</v>
      </c>
      <c r="AA219" s="29">
        <f t="shared" si="18"/>
        <v>0</v>
      </c>
    </row>
    <row r="220" spans="1:27" ht="15" customHeight="1" x14ac:dyDescent="0.3">
      <c r="A220" s="12" t="s">
        <v>22</v>
      </c>
      <c r="B220" s="12" t="s">
        <v>160</v>
      </c>
      <c r="C220" s="13" t="s">
        <v>161</v>
      </c>
      <c r="D220" s="13" t="s">
        <v>292</v>
      </c>
      <c r="E220" s="14" t="s">
        <v>293</v>
      </c>
      <c r="F220" s="13" t="s">
        <v>306</v>
      </c>
      <c r="G220" s="13"/>
      <c r="H220" s="10" t="s">
        <v>22</v>
      </c>
      <c r="I220" s="10" t="s">
        <v>160</v>
      </c>
      <c r="J220" t="s">
        <v>209</v>
      </c>
      <c r="K220" t="s">
        <v>295</v>
      </c>
      <c r="L220" t="s">
        <v>296</v>
      </c>
      <c r="M220" s="15">
        <v>22205000014</v>
      </c>
      <c r="N220" s="15" t="s">
        <v>311</v>
      </c>
      <c r="O220" s="12">
        <f>+VLOOKUP(M220,[2]Foglio1!$A:$C,3,0)</f>
        <v>-195578.05</v>
      </c>
      <c r="P220" s="29">
        <f>+VLOOKUP($M220,'Sp 2013'!$M:$X,12,0)</f>
        <v>0</v>
      </c>
      <c r="Q220" s="29">
        <f>+SUMIFS('Scritture 2014'!$F:$F,'Scritture 2014'!$G:$G,"38",'Scritture 2014'!$A:$A,$M220)</f>
        <v>0</v>
      </c>
      <c r="R220" s="29">
        <f>+SUMIFS('Scritture 2014'!$F:$F,'Scritture 2014'!$G:$G,"16",'Scritture 2014'!$A:$A,$M220)</f>
        <v>0</v>
      </c>
      <c r="S220" s="29">
        <f>+SUMIFS('Scritture 2014'!$F:$F,'Scritture 2014'!$G:$G,"39CA",'Scritture 2014'!$A:$A,$M220)</f>
        <v>0</v>
      </c>
      <c r="T220" s="29">
        <f>+SUMIFS('Scritture 2014'!$F:$F,'Scritture 2014'!$G:$G,"17",'Scritture 2014'!$A:$A,$M220)</f>
        <v>0</v>
      </c>
      <c r="U220" s="29">
        <f>+SUMIFS('Scritture 2014'!$F:$F,'Scritture 2014'!$G:$G,"39AF",'Scritture 2014'!$A:$A,$M220)</f>
        <v>0</v>
      </c>
      <c r="V220" s="29">
        <f>+SUMIFS('Scritture 2014'!$F:$F,'Scritture 2014'!$G:$G,"39SD",'Scritture 2014'!$A:$A,$M220)</f>
        <v>0</v>
      </c>
      <c r="W220" s="29">
        <f>+SUMIFS('Scritture 2014'!$F:$F,'Scritture 2014'!$G:$G,"37",'Scritture 2014'!$A:$A,$M220)</f>
        <v>0</v>
      </c>
      <c r="X220" s="29">
        <f>+SUMIFS('Scritture 2014'!$F:$F,'Scritture 2014'!$G:$G,"19",'Scritture 2014'!$A:$A,$M220)</f>
        <v>0</v>
      </c>
      <c r="Y220" s="29">
        <f t="shared" si="16"/>
        <v>0</v>
      </c>
      <c r="Z220" s="29">
        <f t="shared" si="17"/>
        <v>-195578.05</v>
      </c>
      <c r="AA220" s="29">
        <f t="shared" si="18"/>
        <v>0</v>
      </c>
    </row>
    <row r="221" spans="1:27" ht="15" customHeight="1" x14ac:dyDescent="0.3">
      <c r="A221" s="12" t="s">
        <v>22</v>
      </c>
      <c r="B221" s="12" t="s">
        <v>160</v>
      </c>
      <c r="C221" s="13" t="s">
        <v>161</v>
      </c>
      <c r="D221" s="13" t="s">
        <v>292</v>
      </c>
      <c r="E221" s="14" t="s">
        <v>293</v>
      </c>
      <c r="F221" s="13" t="s">
        <v>306</v>
      </c>
      <c r="G221" s="13"/>
      <c r="H221" s="10" t="s">
        <v>22</v>
      </c>
      <c r="I221" s="10" t="s">
        <v>160</v>
      </c>
      <c r="J221" t="s">
        <v>209</v>
      </c>
      <c r="K221" t="s">
        <v>295</v>
      </c>
      <c r="L221" t="s">
        <v>296</v>
      </c>
      <c r="M221" s="15">
        <v>22205000016</v>
      </c>
      <c r="N221" s="15" t="s">
        <v>312</v>
      </c>
      <c r="O221" s="12">
        <f>+VLOOKUP(M221,[2]Foglio1!$A:$C,3,0)</f>
        <v>-455626.42</v>
      </c>
      <c r="P221" s="29">
        <f>+VLOOKUP($M221,'Sp 2013'!$M:$X,12,0)</f>
        <v>0</v>
      </c>
      <c r="Q221" s="29">
        <f>+SUMIFS('Scritture 2014'!$F:$F,'Scritture 2014'!$G:$G,"38",'Scritture 2014'!$A:$A,$M221)</f>
        <v>0</v>
      </c>
      <c r="R221" s="29">
        <f>+SUMIFS('Scritture 2014'!$F:$F,'Scritture 2014'!$G:$G,"16",'Scritture 2014'!$A:$A,$M221)</f>
        <v>0</v>
      </c>
      <c r="S221" s="29">
        <f>+SUMIFS('Scritture 2014'!$F:$F,'Scritture 2014'!$G:$G,"39CA",'Scritture 2014'!$A:$A,$M221)</f>
        <v>0</v>
      </c>
      <c r="T221" s="29">
        <f>+SUMIFS('Scritture 2014'!$F:$F,'Scritture 2014'!$G:$G,"17",'Scritture 2014'!$A:$A,$M221)</f>
        <v>0</v>
      </c>
      <c r="U221" s="29">
        <f>+SUMIFS('Scritture 2014'!$F:$F,'Scritture 2014'!$G:$G,"39AF",'Scritture 2014'!$A:$A,$M221)</f>
        <v>0</v>
      </c>
      <c r="V221" s="29">
        <f>+SUMIFS('Scritture 2014'!$F:$F,'Scritture 2014'!$G:$G,"39SD",'Scritture 2014'!$A:$A,$M221)</f>
        <v>0</v>
      </c>
      <c r="W221" s="29">
        <f>+SUMIFS('Scritture 2014'!$F:$F,'Scritture 2014'!$G:$G,"37",'Scritture 2014'!$A:$A,$M221)</f>
        <v>0</v>
      </c>
      <c r="X221" s="29">
        <f>+SUMIFS('Scritture 2014'!$F:$F,'Scritture 2014'!$G:$G,"19",'Scritture 2014'!$A:$A,$M221)</f>
        <v>0</v>
      </c>
      <c r="Y221" s="29">
        <f t="shared" si="16"/>
        <v>0</v>
      </c>
      <c r="Z221" s="29">
        <f t="shared" si="17"/>
        <v>-455626.42</v>
      </c>
      <c r="AA221" s="29">
        <f t="shared" si="18"/>
        <v>0</v>
      </c>
    </row>
    <row r="222" spans="1:27" ht="15" customHeight="1" x14ac:dyDescent="0.3">
      <c r="A222" s="12" t="s">
        <v>22</v>
      </c>
      <c r="B222" s="12" t="s">
        <v>160</v>
      </c>
      <c r="C222" s="13" t="s">
        <v>161</v>
      </c>
      <c r="D222" s="13" t="s">
        <v>292</v>
      </c>
      <c r="E222" s="14" t="s">
        <v>293</v>
      </c>
      <c r="F222" s="13" t="s">
        <v>306</v>
      </c>
      <c r="G222" s="13"/>
      <c r="H222" s="10" t="s">
        <v>22</v>
      </c>
      <c r="I222" s="10" t="s">
        <v>160</v>
      </c>
      <c r="J222" t="s">
        <v>209</v>
      </c>
      <c r="K222" t="s">
        <v>295</v>
      </c>
      <c r="L222" t="s">
        <v>296</v>
      </c>
      <c r="M222" s="15">
        <v>22205000019</v>
      </c>
      <c r="N222" s="15" t="s">
        <v>313</v>
      </c>
      <c r="O222" s="12">
        <f>+VLOOKUP(M222,[2]Foglio1!$A:$C,3,0)</f>
        <v>-928271.13</v>
      </c>
      <c r="P222" s="29">
        <f>+VLOOKUP($M222,'Sp 2013'!$M:$X,12,0)</f>
        <v>0</v>
      </c>
      <c r="Q222" s="29">
        <f>+SUMIFS('Scritture 2014'!$F:$F,'Scritture 2014'!$G:$G,"38",'Scritture 2014'!$A:$A,$M222)</f>
        <v>0</v>
      </c>
      <c r="R222" s="29">
        <f>+SUMIFS('Scritture 2014'!$F:$F,'Scritture 2014'!$G:$G,"16",'Scritture 2014'!$A:$A,$M222)</f>
        <v>0</v>
      </c>
      <c r="S222" s="29">
        <f>+SUMIFS('Scritture 2014'!$F:$F,'Scritture 2014'!$G:$G,"39CA",'Scritture 2014'!$A:$A,$M222)</f>
        <v>0</v>
      </c>
      <c r="T222" s="29">
        <f>+SUMIFS('Scritture 2014'!$F:$F,'Scritture 2014'!$G:$G,"17",'Scritture 2014'!$A:$A,$M222)</f>
        <v>0</v>
      </c>
      <c r="U222" s="29">
        <f>+SUMIFS('Scritture 2014'!$F:$F,'Scritture 2014'!$G:$G,"39AF",'Scritture 2014'!$A:$A,$M222)</f>
        <v>0</v>
      </c>
      <c r="V222" s="29">
        <f>+SUMIFS('Scritture 2014'!$F:$F,'Scritture 2014'!$G:$G,"39SD",'Scritture 2014'!$A:$A,$M222)</f>
        <v>0</v>
      </c>
      <c r="W222" s="29">
        <f>+SUMIFS('Scritture 2014'!$F:$F,'Scritture 2014'!$G:$G,"37",'Scritture 2014'!$A:$A,$M222)</f>
        <v>0</v>
      </c>
      <c r="X222" s="29">
        <f>+SUMIFS('Scritture 2014'!$F:$F,'Scritture 2014'!$G:$G,"19",'Scritture 2014'!$A:$A,$M222)</f>
        <v>0</v>
      </c>
      <c r="Y222" s="29">
        <f t="shared" si="16"/>
        <v>0</v>
      </c>
      <c r="Z222" s="29">
        <f t="shared" si="17"/>
        <v>-928271.13</v>
      </c>
      <c r="AA222" s="29">
        <f t="shared" si="18"/>
        <v>0</v>
      </c>
    </row>
    <row r="223" spans="1:27" ht="15" customHeight="1" x14ac:dyDescent="0.3">
      <c r="A223" s="12" t="s">
        <v>22</v>
      </c>
      <c r="B223" s="12" t="s">
        <v>160</v>
      </c>
      <c r="C223" s="13" t="s">
        <v>161</v>
      </c>
      <c r="D223" s="13" t="s">
        <v>292</v>
      </c>
      <c r="E223" s="14" t="s">
        <v>293</v>
      </c>
      <c r="F223" s="13" t="s">
        <v>306</v>
      </c>
      <c r="G223" s="13"/>
      <c r="H223" s="10" t="s">
        <v>22</v>
      </c>
      <c r="I223" s="10" t="s">
        <v>160</v>
      </c>
      <c r="J223" t="s">
        <v>209</v>
      </c>
      <c r="K223" t="s">
        <v>295</v>
      </c>
      <c r="L223" t="s">
        <v>296</v>
      </c>
      <c r="M223" s="15">
        <v>22205000020</v>
      </c>
      <c r="N223" s="15" t="s">
        <v>314</v>
      </c>
      <c r="O223" s="12">
        <f>+VLOOKUP(M223,[2]Foglio1!$A:$C,3,0)</f>
        <v>-292142.44</v>
      </c>
      <c r="P223" s="29">
        <f>+VLOOKUP($M223,'Sp 2013'!$M:$X,12,0)</f>
        <v>0</v>
      </c>
      <c r="Q223" s="29">
        <f>+SUMIFS('Scritture 2014'!$F:$F,'Scritture 2014'!$G:$G,"38",'Scritture 2014'!$A:$A,$M223)</f>
        <v>0</v>
      </c>
      <c r="R223" s="29">
        <f>+SUMIFS('Scritture 2014'!$F:$F,'Scritture 2014'!$G:$G,"16",'Scritture 2014'!$A:$A,$M223)</f>
        <v>0</v>
      </c>
      <c r="S223" s="29">
        <f>+SUMIFS('Scritture 2014'!$F:$F,'Scritture 2014'!$G:$G,"39CA",'Scritture 2014'!$A:$A,$M223)</f>
        <v>0</v>
      </c>
      <c r="T223" s="29">
        <f>+SUMIFS('Scritture 2014'!$F:$F,'Scritture 2014'!$G:$G,"17",'Scritture 2014'!$A:$A,$M223)</f>
        <v>0</v>
      </c>
      <c r="U223" s="29">
        <f>+SUMIFS('Scritture 2014'!$F:$F,'Scritture 2014'!$G:$G,"39AF",'Scritture 2014'!$A:$A,$M223)</f>
        <v>0</v>
      </c>
      <c r="V223" s="29">
        <f>+SUMIFS('Scritture 2014'!$F:$F,'Scritture 2014'!$G:$G,"39SD",'Scritture 2014'!$A:$A,$M223)</f>
        <v>0</v>
      </c>
      <c r="W223" s="29">
        <f>+SUMIFS('Scritture 2014'!$F:$F,'Scritture 2014'!$G:$G,"37",'Scritture 2014'!$A:$A,$M223)</f>
        <v>0</v>
      </c>
      <c r="X223" s="29">
        <f>+SUMIFS('Scritture 2014'!$F:$F,'Scritture 2014'!$G:$G,"19",'Scritture 2014'!$A:$A,$M223)</f>
        <v>0</v>
      </c>
      <c r="Y223" s="29">
        <f t="shared" si="16"/>
        <v>0</v>
      </c>
      <c r="Z223" s="29">
        <f t="shared" si="17"/>
        <v>-292142.44</v>
      </c>
      <c r="AA223" s="29">
        <f t="shared" si="18"/>
        <v>0</v>
      </c>
    </row>
    <row r="224" spans="1:27" ht="15" customHeight="1" x14ac:dyDescent="0.3">
      <c r="A224" s="12" t="s">
        <v>22</v>
      </c>
      <c r="B224" s="12" t="s">
        <v>160</v>
      </c>
      <c r="C224" s="13" t="s">
        <v>161</v>
      </c>
      <c r="D224" s="13" t="s">
        <v>292</v>
      </c>
      <c r="E224" s="14" t="s">
        <v>293</v>
      </c>
      <c r="F224" s="13" t="s">
        <v>306</v>
      </c>
      <c r="G224" s="13"/>
      <c r="H224" s="10" t="s">
        <v>22</v>
      </c>
      <c r="I224" s="10" t="s">
        <v>160</v>
      </c>
      <c r="J224" t="s">
        <v>209</v>
      </c>
      <c r="K224" t="s">
        <v>295</v>
      </c>
      <c r="L224" t="s">
        <v>296</v>
      </c>
      <c r="M224" s="15">
        <v>22205000027</v>
      </c>
      <c r="N224" s="15" t="s">
        <v>315</v>
      </c>
      <c r="O224" s="12">
        <f>+VLOOKUP(M224,[2]Foglio1!$A:$C,3,0)</f>
        <v>-297968</v>
      </c>
      <c r="P224" s="29">
        <f>+VLOOKUP($M224,'Sp 2013'!$M:$X,12,0)</f>
        <v>0</v>
      </c>
      <c r="Q224" s="29">
        <f>+SUMIFS('Scritture 2014'!$F:$F,'Scritture 2014'!$G:$G,"38",'Scritture 2014'!$A:$A,$M224)</f>
        <v>0</v>
      </c>
      <c r="R224" s="29">
        <f>+SUMIFS('Scritture 2014'!$F:$F,'Scritture 2014'!$G:$G,"16",'Scritture 2014'!$A:$A,$M224)</f>
        <v>0</v>
      </c>
      <c r="S224" s="29">
        <f>+SUMIFS('Scritture 2014'!$F:$F,'Scritture 2014'!$G:$G,"39CA",'Scritture 2014'!$A:$A,$M224)</f>
        <v>0</v>
      </c>
      <c r="T224" s="29">
        <f>+SUMIFS('Scritture 2014'!$F:$F,'Scritture 2014'!$G:$G,"17",'Scritture 2014'!$A:$A,$M224)</f>
        <v>0</v>
      </c>
      <c r="U224" s="29">
        <f>+SUMIFS('Scritture 2014'!$F:$F,'Scritture 2014'!$G:$G,"39AF",'Scritture 2014'!$A:$A,$M224)</f>
        <v>0</v>
      </c>
      <c r="V224" s="29">
        <f>+SUMIFS('Scritture 2014'!$F:$F,'Scritture 2014'!$G:$G,"39SD",'Scritture 2014'!$A:$A,$M224)</f>
        <v>0</v>
      </c>
      <c r="W224" s="29">
        <f>+SUMIFS('Scritture 2014'!$F:$F,'Scritture 2014'!$G:$G,"37",'Scritture 2014'!$A:$A,$M224)</f>
        <v>0</v>
      </c>
      <c r="X224" s="29">
        <f>+SUMIFS('Scritture 2014'!$F:$F,'Scritture 2014'!$G:$G,"19",'Scritture 2014'!$A:$A,$M224)</f>
        <v>0</v>
      </c>
      <c r="Y224" s="29">
        <f t="shared" si="16"/>
        <v>0</v>
      </c>
      <c r="Z224" s="29">
        <f t="shared" si="17"/>
        <v>-297968</v>
      </c>
      <c r="AA224" s="29">
        <f t="shared" si="18"/>
        <v>0</v>
      </c>
    </row>
    <row r="225" spans="1:29" ht="15" customHeight="1" x14ac:dyDescent="0.3">
      <c r="A225" s="12" t="s">
        <v>22</v>
      </c>
      <c r="B225" s="12" t="s">
        <v>160</v>
      </c>
      <c r="C225" s="13" t="s">
        <v>161</v>
      </c>
      <c r="D225" s="13" t="s">
        <v>292</v>
      </c>
      <c r="E225" s="14" t="s">
        <v>293</v>
      </c>
      <c r="F225" s="13" t="s">
        <v>306</v>
      </c>
      <c r="G225" s="13"/>
      <c r="H225" s="10" t="s">
        <v>22</v>
      </c>
      <c r="I225" s="10" t="s">
        <v>160</v>
      </c>
      <c r="J225" t="s">
        <v>209</v>
      </c>
      <c r="K225" t="s">
        <v>295</v>
      </c>
      <c r="L225" t="s">
        <v>296</v>
      </c>
      <c r="M225" s="15">
        <v>22205000030</v>
      </c>
      <c r="N225" s="15" t="s">
        <v>316</v>
      </c>
      <c r="O225" s="12">
        <f>+VLOOKUP(M225,[2]Foglio1!$A:$C,3,0)</f>
        <v>-496214.6</v>
      </c>
      <c r="P225" s="29">
        <f>+VLOOKUP($M225,'Sp 2013'!$M:$X,12,0)</f>
        <v>0</v>
      </c>
      <c r="Q225" s="29">
        <f>+SUMIFS('Scritture 2014'!$F:$F,'Scritture 2014'!$G:$G,"38",'Scritture 2014'!$A:$A,$M225)</f>
        <v>0</v>
      </c>
      <c r="R225" s="29">
        <f>+SUMIFS('Scritture 2014'!$F:$F,'Scritture 2014'!$G:$G,"16",'Scritture 2014'!$A:$A,$M225)</f>
        <v>0</v>
      </c>
      <c r="S225" s="29">
        <f>+SUMIFS('Scritture 2014'!$F:$F,'Scritture 2014'!$G:$G,"39CA",'Scritture 2014'!$A:$A,$M225)</f>
        <v>0</v>
      </c>
      <c r="T225" s="29">
        <f>+SUMIFS('Scritture 2014'!$F:$F,'Scritture 2014'!$G:$G,"17",'Scritture 2014'!$A:$A,$M225)</f>
        <v>0</v>
      </c>
      <c r="U225" s="29">
        <f>+SUMIFS('Scritture 2014'!$F:$F,'Scritture 2014'!$G:$G,"39AF",'Scritture 2014'!$A:$A,$M225)</f>
        <v>0</v>
      </c>
      <c r="V225" s="29">
        <f>+SUMIFS('Scritture 2014'!$F:$F,'Scritture 2014'!$G:$G,"39SD",'Scritture 2014'!$A:$A,$M225)</f>
        <v>0</v>
      </c>
      <c r="W225" s="29">
        <f>+SUMIFS('Scritture 2014'!$F:$F,'Scritture 2014'!$G:$G,"37",'Scritture 2014'!$A:$A,$M225)</f>
        <v>0</v>
      </c>
      <c r="X225" s="29">
        <f>+SUMIFS('Scritture 2014'!$F:$F,'Scritture 2014'!$G:$G,"19",'Scritture 2014'!$A:$A,$M225)</f>
        <v>0</v>
      </c>
      <c r="Y225" s="29">
        <f t="shared" si="16"/>
        <v>0</v>
      </c>
      <c r="Z225" s="29">
        <f t="shared" si="17"/>
        <v>-496214.6</v>
      </c>
      <c r="AA225" s="29">
        <f t="shared" si="18"/>
        <v>0</v>
      </c>
    </row>
    <row r="226" spans="1:29" ht="15" customHeight="1" x14ac:dyDescent="0.3">
      <c r="A226" s="12" t="s">
        <v>22</v>
      </c>
      <c r="B226" s="12" t="s">
        <v>160</v>
      </c>
      <c r="C226" s="13" t="s">
        <v>161</v>
      </c>
      <c r="D226" s="13" t="s">
        <v>292</v>
      </c>
      <c r="E226" s="14" t="s">
        <v>293</v>
      </c>
      <c r="F226" s="13" t="s">
        <v>306</v>
      </c>
      <c r="G226" s="13"/>
      <c r="H226" s="10" t="s">
        <v>22</v>
      </c>
      <c r="I226" s="10" t="s">
        <v>160</v>
      </c>
      <c r="J226" t="s">
        <v>209</v>
      </c>
      <c r="K226" t="s">
        <v>295</v>
      </c>
      <c r="L226" t="s">
        <v>296</v>
      </c>
      <c r="M226" s="15">
        <v>22205000032</v>
      </c>
      <c r="N226" s="15" t="s">
        <v>317</v>
      </c>
      <c r="O226" s="12">
        <f>+VLOOKUP(M226,[2]Foglio1!$A:$C,3,0)</f>
        <v>-157870.28</v>
      </c>
      <c r="P226" s="29">
        <f>+VLOOKUP($M226,'Sp 2013'!$M:$X,12,0)</f>
        <v>0</v>
      </c>
      <c r="Q226" s="29">
        <f>+SUMIFS('Scritture 2014'!$F:$F,'Scritture 2014'!$G:$G,"38",'Scritture 2014'!$A:$A,$M226)</f>
        <v>0</v>
      </c>
      <c r="R226" s="29">
        <f>+SUMIFS('Scritture 2014'!$F:$F,'Scritture 2014'!$G:$G,"16",'Scritture 2014'!$A:$A,$M226)</f>
        <v>0</v>
      </c>
      <c r="S226" s="29">
        <f>+SUMIFS('Scritture 2014'!$F:$F,'Scritture 2014'!$G:$G,"39CA",'Scritture 2014'!$A:$A,$M226)</f>
        <v>0</v>
      </c>
      <c r="T226" s="29">
        <f>+SUMIFS('Scritture 2014'!$F:$F,'Scritture 2014'!$G:$G,"17",'Scritture 2014'!$A:$A,$M226)</f>
        <v>0</v>
      </c>
      <c r="U226" s="29">
        <f>+SUMIFS('Scritture 2014'!$F:$F,'Scritture 2014'!$G:$G,"39AF",'Scritture 2014'!$A:$A,$M226)</f>
        <v>0</v>
      </c>
      <c r="V226" s="29">
        <f>+SUMIFS('Scritture 2014'!$F:$F,'Scritture 2014'!$G:$G,"39SD",'Scritture 2014'!$A:$A,$M226)</f>
        <v>0</v>
      </c>
      <c r="W226" s="29">
        <f>+SUMIFS('Scritture 2014'!$F:$F,'Scritture 2014'!$G:$G,"37",'Scritture 2014'!$A:$A,$M226)</f>
        <v>0</v>
      </c>
      <c r="X226" s="29">
        <f>+SUMIFS('Scritture 2014'!$F:$F,'Scritture 2014'!$G:$G,"19",'Scritture 2014'!$A:$A,$M226)</f>
        <v>0</v>
      </c>
      <c r="Y226" s="29">
        <f t="shared" si="16"/>
        <v>0</v>
      </c>
      <c r="Z226" s="29">
        <f t="shared" si="17"/>
        <v>-157870.28</v>
      </c>
      <c r="AA226" s="29">
        <f t="shared" si="18"/>
        <v>0</v>
      </c>
    </row>
    <row r="227" spans="1:29" ht="15" customHeight="1" x14ac:dyDescent="0.3">
      <c r="A227" s="12" t="s">
        <v>22</v>
      </c>
      <c r="B227" s="12" t="s">
        <v>160</v>
      </c>
      <c r="C227" s="13" t="s">
        <v>161</v>
      </c>
      <c r="D227" s="13" t="s">
        <v>292</v>
      </c>
      <c r="E227" s="14" t="s">
        <v>293</v>
      </c>
      <c r="F227" s="13" t="s">
        <v>306</v>
      </c>
      <c r="G227" s="13"/>
      <c r="H227" s="10" t="s">
        <v>22</v>
      </c>
      <c r="I227" s="10" t="s">
        <v>160</v>
      </c>
      <c r="J227" t="s">
        <v>209</v>
      </c>
      <c r="K227" t="s">
        <v>295</v>
      </c>
      <c r="L227" t="s">
        <v>296</v>
      </c>
      <c r="M227" s="15">
        <v>22205000034</v>
      </c>
      <c r="N227" s="15" t="s">
        <v>318</v>
      </c>
      <c r="O227" s="12">
        <f>+VLOOKUP(M227,[2]Foglio1!$A:$C,3,0)</f>
        <v>-96177.53</v>
      </c>
      <c r="P227" s="29">
        <f>+VLOOKUP($M227,'Sp 2013'!$M:$X,12,0)</f>
        <v>0</v>
      </c>
      <c r="Q227" s="29">
        <f>+SUMIFS('Scritture 2014'!$F:$F,'Scritture 2014'!$G:$G,"38",'Scritture 2014'!$A:$A,$M227)</f>
        <v>0</v>
      </c>
      <c r="R227" s="29">
        <f>+SUMIFS('Scritture 2014'!$F:$F,'Scritture 2014'!$G:$G,"16",'Scritture 2014'!$A:$A,$M227)</f>
        <v>0</v>
      </c>
      <c r="S227" s="29">
        <f>+SUMIFS('Scritture 2014'!$F:$F,'Scritture 2014'!$G:$G,"39CA",'Scritture 2014'!$A:$A,$M227)</f>
        <v>0</v>
      </c>
      <c r="T227" s="29">
        <f>+SUMIFS('Scritture 2014'!$F:$F,'Scritture 2014'!$G:$G,"17",'Scritture 2014'!$A:$A,$M227)</f>
        <v>0</v>
      </c>
      <c r="U227" s="29">
        <f>+SUMIFS('Scritture 2014'!$F:$F,'Scritture 2014'!$G:$G,"39AF",'Scritture 2014'!$A:$A,$M227)</f>
        <v>0</v>
      </c>
      <c r="V227" s="29">
        <f>+SUMIFS('Scritture 2014'!$F:$F,'Scritture 2014'!$G:$G,"39SD",'Scritture 2014'!$A:$A,$M227)</f>
        <v>0</v>
      </c>
      <c r="W227" s="29">
        <f>+SUMIFS('Scritture 2014'!$F:$F,'Scritture 2014'!$G:$G,"37",'Scritture 2014'!$A:$A,$M227)</f>
        <v>0</v>
      </c>
      <c r="X227" s="29">
        <f>+SUMIFS('Scritture 2014'!$F:$F,'Scritture 2014'!$G:$G,"19",'Scritture 2014'!$A:$A,$M227)</f>
        <v>0</v>
      </c>
      <c r="Y227" s="29">
        <f t="shared" si="16"/>
        <v>0</v>
      </c>
      <c r="Z227" s="29">
        <f t="shared" si="17"/>
        <v>-96177.53</v>
      </c>
      <c r="AA227" s="29">
        <f t="shared" si="18"/>
        <v>0</v>
      </c>
    </row>
    <row r="228" spans="1:29" ht="15" customHeight="1" x14ac:dyDescent="0.3">
      <c r="A228" s="12" t="s">
        <v>22</v>
      </c>
      <c r="B228" s="12" t="s">
        <v>160</v>
      </c>
      <c r="C228" s="13" t="s">
        <v>161</v>
      </c>
      <c r="D228" s="13" t="s">
        <v>292</v>
      </c>
      <c r="E228" s="14" t="s">
        <v>293</v>
      </c>
      <c r="F228" s="13" t="s">
        <v>319</v>
      </c>
      <c r="G228" s="13"/>
      <c r="H228" s="10" t="s">
        <v>22</v>
      </c>
      <c r="I228" s="10" t="s">
        <v>160</v>
      </c>
      <c r="J228" t="s">
        <v>209</v>
      </c>
      <c r="K228" t="s">
        <v>295</v>
      </c>
      <c r="L228" t="s">
        <v>296</v>
      </c>
      <c r="M228" s="15">
        <v>22205000029</v>
      </c>
      <c r="N228" s="15" t="s">
        <v>320</v>
      </c>
      <c r="O228" s="12">
        <f>+VLOOKUP(M228,[2]Foglio1!$A:$C,3,0)</f>
        <v>-12500</v>
      </c>
      <c r="P228" s="29">
        <f>+VLOOKUP($M228,'Sp 2013'!$M:$X,12,0)</f>
        <v>0</v>
      </c>
      <c r="Q228" s="29">
        <f>+SUMIFS('Scritture 2014'!$F:$F,'Scritture 2014'!$G:$G,"38",'Scritture 2014'!$A:$A,$M228)</f>
        <v>0</v>
      </c>
      <c r="R228" s="29">
        <f>+SUMIFS('Scritture 2014'!$F:$F,'Scritture 2014'!$G:$G,"16",'Scritture 2014'!$A:$A,$M228)</f>
        <v>0</v>
      </c>
      <c r="S228" s="29">
        <f>+SUMIFS('Scritture 2014'!$F:$F,'Scritture 2014'!$G:$G,"39CA",'Scritture 2014'!$A:$A,$M228)</f>
        <v>0</v>
      </c>
      <c r="T228" s="29">
        <f>+SUMIFS('Scritture 2014'!$F:$F,'Scritture 2014'!$G:$G,"17",'Scritture 2014'!$A:$A,$M228)</f>
        <v>0</v>
      </c>
      <c r="U228" s="29">
        <f>+SUMIFS('Scritture 2014'!$F:$F,'Scritture 2014'!$G:$G,"39AF",'Scritture 2014'!$A:$A,$M228)</f>
        <v>0</v>
      </c>
      <c r="V228" s="29">
        <f>+SUMIFS('Scritture 2014'!$F:$F,'Scritture 2014'!$G:$G,"39SD",'Scritture 2014'!$A:$A,$M228)</f>
        <v>0</v>
      </c>
      <c r="W228" s="29">
        <f>+SUMIFS('Scritture 2014'!$F:$F,'Scritture 2014'!$G:$G,"37",'Scritture 2014'!$A:$A,$M228)</f>
        <v>0</v>
      </c>
      <c r="X228" s="29">
        <f>+SUMIFS('Scritture 2014'!$F:$F,'Scritture 2014'!$G:$G,"19",'Scritture 2014'!$A:$A,$M228)</f>
        <v>0</v>
      </c>
      <c r="Y228" s="29">
        <f t="shared" si="16"/>
        <v>0</v>
      </c>
      <c r="Z228" s="29">
        <f t="shared" si="17"/>
        <v>-12500</v>
      </c>
      <c r="AA228" s="29">
        <f t="shared" si="18"/>
        <v>0</v>
      </c>
    </row>
    <row r="229" spans="1:29" ht="15" customHeight="1" x14ac:dyDescent="0.3">
      <c r="A229" s="12" t="s">
        <v>22</v>
      </c>
      <c r="B229" s="12" t="s">
        <v>160</v>
      </c>
      <c r="C229" s="13" t="s">
        <v>161</v>
      </c>
      <c r="D229" s="13" t="s">
        <v>292</v>
      </c>
      <c r="E229" s="14" t="s">
        <v>293</v>
      </c>
      <c r="F229" s="13" t="s">
        <v>319</v>
      </c>
      <c r="G229" s="13"/>
      <c r="H229" s="10" t="s">
        <v>22</v>
      </c>
      <c r="I229" s="10" t="s">
        <v>160</v>
      </c>
      <c r="J229" t="s">
        <v>209</v>
      </c>
      <c r="K229" t="s">
        <v>295</v>
      </c>
      <c r="L229" t="s">
        <v>296</v>
      </c>
      <c r="M229" s="15">
        <v>22205000031</v>
      </c>
      <c r="N229" s="15" t="s">
        <v>321</v>
      </c>
      <c r="O229" s="12">
        <f>+VLOOKUP(M229,[2]Foglio1!$A:$C,3,0)</f>
        <v>-300000</v>
      </c>
      <c r="P229" s="29">
        <f>+VLOOKUP($M229,'Sp 2013'!$M:$X,12,0)</f>
        <v>0</v>
      </c>
      <c r="Q229" s="29">
        <f>+SUMIFS('Scritture 2014'!$F:$F,'Scritture 2014'!$G:$G,"38",'Scritture 2014'!$A:$A,$M229)</f>
        <v>0</v>
      </c>
      <c r="R229" s="29">
        <f>+SUMIFS('Scritture 2014'!$F:$F,'Scritture 2014'!$G:$G,"16",'Scritture 2014'!$A:$A,$M229)</f>
        <v>0</v>
      </c>
      <c r="S229" s="29">
        <f>+SUMIFS('Scritture 2014'!$F:$F,'Scritture 2014'!$G:$G,"39CA",'Scritture 2014'!$A:$A,$M229)</f>
        <v>0</v>
      </c>
      <c r="T229" s="29">
        <f>+SUMIFS('Scritture 2014'!$F:$F,'Scritture 2014'!$G:$G,"17",'Scritture 2014'!$A:$A,$M229)</f>
        <v>0</v>
      </c>
      <c r="U229" s="29">
        <f>+SUMIFS('Scritture 2014'!$F:$F,'Scritture 2014'!$G:$G,"39AF",'Scritture 2014'!$A:$A,$M229)</f>
        <v>0</v>
      </c>
      <c r="V229" s="29">
        <f>+SUMIFS('Scritture 2014'!$F:$F,'Scritture 2014'!$G:$G,"39SD",'Scritture 2014'!$A:$A,$M229)</f>
        <v>0</v>
      </c>
      <c r="W229" s="29">
        <f>+SUMIFS('Scritture 2014'!$F:$F,'Scritture 2014'!$G:$G,"37",'Scritture 2014'!$A:$A,$M229)</f>
        <v>0</v>
      </c>
      <c r="X229" s="29">
        <f>+SUMIFS('Scritture 2014'!$F:$F,'Scritture 2014'!$G:$G,"19",'Scritture 2014'!$A:$A,$M229)</f>
        <v>0</v>
      </c>
      <c r="Y229" s="29">
        <f t="shared" si="16"/>
        <v>0</v>
      </c>
      <c r="Z229" s="29">
        <f t="shared" si="17"/>
        <v>-300000</v>
      </c>
      <c r="AA229" s="29">
        <f t="shared" si="18"/>
        <v>0</v>
      </c>
    </row>
    <row r="230" spans="1:29" ht="15" customHeight="1" x14ac:dyDescent="0.3">
      <c r="A230" s="12" t="s">
        <v>22</v>
      </c>
      <c r="B230" s="12" t="s">
        <v>160</v>
      </c>
      <c r="C230" s="13" t="s">
        <v>161</v>
      </c>
      <c r="D230" s="13" t="s">
        <v>292</v>
      </c>
      <c r="E230" s="14" t="s">
        <v>293</v>
      </c>
      <c r="F230" s="13" t="s">
        <v>319</v>
      </c>
      <c r="G230" s="13"/>
      <c r="H230" s="10" t="s">
        <v>22</v>
      </c>
      <c r="I230" s="10" t="s">
        <v>160</v>
      </c>
      <c r="J230" t="s">
        <v>209</v>
      </c>
      <c r="K230" t="s">
        <v>295</v>
      </c>
      <c r="L230" t="s">
        <v>296</v>
      </c>
      <c r="M230" s="15">
        <v>22205000033</v>
      </c>
      <c r="N230" s="15" t="s">
        <v>322</v>
      </c>
      <c r="O230" s="12">
        <f>+VLOOKUP(M230,[2]Foglio1!$A:$C,3,0)</f>
        <v>-333333.34000000003</v>
      </c>
      <c r="P230" s="29"/>
      <c r="Q230" s="29">
        <f>+SUMIFS('Scritture 2014'!$F:$F,'Scritture 2014'!$G:$G,"38",'Scritture 2014'!$A:$A,$M230)</f>
        <v>0</v>
      </c>
      <c r="R230" s="29">
        <f>+SUMIFS('Scritture 2014'!$F:$F,'Scritture 2014'!$G:$G,"16",'Scritture 2014'!$A:$A,$M230)</f>
        <v>0</v>
      </c>
      <c r="S230" s="29">
        <f>+SUMIFS('Scritture 2014'!$F:$F,'Scritture 2014'!$G:$G,"39CA",'Scritture 2014'!$A:$A,$M230)</f>
        <v>0</v>
      </c>
      <c r="T230" s="29">
        <f>+SUMIFS('Scritture 2014'!$F:$F,'Scritture 2014'!$G:$G,"17",'Scritture 2014'!$A:$A,$M230)</f>
        <v>0</v>
      </c>
      <c r="U230" s="29">
        <f>+SUMIFS('Scritture 2014'!$F:$F,'Scritture 2014'!$G:$G,"39AF",'Scritture 2014'!$A:$A,$M230)</f>
        <v>0</v>
      </c>
      <c r="V230" s="29">
        <f>+SUMIFS('Scritture 2014'!$F:$F,'Scritture 2014'!$G:$G,"39SD",'Scritture 2014'!$A:$A,$M230)</f>
        <v>0</v>
      </c>
      <c r="W230" s="29">
        <f>+SUMIFS('Scritture 2014'!$F:$F,'Scritture 2014'!$G:$G,"37",'Scritture 2014'!$A:$A,$M230)</f>
        <v>0</v>
      </c>
      <c r="X230" s="29">
        <f>+SUMIFS('Scritture 2014'!$F:$F,'Scritture 2014'!$G:$G,"19",'Scritture 2014'!$A:$A,$M230)</f>
        <v>0</v>
      </c>
      <c r="Y230" s="29">
        <f t="shared" si="16"/>
        <v>0</v>
      </c>
      <c r="Z230" s="29">
        <f t="shared" si="17"/>
        <v>-333333.34000000003</v>
      </c>
      <c r="AA230" s="29">
        <f t="shared" si="18"/>
        <v>0</v>
      </c>
    </row>
    <row r="231" spans="1:29" ht="15" customHeight="1" x14ac:dyDescent="0.3">
      <c r="A231" s="12" t="s">
        <v>22</v>
      </c>
      <c r="B231" s="12" t="s">
        <v>160</v>
      </c>
      <c r="C231" s="13" t="s">
        <v>161</v>
      </c>
      <c r="D231" s="13" t="s">
        <v>292</v>
      </c>
      <c r="E231" s="14" t="s">
        <v>293</v>
      </c>
      <c r="F231" s="13" t="s">
        <v>319</v>
      </c>
      <c r="G231" s="13"/>
      <c r="H231" s="10" t="s">
        <v>22</v>
      </c>
      <c r="I231" s="10" t="s">
        <v>160</v>
      </c>
      <c r="J231" t="s">
        <v>209</v>
      </c>
      <c r="K231" t="s">
        <v>295</v>
      </c>
      <c r="L231" t="s">
        <v>296</v>
      </c>
      <c r="M231" s="15">
        <v>22205000035</v>
      </c>
      <c r="N231" s="15" t="s">
        <v>323</v>
      </c>
      <c r="O231" s="12">
        <f>+VLOOKUP(M231,[2]Foglio1!$A:$C,3,0)</f>
        <v>-100000</v>
      </c>
      <c r="P231" s="29">
        <f>+VLOOKUP($M231,'Sp 2013'!$M:$X,12,0)</f>
        <v>0</v>
      </c>
      <c r="Q231" s="29">
        <f>+SUMIFS('Scritture 2014'!$F:$F,'Scritture 2014'!$G:$G,"38",'Scritture 2014'!$A:$A,$M231)</f>
        <v>0</v>
      </c>
      <c r="R231" s="29">
        <f>+SUMIFS('Scritture 2014'!$F:$F,'Scritture 2014'!$G:$G,"16",'Scritture 2014'!$A:$A,$M231)</f>
        <v>0</v>
      </c>
      <c r="S231" s="29">
        <f>+SUMIFS('Scritture 2014'!$F:$F,'Scritture 2014'!$G:$G,"39CA",'Scritture 2014'!$A:$A,$M231)</f>
        <v>0</v>
      </c>
      <c r="T231" s="29">
        <f>+SUMIFS('Scritture 2014'!$F:$F,'Scritture 2014'!$G:$G,"17",'Scritture 2014'!$A:$A,$M231)</f>
        <v>0</v>
      </c>
      <c r="U231" s="29">
        <f>+SUMIFS('Scritture 2014'!$F:$F,'Scritture 2014'!$G:$G,"39AF",'Scritture 2014'!$A:$A,$M231)</f>
        <v>0</v>
      </c>
      <c r="V231" s="29">
        <f>+SUMIFS('Scritture 2014'!$F:$F,'Scritture 2014'!$G:$G,"39SD",'Scritture 2014'!$A:$A,$M231)</f>
        <v>0</v>
      </c>
      <c r="W231" s="29">
        <f>+SUMIFS('Scritture 2014'!$F:$F,'Scritture 2014'!$G:$G,"37",'Scritture 2014'!$A:$A,$M231)</f>
        <v>0</v>
      </c>
      <c r="X231" s="29">
        <f>+SUMIFS('Scritture 2014'!$F:$F,'Scritture 2014'!$G:$G,"19",'Scritture 2014'!$A:$A,$M231)</f>
        <v>0</v>
      </c>
      <c r="Y231" s="29">
        <f t="shared" si="16"/>
        <v>0</v>
      </c>
      <c r="Z231" s="29">
        <f t="shared" si="17"/>
        <v>-100000</v>
      </c>
      <c r="AA231" s="29">
        <f t="shared" si="18"/>
        <v>0</v>
      </c>
    </row>
    <row r="232" spans="1:29" ht="15" customHeight="1" x14ac:dyDescent="0.3">
      <c r="A232" s="12" t="s">
        <v>22</v>
      </c>
      <c r="B232" s="12" t="s">
        <v>160</v>
      </c>
      <c r="C232" s="13" t="s">
        <v>161</v>
      </c>
      <c r="D232" s="13" t="s">
        <v>292</v>
      </c>
      <c r="E232" s="14" t="s">
        <v>293</v>
      </c>
      <c r="F232" s="13"/>
      <c r="G232" s="13"/>
      <c r="H232" s="10" t="s">
        <v>22</v>
      </c>
      <c r="I232" s="10" t="s">
        <v>160</v>
      </c>
      <c r="J232" t="s">
        <v>209</v>
      </c>
      <c r="K232" t="s">
        <v>295</v>
      </c>
      <c r="L232" t="s">
        <v>296</v>
      </c>
      <c r="M232" s="13">
        <v>11901000011</v>
      </c>
      <c r="N232" s="13" t="s">
        <v>253</v>
      </c>
      <c r="O232" s="12"/>
      <c r="P232" s="29">
        <f>+VLOOKUP($M232,'Sp 2013'!$M:$X,12,0)</f>
        <v>0</v>
      </c>
      <c r="Q232" s="29">
        <f>+SUMIFS('Scritture 2014'!$F:$F,'Scritture 2014'!$G:$G,"38",'Scritture 2014'!$A:$A,$M232)</f>
        <v>0</v>
      </c>
      <c r="R232" s="29">
        <f>+SUMIFS('Scritture 2014'!$F:$F,'Scritture 2014'!$G:$G,"16",'Scritture 2014'!$A:$A,$M232)</f>
        <v>0</v>
      </c>
      <c r="S232" s="29">
        <f>+SUMIFS('Scritture 2014'!$F:$F,'Scritture 2014'!$G:$G,"39CA",'Scritture 2014'!$A:$A,$M232)</f>
        <v>0</v>
      </c>
      <c r="T232" s="29">
        <f>+SUMIFS('Scritture 2014'!$F:$F,'Scritture 2014'!$G:$G,"17",'Scritture 2014'!$A:$A,$M232)</f>
        <v>0</v>
      </c>
      <c r="U232" s="29">
        <f>+SUMIFS('Scritture 2014'!$F:$F,'Scritture 2014'!$G:$G,"39AF",'Scritture 2014'!$A:$A,$M232)</f>
        <v>0</v>
      </c>
      <c r="V232" s="29">
        <f>+SUMIFS('Scritture 2014'!$F:$F,'Scritture 2014'!$G:$G,"39SD",'Scritture 2014'!$A:$A,$M232)</f>
        <v>0</v>
      </c>
      <c r="W232" s="29">
        <f>+SUMIFS('Scritture 2014'!$F:$F,'Scritture 2014'!$G:$G,"37",'Scritture 2014'!$A:$A,$M232)</f>
        <v>0</v>
      </c>
      <c r="X232" s="29">
        <f>+SUMIFS('Scritture 2014'!$F:$F,'Scritture 2014'!$G:$G,"19",'Scritture 2014'!$A:$A,$M232)</f>
        <v>0</v>
      </c>
      <c r="Y232" s="29">
        <f t="shared" si="16"/>
        <v>0</v>
      </c>
      <c r="Z232" s="29">
        <f t="shared" si="17"/>
        <v>0</v>
      </c>
      <c r="AA232" s="29">
        <f t="shared" si="18"/>
        <v>0</v>
      </c>
    </row>
    <row r="233" spans="1:29" ht="15" customHeight="1" x14ac:dyDescent="0.3">
      <c r="A233" s="12" t="s">
        <v>22</v>
      </c>
      <c r="B233" s="12" t="s">
        <v>160</v>
      </c>
      <c r="C233" s="13" t="s">
        <v>161</v>
      </c>
      <c r="D233" s="13" t="s">
        <v>292</v>
      </c>
      <c r="E233" s="14" t="s">
        <v>293</v>
      </c>
      <c r="F233" s="13" t="s">
        <v>306</v>
      </c>
      <c r="G233" s="13"/>
      <c r="H233" s="10" t="s">
        <v>22</v>
      </c>
      <c r="I233" s="10" t="s">
        <v>160</v>
      </c>
      <c r="J233" t="s">
        <v>209</v>
      </c>
      <c r="K233" t="s">
        <v>295</v>
      </c>
      <c r="L233" t="s">
        <v>296</v>
      </c>
      <c r="M233" s="15">
        <v>22205000036</v>
      </c>
      <c r="N233" s="15" t="s">
        <v>324</v>
      </c>
      <c r="O233" s="12"/>
      <c r="P233" s="29">
        <f>+VLOOKUP($M233,'Sp 2013'!$M:$X,12,0)</f>
        <v>0</v>
      </c>
      <c r="Q233" s="29">
        <f>+SUMIFS('Scritture 2014'!$F:$F,'Scritture 2014'!$G:$G,"38",'Scritture 2014'!$A:$A,$M233)</f>
        <v>0</v>
      </c>
      <c r="R233" s="29">
        <f>+SUMIFS('Scritture 2014'!$F:$F,'Scritture 2014'!$G:$G,"16",'Scritture 2014'!$A:$A,$M233)</f>
        <v>0</v>
      </c>
      <c r="S233" s="29">
        <f>+SUMIFS('Scritture 2014'!$F:$F,'Scritture 2014'!$G:$G,"39CA",'Scritture 2014'!$A:$A,$M233)</f>
        <v>0</v>
      </c>
      <c r="T233" s="29">
        <f>+SUMIFS('Scritture 2014'!$F:$F,'Scritture 2014'!$G:$G,"17",'Scritture 2014'!$A:$A,$M233)</f>
        <v>0</v>
      </c>
      <c r="U233" s="29">
        <f>+SUMIFS('Scritture 2014'!$F:$F,'Scritture 2014'!$G:$G,"39AF",'Scritture 2014'!$A:$A,$M233)</f>
        <v>0</v>
      </c>
      <c r="V233" s="29">
        <f>+SUMIFS('Scritture 2014'!$F:$F,'Scritture 2014'!$G:$G,"39SD",'Scritture 2014'!$A:$A,$M233)</f>
        <v>0</v>
      </c>
      <c r="W233" s="29">
        <f>+SUMIFS('Scritture 2014'!$F:$F,'Scritture 2014'!$G:$G,"37",'Scritture 2014'!$A:$A,$M233)</f>
        <v>0</v>
      </c>
      <c r="X233" s="29">
        <f>+SUMIFS('Scritture 2014'!$F:$F,'Scritture 2014'!$G:$G,"19",'Scritture 2014'!$A:$A,$M233)</f>
        <v>0</v>
      </c>
      <c r="Y233" s="29">
        <f t="shared" si="16"/>
        <v>0</v>
      </c>
      <c r="Z233" s="29">
        <f t="shared" si="17"/>
        <v>0</v>
      </c>
      <c r="AA233" s="29">
        <f t="shared" si="18"/>
        <v>0</v>
      </c>
    </row>
    <row r="234" spans="1:29" ht="15" customHeight="1" x14ac:dyDescent="0.3">
      <c r="A234" s="12" t="s">
        <v>22</v>
      </c>
      <c r="B234" s="12" t="s">
        <v>160</v>
      </c>
      <c r="C234" s="13" t="s">
        <v>161</v>
      </c>
      <c r="D234" s="13" t="s">
        <v>292</v>
      </c>
      <c r="E234" s="14" t="s">
        <v>293</v>
      </c>
      <c r="F234" s="13" t="s">
        <v>319</v>
      </c>
      <c r="G234" s="13"/>
      <c r="H234" s="10" t="s">
        <v>22</v>
      </c>
      <c r="I234" s="10" t="s">
        <v>160</v>
      </c>
      <c r="J234" t="s">
        <v>209</v>
      </c>
      <c r="K234" t="s">
        <v>295</v>
      </c>
      <c r="L234" t="s">
        <v>296</v>
      </c>
      <c r="M234" s="15">
        <v>22205000037</v>
      </c>
      <c r="N234" s="15" t="s">
        <v>325</v>
      </c>
      <c r="O234" s="12"/>
      <c r="P234" s="29">
        <f>+VLOOKUP($M234,'Sp 2013'!$M:$X,12,0)</f>
        <v>0</v>
      </c>
      <c r="Q234" s="29">
        <f>+SUMIFS('Scritture 2014'!$F:$F,'Scritture 2014'!$G:$G,"38",'Scritture 2014'!$A:$A,$M234)</f>
        <v>0</v>
      </c>
      <c r="R234" s="29">
        <f>+SUMIFS('Scritture 2014'!$F:$F,'Scritture 2014'!$G:$G,"16",'Scritture 2014'!$A:$A,$M234)</f>
        <v>0</v>
      </c>
      <c r="S234" s="29">
        <f>+SUMIFS('Scritture 2014'!$F:$F,'Scritture 2014'!$G:$G,"39CA",'Scritture 2014'!$A:$A,$M234)</f>
        <v>0</v>
      </c>
      <c r="T234" s="29">
        <f>+SUMIFS('Scritture 2014'!$F:$F,'Scritture 2014'!$G:$G,"17",'Scritture 2014'!$A:$A,$M234)</f>
        <v>0</v>
      </c>
      <c r="U234" s="29">
        <f>+SUMIFS('Scritture 2014'!$F:$F,'Scritture 2014'!$G:$G,"39AF",'Scritture 2014'!$A:$A,$M234)</f>
        <v>0</v>
      </c>
      <c r="V234" s="29">
        <f>+SUMIFS('Scritture 2014'!$F:$F,'Scritture 2014'!$G:$G,"39SD",'Scritture 2014'!$A:$A,$M234)</f>
        <v>0</v>
      </c>
      <c r="W234" s="29">
        <f>+SUMIFS('Scritture 2014'!$F:$F,'Scritture 2014'!$G:$G,"37",'Scritture 2014'!$A:$A,$M234)</f>
        <v>0</v>
      </c>
      <c r="X234" s="29">
        <f>+SUMIFS('Scritture 2014'!$F:$F,'Scritture 2014'!$G:$G,"19",'Scritture 2014'!$A:$A,$M234)</f>
        <v>0</v>
      </c>
      <c r="Y234" s="29">
        <f t="shared" si="16"/>
        <v>0</v>
      </c>
      <c r="Z234" s="29">
        <f t="shared" si="17"/>
        <v>0</v>
      </c>
      <c r="AA234" s="29">
        <f t="shared" si="18"/>
        <v>0</v>
      </c>
    </row>
    <row r="235" spans="1:29" ht="15" customHeight="1" x14ac:dyDescent="0.3">
      <c r="A235" s="12" t="s">
        <v>22</v>
      </c>
      <c r="B235" s="12" t="s">
        <v>160</v>
      </c>
      <c r="C235" s="13" t="s">
        <v>161</v>
      </c>
      <c r="D235" s="13" t="s">
        <v>292</v>
      </c>
      <c r="E235" s="14" t="s">
        <v>293</v>
      </c>
      <c r="F235" s="13" t="s">
        <v>319</v>
      </c>
      <c r="G235" s="13"/>
      <c r="H235" s="10" t="s">
        <v>22</v>
      </c>
      <c r="I235" s="10" t="s">
        <v>160</v>
      </c>
      <c r="J235" t="s">
        <v>209</v>
      </c>
      <c r="K235" t="s">
        <v>295</v>
      </c>
      <c r="L235" t="s">
        <v>296</v>
      </c>
      <c r="M235" s="15">
        <v>22205000038</v>
      </c>
      <c r="N235" s="15" t="s">
        <v>326</v>
      </c>
      <c r="O235" s="12"/>
      <c r="P235" s="29">
        <f>+VLOOKUP($M235,'Sp 2013'!$M:$X,12,0)</f>
        <v>0</v>
      </c>
      <c r="Q235" s="29">
        <f>+SUMIFS('Scritture 2014'!$F:$F,'Scritture 2014'!$G:$G,"38",'Scritture 2014'!$A:$A,$M235)</f>
        <v>0</v>
      </c>
      <c r="R235" s="29">
        <f>+SUMIFS('Scritture 2014'!$F:$F,'Scritture 2014'!$G:$G,"16",'Scritture 2014'!$A:$A,$M235)</f>
        <v>0</v>
      </c>
      <c r="S235" s="29">
        <f>+SUMIFS('Scritture 2014'!$F:$F,'Scritture 2014'!$G:$G,"39CA",'Scritture 2014'!$A:$A,$M235)</f>
        <v>0</v>
      </c>
      <c r="T235" s="29">
        <f>+SUMIFS('Scritture 2014'!$F:$F,'Scritture 2014'!$G:$G,"17",'Scritture 2014'!$A:$A,$M235)</f>
        <v>0</v>
      </c>
      <c r="U235" s="29">
        <f>+SUMIFS('Scritture 2014'!$F:$F,'Scritture 2014'!$G:$G,"39AF",'Scritture 2014'!$A:$A,$M235)</f>
        <v>0</v>
      </c>
      <c r="V235" s="29">
        <f>+SUMIFS('Scritture 2014'!$F:$F,'Scritture 2014'!$G:$G,"39SD",'Scritture 2014'!$A:$A,$M235)</f>
        <v>0</v>
      </c>
      <c r="W235" s="29">
        <f>+SUMIFS('Scritture 2014'!$F:$F,'Scritture 2014'!$G:$G,"37",'Scritture 2014'!$A:$A,$M235)</f>
        <v>0</v>
      </c>
      <c r="X235" s="29">
        <f>+SUMIFS('Scritture 2014'!$F:$F,'Scritture 2014'!$G:$G,"19",'Scritture 2014'!$A:$A,$M235)</f>
        <v>0</v>
      </c>
      <c r="Y235" s="29">
        <f t="shared" si="16"/>
        <v>0</v>
      </c>
      <c r="Z235" s="29">
        <f t="shared" si="17"/>
        <v>0</v>
      </c>
      <c r="AA235" s="29">
        <f t="shared" si="18"/>
        <v>0</v>
      </c>
    </row>
    <row r="236" spans="1:29" ht="15" customHeight="1" x14ac:dyDescent="0.3">
      <c r="A236" s="12" t="s">
        <v>22</v>
      </c>
      <c r="B236" s="12" t="s">
        <v>160</v>
      </c>
      <c r="C236" s="13" t="s">
        <v>161</v>
      </c>
      <c r="D236" s="13" t="s">
        <v>292</v>
      </c>
      <c r="E236" s="14" t="s">
        <v>293</v>
      </c>
      <c r="F236" s="13" t="s">
        <v>319</v>
      </c>
      <c r="G236" s="13"/>
      <c r="H236" s="10" t="s">
        <v>22</v>
      </c>
      <c r="I236" s="10" t="s">
        <v>160</v>
      </c>
      <c r="J236" t="s">
        <v>209</v>
      </c>
      <c r="K236" t="s">
        <v>295</v>
      </c>
      <c r="L236" t="s">
        <v>296</v>
      </c>
      <c r="M236" s="15">
        <v>22205000039</v>
      </c>
      <c r="N236" s="15" t="s">
        <v>327</v>
      </c>
      <c r="O236" s="12"/>
      <c r="P236" s="29">
        <f>+VLOOKUP($M236,'Sp 2013'!$M:$X,12,0)</f>
        <v>0</v>
      </c>
      <c r="Q236" s="29">
        <f>+SUMIFS('Scritture 2014'!$F:$F,'Scritture 2014'!$G:$G,"38",'Scritture 2014'!$A:$A,$M236)</f>
        <v>0</v>
      </c>
      <c r="R236" s="29">
        <f>+SUMIFS('Scritture 2014'!$F:$F,'Scritture 2014'!$G:$G,"16",'Scritture 2014'!$A:$A,$M236)</f>
        <v>0</v>
      </c>
      <c r="S236" s="29">
        <f>+SUMIFS('Scritture 2014'!$F:$F,'Scritture 2014'!$G:$G,"39CA",'Scritture 2014'!$A:$A,$M236)</f>
        <v>0</v>
      </c>
      <c r="T236" s="29">
        <f>+SUMIFS('Scritture 2014'!$F:$F,'Scritture 2014'!$G:$G,"17",'Scritture 2014'!$A:$A,$M236)</f>
        <v>0</v>
      </c>
      <c r="U236" s="29">
        <f>+SUMIFS('Scritture 2014'!$F:$F,'Scritture 2014'!$G:$G,"39AF",'Scritture 2014'!$A:$A,$M236)</f>
        <v>0</v>
      </c>
      <c r="V236" s="29">
        <f>+SUMIFS('Scritture 2014'!$F:$F,'Scritture 2014'!$G:$G,"39SD",'Scritture 2014'!$A:$A,$M236)</f>
        <v>0</v>
      </c>
      <c r="W236" s="29">
        <f>+SUMIFS('Scritture 2014'!$F:$F,'Scritture 2014'!$G:$G,"37",'Scritture 2014'!$A:$A,$M236)</f>
        <v>0</v>
      </c>
      <c r="X236" s="29">
        <f>+SUMIFS('Scritture 2014'!$F:$F,'Scritture 2014'!$G:$G,"19",'Scritture 2014'!$A:$A,$M236)</f>
        <v>0</v>
      </c>
      <c r="Y236" s="29">
        <f t="shared" si="16"/>
        <v>0</v>
      </c>
      <c r="Z236" s="29">
        <f t="shared" si="17"/>
        <v>0</v>
      </c>
      <c r="AA236" s="29">
        <f t="shared" si="18"/>
        <v>0</v>
      </c>
    </row>
    <row r="237" spans="1:29" ht="15" customHeight="1" x14ac:dyDescent="0.3">
      <c r="A237" s="12" t="s">
        <v>22</v>
      </c>
      <c r="B237" s="12" t="s">
        <v>160</v>
      </c>
      <c r="C237" s="13" t="s">
        <v>161</v>
      </c>
      <c r="D237" s="13" t="s">
        <v>292</v>
      </c>
      <c r="E237" s="14" t="s">
        <v>293</v>
      </c>
      <c r="F237" s="13" t="s">
        <v>319</v>
      </c>
      <c r="G237" s="13"/>
      <c r="H237" s="10" t="s">
        <v>22</v>
      </c>
      <c r="I237" s="10" t="s">
        <v>160</v>
      </c>
      <c r="J237" t="s">
        <v>209</v>
      </c>
      <c r="K237" t="s">
        <v>295</v>
      </c>
      <c r="L237" t="s">
        <v>296</v>
      </c>
      <c r="M237" s="15">
        <v>22205000041</v>
      </c>
      <c r="N237" s="15" t="s">
        <v>328</v>
      </c>
      <c r="O237" s="12"/>
      <c r="P237" s="29">
        <f>+VLOOKUP($M237,'Sp 2013'!$M:$X,12,0)</f>
        <v>0</v>
      </c>
      <c r="Q237" s="29">
        <f>+SUMIFS('Scritture 2014'!$F:$F,'Scritture 2014'!$G:$G,"38",'Scritture 2014'!$A:$A,$M237)</f>
        <v>0</v>
      </c>
      <c r="R237" s="29">
        <f>+SUMIFS('Scritture 2014'!$F:$F,'Scritture 2014'!$G:$G,"16",'Scritture 2014'!$A:$A,$M237)</f>
        <v>0</v>
      </c>
      <c r="S237" s="29">
        <f>+SUMIFS('Scritture 2014'!$F:$F,'Scritture 2014'!$G:$G,"39CA",'Scritture 2014'!$A:$A,$M237)</f>
        <v>0</v>
      </c>
      <c r="T237" s="29">
        <f>+SUMIFS('Scritture 2014'!$F:$F,'Scritture 2014'!$G:$G,"17",'Scritture 2014'!$A:$A,$M237)</f>
        <v>0</v>
      </c>
      <c r="U237" s="29">
        <f>+SUMIFS('Scritture 2014'!$F:$F,'Scritture 2014'!$G:$G,"39AF",'Scritture 2014'!$A:$A,$M237)</f>
        <v>0</v>
      </c>
      <c r="V237" s="29">
        <f>+SUMIFS('Scritture 2014'!$F:$F,'Scritture 2014'!$G:$G,"39SD",'Scritture 2014'!$A:$A,$M237)</f>
        <v>0</v>
      </c>
      <c r="W237" s="29">
        <f>+SUMIFS('Scritture 2014'!$F:$F,'Scritture 2014'!$G:$G,"37",'Scritture 2014'!$A:$A,$M237)</f>
        <v>0</v>
      </c>
      <c r="X237" s="29">
        <f>+SUMIFS('Scritture 2014'!$F:$F,'Scritture 2014'!$G:$G,"19",'Scritture 2014'!$A:$A,$M237)</f>
        <v>0</v>
      </c>
      <c r="Y237" s="29">
        <f t="shared" si="16"/>
        <v>0</v>
      </c>
      <c r="Z237" s="29">
        <f t="shared" si="17"/>
        <v>0</v>
      </c>
      <c r="AA237" s="29">
        <f t="shared" si="18"/>
        <v>0</v>
      </c>
    </row>
    <row r="238" spans="1:29" ht="15" customHeight="1" x14ac:dyDescent="0.3">
      <c r="A238" s="12" t="s">
        <v>22</v>
      </c>
      <c r="B238" s="12" t="s">
        <v>160</v>
      </c>
      <c r="C238" s="13" t="s">
        <v>161</v>
      </c>
      <c r="D238" s="13" t="s">
        <v>292</v>
      </c>
      <c r="E238" s="14" t="s">
        <v>293</v>
      </c>
      <c r="F238" s="13"/>
      <c r="G238" s="13"/>
      <c r="H238" s="10" t="s">
        <v>22</v>
      </c>
      <c r="I238" s="10" t="s">
        <v>160</v>
      </c>
      <c r="J238" t="s">
        <v>209</v>
      </c>
      <c r="K238" t="s">
        <v>295</v>
      </c>
      <c r="L238" t="s">
        <v>296</v>
      </c>
      <c r="M238" s="26"/>
      <c r="N238" s="21" t="s">
        <v>329</v>
      </c>
      <c r="O238" s="12">
        <f>+VLOOKUP(M238,[2]Foglio1!$A:$C,3,0)</f>
        <v>0</v>
      </c>
      <c r="P238" s="29"/>
      <c r="Q238" s="29">
        <f>+SUMIFS('Scritture 2014'!$F:$F,'Scritture 2014'!$G:$G,"38",'Scritture 2014'!$A:$A,$M238)</f>
        <v>0</v>
      </c>
      <c r="R238" s="29">
        <f>+SUMIFS('Scritture 2014'!$F:$F,'Scritture 2014'!$G:$G,"16",'Scritture 2014'!$A:$A,$M238)</f>
        <v>0</v>
      </c>
      <c r="S238" s="29">
        <f>+SUMIFS('Scritture 2014'!$F:$F,'Scritture 2014'!$G:$G,"39CA",'Scritture 2014'!$A:$A,$M238)</f>
        <v>0</v>
      </c>
      <c r="T238" s="29">
        <f>+SUMIFS('Scritture 2014'!$F:$F,'Scritture 2014'!$G:$G,"17",'Scritture 2014'!$A:$A,$M238)</f>
        <v>0</v>
      </c>
      <c r="U238" s="29">
        <f>+SUMIFS('Scritture 2014'!$F:$F,'Scritture 2014'!$G:$G,"39AF",'Scritture 2014'!$A:$A,$M238)</f>
        <v>0</v>
      </c>
      <c r="V238" s="29">
        <f>+SUMIFS('Scritture 2014'!$F:$F,'Scritture 2014'!$G:$G,"39SD",'Scritture 2014'!$A:$A,$M238)</f>
        <v>0</v>
      </c>
      <c r="W238" s="29">
        <f>+SUMIFS('Scritture 2014'!$F:$F,'Scritture 2014'!$G:$G,"37",'Scritture 2014'!$A:$A,$M238)</f>
        <v>0</v>
      </c>
      <c r="X238" s="29">
        <f>+SUMIFS('Scritture 2014'!$F:$F,'Scritture 2014'!$G:$G,"19",'Scritture 2014'!$A:$A,$M238)</f>
        <v>0</v>
      </c>
      <c r="Y238" s="29">
        <f t="shared" si="16"/>
        <v>0</v>
      </c>
      <c r="Z238" s="29">
        <f t="shared" si="17"/>
        <v>0</v>
      </c>
      <c r="AA238" s="29">
        <f t="shared" si="18"/>
        <v>0</v>
      </c>
    </row>
    <row r="239" spans="1:29" ht="15" customHeight="1" x14ac:dyDescent="0.3">
      <c r="A239" s="12"/>
      <c r="B239" s="12"/>
      <c r="C239" s="13"/>
      <c r="D239" s="13"/>
      <c r="E239" s="14"/>
      <c r="F239" s="13"/>
      <c r="G239" s="13"/>
      <c r="H239" s="10" t="s">
        <v>22</v>
      </c>
      <c r="I239" s="10" t="s">
        <v>160</v>
      </c>
      <c r="J239" t="s">
        <v>209</v>
      </c>
      <c r="K239" t="s">
        <v>295</v>
      </c>
      <c r="L239" t="s">
        <v>296</v>
      </c>
      <c r="M239" t="s">
        <v>993</v>
      </c>
      <c r="N239" s="105" t="s">
        <v>992</v>
      </c>
      <c r="O239" s="109">
        <v>-1095235</v>
      </c>
      <c r="P239" s="29"/>
      <c r="Q239" s="29">
        <f>+SUMIFS('Scritture 2014'!$F:$F,'Scritture 2014'!$G:$G,"38",'Scritture 2014'!$A:$A,$M239)</f>
        <v>0</v>
      </c>
      <c r="R239" s="29">
        <f>+SUMIFS('Scritture 2014'!$F:$F,'Scritture 2014'!$G:$G,"16",'Scritture 2014'!$A:$A,$M239)</f>
        <v>0</v>
      </c>
      <c r="S239" s="29">
        <f>+SUMIFS('Scritture 2014'!$F:$F,'Scritture 2014'!$G:$G,"39CA",'Scritture 2014'!$A:$A,$M239)</f>
        <v>0</v>
      </c>
      <c r="T239" s="29">
        <f>+SUMIFS('Scritture 2014'!$F:$F,'Scritture 2014'!$G:$G,"17",'Scritture 2014'!$A:$A,$M239)</f>
        <v>0</v>
      </c>
      <c r="U239" s="29">
        <f>+SUMIFS('Scritture 2014'!$F:$F,'Scritture 2014'!$G:$G,"39AF",'Scritture 2014'!$A:$A,$M239)</f>
        <v>0</v>
      </c>
      <c r="V239" s="29">
        <f>+SUMIFS('Scritture 2014'!$F:$F,'Scritture 2014'!$G:$G,"39SD",'Scritture 2014'!$A:$A,$M239)</f>
        <v>0</v>
      </c>
      <c r="W239" s="29">
        <f>+SUMIFS('Scritture 2014'!$F:$F,'Scritture 2014'!$G:$G,"37",'Scritture 2014'!$A:$A,$M239)</f>
        <v>0</v>
      </c>
      <c r="X239" s="29">
        <f>+SUMIFS('Scritture 2014'!$F:$F,'Scritture 2014'!$G:$G,"19",'Scritture 2014'!$A:$A,$M239)</f>
        <v>0</v>
      </c>
      <c r="Y239" s="29">
        <f t="shared" si="16"/>
        <v>0</v>
      </c>
      <c r="Z239" s="29">
        <f t="shared" si="17"/>
        <v>-1095235</v>
      </c>
      <c r="AA239" s="29">
        <f t="shared" si="18"/>
        <v>0</v>
      </c>
      <c r="AC239">
        <v>5323967</v>
      </c>
    </row>
    <row r="240" spans="1:29" ht="15" customHeight="1" x14ac:dyDescent="0.3">
      <c r="A240" s="12" t="s">
        <v>22</v>
      </c>
      <c r="B240" s="12" t="s">
        <v>160</v>
      </c>
      <c r="C240" s="13" t="s">
        <v>161</v>
      </c>
      <c r="D240" s="13" t="s">
        <v>292</v>
      </c>
      <c r="E240" s="14" t="s">
        <v>293</v>
      </c>
      <c r="F240" s="13" t="s">
        <v>330</v>
      </c>
      <c r="G240" s="13"/>
      <c r="H240" s="10" t="s">
        <v>22</v>
      </c>
      <c r="I240" s="10" t="s">
        <v>160</v>
      </c>
      <c r="J240" t="s">
        <v>277</v>
      </c>
      <c r="K240" t="s">
        <v>331</v>
      </c>
      <c r="L240" t="s">
        <v>296</v>
      </c>
      <c r="M240" s="15">
        <v>22206000001</v>
      </c>
      <c r="N240" s="15" t="s">
        <v>332</v>
      </c>
      <c r="O240" s="12">
        <f>+VLOOKUP(M240,[2]Foglio1!$A:$C,3,0)</f>
        <v>-723464.93</v>
      </c>
      <c r="P240" s="29">
        <f>+VLOOKUP($M240,'Sp 2013'!$M:$X,12,0)</f>
        <v>0</v>
      </c>
      <c r="Q240" s="29">
        <f>+SUMIFS('Scritture 2014'!$F:$F,'Scritture 2014'!$G:$G,"38",'Scritture 2014'!$A:$A,$M240)</f>
        <v>0</v>
      </c>
      <c r="R240" s="29">
        <f>+SUMIFS('Scritture 2014'!$F:$F,'Scritture 2014'!$G:$G,"16",'Scritture 2014'!$A:$A,$M240)</f>
        <v>0</v>
      </c>
      <c r="S240" s="29">
        <f>+SUMIFS('Scritture 2014'!$F:$F,'Scritture 2014'!$G:$G,"39CA",'Scritture 2014'!$A:$A,$M240)</f>
        <v>0</v>
      </c>
      <c r="T240" s="29">
        <f>+SUMIFS('Scritture 2014'!$F:$F,'Scritture 2014'!$G:$G,"17",'Scritture 2014'!$A:$A,$M240)</f>
        <v>0</v>
      </c>
      <c r="U240" s="29">
        <f>+SUMIFS('Scritture 2014'!$F:$F,'Scritture 2014'!$G:$G,"39AF",'Scritture 2014'!$A:$A,$M240)</f>
        <v>0</v>
      </c>
      <c r="V240" s="29">
        <f>+SUMIFS('Scritture 2014'!$F:$F,'Scritture 2014'!$G:$G,"39SD",'Scritture 2014'!$A:$A,$M240)</f>
        <v>0</v>
      </c>
      <c r="W240" s="29">
        <f>+SUMIFS('Scritture 2014'!$F:$F,'Scritture 2014'!$G:$G,"37",'Scritture 2014'!$A:$A,$M240)</f>
        <v>0</v>
      </c>
      <c r="X240" s="29">
        <f>+SUMIFS('Scritture 2014'!$F:$F,'Scritture 2014'!$G:$G,"19",'Scritture 2014'!$A:$A,$M240)</f>
        <v>0</v>
      </c>
      <c r="Y240" s="29">
        <f t="shared" si="16"/>
        <v>0</v>
      </c>
      <c r="Z240" s="29">
        <f t="shared" si="17"/>
        <v>-723464.93</v>
      </c>
      <c r="AA240" s="29">
        <f t="shared" si="18"/>
        <v>0</v>
      </c>
      <c r="AC240">
        <v>6419202</v>
      </c>
    </row>
    <row r="241" spans="1:29" ht="15" customHeight="1" x14ac:dyDescent="0.3">
      <c r="A241" s="12" t="s">
        <v>22</v>
      </c>
      <c r="B241" s="12" t="s">
        <v>160</v>
      </c>
      <c r="C241" s="13" t="s">
        <v>161</v>
      </c>
      <c r="D241" s="13" t="s">
        <v>292</v>
      </c>
      <c r="E241" s="14" t="s">
        <v>293</v>
      </c>
      <c r="F241" s="13" t="s">
        <v>330</v>
      </c>
      <c r="G241" s="13"/>
      <c r="H241" s="10" t="s">
        <v>22</v>
      </c>
      <c r="I241" s="10" t="s">
        <v>160</v>
      </c>
      <c r="J241" t="s">
        <v>277</v>
      </c>
      <c r="K241" t="s">
        <v>331</v>
      </c>
      <c r="L241" t="s">
        <v>296</v>
      </c>
      <c r="M241" s="15">
        <v>22206000002</v>
      </c>
      <c r="N241" s="15" t="s">
        <v>333</v>
      </c>
      <c r="O241" s="12">
        <f>+VLOOKUP(M241,[2]Foglio1!$A:$C,3,0)</f>
        <v>-723464.93</v>
      </c>
      <c r="P241" s="29">
        <f>+VLOOKUP($M241,'Sp 2013'!$M:$X,12,0)</f>
        <v>0</v>
      </c>
      <c r="Q241" s="29">
        <f>+SUMIFS('Scritture 2014'!$F:$F,'Scritture 2014'!$G:$G,"38",'Scritture 2014'!$A:$A,$M241)</f>
        <v>0</v>
      </c>
      <c r="R241" s="29">
        <f>+SUMIFS('Scritture 2014'!$F:$F,'Scritture 2014'!$G:$G,"16",'Scritture 2014'!$A:$A,$M241)</f>
        <v>0</v>
      </c>
      <c r="S241" s="29">
        <f>+SUMIFS('Scritture 2014'!$F:$F,'Scritture 2014'!$G:$G,"39CA",'Scritture 2014'!$A:$A,$M241)</f>
        <v>0</v>
      </c>
      <c r="T241" s="29">
        <f>+SUMIFS('Scritture 2014'!$F:$F,'Scritture 2014'!$G:$G,"17",'Scritture 2014'!$A:$A,$M241)</f>
        <v>0</v>
      </c>
      <c r="U241" s="29">
        <f>+SUMIFS('Scritture 2014'!$F:$F,'Scritture 2014'!$G:$G,"39AF",'Scritture 2014'!$A:$A,$M241)</f>
        <v>0</v>
      </c>
      <c r="V241" s="29">
        <f>+SUMIFS('Scritture 2014'!$F:$F,'Scritture 2014'!$G:$G,"39SD",'Scritture 2014'!$A:$A,$M241)</f>
        <v>0</v>
      </c>
      <c r="W241" s="29">
        <f>+SUMIFS('Scritture 2014'!$F:$F,'Scritture 2014'!$G:$G,"37",'Scritture 2014'!$A:$A,$M241)</f>
        <v>0</v>
      </c>
      <c r="X241" s="29">
        <f>+SUMIFS('Scritture 2014'!$F:$F,'Scritture 2014'!$G:$G,"19",'Scritture 2014'!$A:$A,$M241)</f>
        <v>0</v>
      </c>
      <c r="Y241" s="29">
        <f t="shared" si="16"/>
        <v>0</v>
      </c>
      <c r="Z241" s="29">
        <f t="shared" si="17"/>
        <v>-723464.93</v>
      </c>
      <c r="AA241" s="29">
        <f t="shared" si="18"/>
        <v>0</v>
      </c>
      <c r="AC241">
        <f>+AC240-AC239</f>
        <v>1095235</v>
      </c>
    </row>
    <row r="242" spans="1:29" ht="15" customHeight="1" x14ac:dyDescent="0.3">
      <c r="A242" s="12" t="s">
        <v>22</v>
      </c>
      <c r="B242" s="12" t="s">
        <v>160</v>
      </c>
      <c r="C242" s="13" t="s">
        <v>161</v>
      </c>
      <c r="D242" s="13" t="s">
        <v>292</v>
      </c>
      <c r="E242" s="14" t="s">
        <v>293</v>
      </c>
      <c r="F242" s="13" t="s">
        <v>330</v>
      </c>
      <c r="G242" s="13"/>
      <c r="H242" s="10" t="s">
        <v>22</v>
      </c>
      <c r="I242" s="10" t="s">
        <v>160</v>
      </c>
      <c r="J242" t="s">
        <v>277</v>
      </c>
      <c r="K242" t="s">
        <v>331</v>
      </c>
      <c r="L242" t="s">
        <v>296</v>
      </c>
      <c r="M242" s="15">
        <v>22206000008</v>
      </c>
      <c r="N242" s="15" t="s">
        <v>334</v>
      </c>
      <c r="O242" s="109">
        <f>+VLOOKUP(M242,[2]Foglio1!$A:$C,3,0)-O239</f>
        <v>86676.359999999986</v>
      </c>
      <c r="P242" s="29">
        <f>+VLOOKUP($M242,'Sp 2013'!$M:$X,12,0)</f>
        <v>0</v>
      </c>
      <c r="Q242" s="29">
        <f>+SUMIFS('Scritture 2014'!$F:$F,'Scritture 2014'!$G:$G,"38",'Scritture 2014'!$A:$A,$M242)</f>
        <v>0</v>
      </c>
      <c r="R242" s="29">
        <f>+SUMIFS('Scritture 2014'!$F:$F,'Scritture 2014'!$G:$G,"16",'Scritture 2014'!$A:$A,$M242)</f>
        <v>0</v>
      </c>
      <c r="S242" s="29">
        <f>+SUMIFS('Scritture 2014'!$F:$F,'Scritture 2014'!$G:$G,"39CA",'Scritture 2014'!$A:$A,$M242)</f>
        <v>0</v>
      </c>
      <c r="T242" s="29">
        <f>+SUMIFS('Scritture 2014'!$F:$F,'Scritture 2014'!$G:$G,"17",'Scritture 2014'!$A:$A,$M242)</f>
        <v>0</v>
      </c>
      <c r="U242" s="29">
        <f>+SUMIFS('Scritture 2014'!$F:$F,'Scritture 2014'!$G:$G,"39AF",'Scritture 2014'!$A:$A,$M242)</f>
        <v>0</v>
      </c>
      <c r="V242" s="29">
        <f>+SUMIFS('Scritture 2014'!$F:$F,'Scritture 2014'!$G:$G,"39SD",'Scritture 2014'!$A:$A,$M242)</f>
        <v>0</v>
      </c>
      <c r="W242" s="29">
        <f>+SUMIFS('Scritture 2014'!$F:$F,'Scritture 2014'!$G:$G,"37",'Scritture 2014'!$A:$A,$M242)</f>
        <v>0</v>
      </c>
      <c r="X242" s="29">
        <f>+SUMIFS('Scritture 2014'!$F:$F,'Scritture 2014'!$G:$G,"19",'Scritture 2014'!$A:$A,$M242)</f>
        <v>0</v>
      </c>
      <c r="Y242" s="29">
        <f t="shared" si="16"/>
        <v>0</v>
      </c>
      <c r="Z242" s="29">
        <f t="shared" si="17"/>
        <v>86676.359999999986</v>
      </c>
      <c r="AA242" s="29">
        <f t="shared" si="18"/>
        <v>0</v>
      </c>
    </row>
    <row r="243" spans="1:29" ht="15" customHeight="1" x14ac:dyDescent="0.3">
      <c r="A243" s="12" t="s">
        <v>22</v>
      </c>
      <c r="B243" s="12" t="s">
        <v>160</v>
      </c>
      <c r="C243" s="13" t="s">
        <v>161</v>
      </c>
      <c r="D243" s="13" t="s">
        <v>292</v>
      </c>
      <c r="E243" s="14" t="s">
        <v>293</v>
      </c>
      <c r="F243" s="13" t="s">
        <v>330</v>
      </c>
      <c r="G243" s="13"/>
      <c r="H243" s="10" t="s">
        <v>22</v>
      </c>
      <c r="I243" s="10" t="s">
        <v>160</v>
      </c>
      <c r="J243" t="s">
        <v>277</v>
      </c>
      <c r="K243" t="s">
        <v>331</v>
      </c>
      <c r="L243" t="s">
        <v>296</v>
      </c>
      <c r="M243" s="15">
        <v>22206000010</v>
      </c>
      <c r="N243" s="15" t="s">
        <v>335</v>
      </c>
      <c r="O243" s="12">
        <f>+VLOOKUP(M243,[2]Foglio1!$A:$C,3,0)</f>
        <v>-168969.12</v>
      </c>
      <c r="P243" s="29">
        <f>+VLOOKUP($M243,'Sp 2013'!$M:$X,12,0)</f>
        <v>0</v>
      </c>
      <c r="Q243" s="29">
        <f>+SUMIFS('Scritture 2014'!$F:$F,'Scritture 2014'!$G:$G,"38",'Scritture 2014'!$A:$A,$M243)</f>
        <v>0</v>
      </c>
      <c r="R243" s="29">
        <f>+SUMIFS('Scritture 2014'!$F:$F,'Scritture 2014'!$G:$G,"16",'Scritture 2014'!$A:$A,$M243)</f>
        <v>0</v>
      </c>
      <c r="S243" s="29">
        <f>+SUMIFS('Scritture 2014'!$F:$F,'Scritture 2014'!$G:$G,"39CA",'Scritture 2014'!$A:$A,$M243)</f>
        <v>0</v>
      </c>
      <c r="T243" s="29">
        <f>+SUMIFS('Scritture 2014'!$F:$F,'Scritture 2014'!$G:$G,"17",'Scritture 2014'!$A:$A,$M243)</f>
        <v>0</v>
      </c>
      <c r="U243" s="29">
        <f>+SUMIFS('Scritture 2014'!$F:$F,'Scritture 2014'!$G:$G,"39AF",'Scritture 2014'!$A:$A,$M243)</f>
        <v>0</v>
      </c>
      <c r="V243" s="29">
        <f>+SUMIFS('Scritture 2014'!$F:$F,'Scritture 2014'!$G:$G,"39SD",'Scritture 2014'!$A:$A,$M243)</f>
        <v>0</v>
      </c>
      <c r="W243" s="29">
        <f>+SUMIFS('Scritture 2014'!$F:$F,'Scritture 2014'!$G:$G,"37",'Scritture 2014'!$A:$A,$M243)</f>
        <v>0</v>
      </c>
      <c r="X243" s="29">
        <f>+SUMIFS('Scritture 2014'!$F:$F,'Scritture 2014'!$G:$G,"19",'Scritture 2014'!$A:$A,$M243)</f>
        <v>0</v>
      </c>
      <c r="Y243" s="29">
        <f t="shared" si="16"/>
        <v>0</v>
      </c>
      <c r="Z243" s="29">
        <f t="shared" si="17"/>
        <v>-168969.12</v>
      </c>
      <c r="AA243" s="29">
        <f t="shared" si="18"/>
        <v>0</v>
      </c>
    </row>
    <row r="244" spans="1:29" ht="15" customHeight="1" x14ac:dyDescent="0.3">
      <c r="A244" s="12" t="s">
        <v>22</v>
      </c>
      <c r="B244" s="12" t="s">
        <v>160</v>
      </c>
      <c r="C244" s="13" t="s">
        <v>161</v>
      </c>
      <c r="D244" s="13" t="s">
        <v>292</v>
      </c>
      <c r="E244" s="14" t="s">
        <v>293</v>
      </c>
      <c r="F244" s="13" t="s">
        <v>330</v>
      </c>
      <c r="G244" s="13"/>
      <c r="H244" s="10" t="s">
        <v>22</v>
      </c>
      <c r="I244" s="10" t="s">
        <v>160</v>
      </c>
      <c r="J244" t="s">
        <v>277</v>
      </c>
      <c r="K244" t="s">
        <v>331</v>
      </c>
      <c r="L244" t="s">
        <v>296</v>
      </c>
      <c r="M244" s="15">
        <v>22206000011</v>
      </c>
      <c r="N244" s="15" t="s">
        <v>336</v>
      </c>
      <c r="O244" s="12">
        <f>+VLOOKUP(M244,[2]Foglio1!$A:$C,3,0)</f>
        <v>-208539.63</v>
      </c>
      <c r="P244" s="29">
        <f>+VLOOKUP($M244,'Sp 2013'!$M:$X,12,0)</f>
        <v>0</v>
      </c>
      <c r="Q244" s="29">
        <f>+SUMIFS('Scritture 2014'!$F:$F,'Scritture 2014'!$G:$G,"38",'Scritture 2014'!$A:$A,$M244)</f>
        <v>0</v>
      </c>
      <c r="R244" s="29">
        <f>+SUMIFS('Scritture 2014'!$F:$F,'Scritture 2014'!$G:$G,"16",'Scritture 2014'!$A:$A,$M244)</f>
        <v>0</v>
      </c>
      <c r="S244" s="29">
        <f>+SUMIFS('Scritture 2014'!$F:$F,'Scritture 2014'!$G:$G,"39CA",'Scritture 2014'!$A:$A,$M244)</f>
        <v>0</v>
      </c>
      <c r="T244" s="29">
        <f>+SUMIFS('Scritture 2014'!$F:$F,'Scritture 2014'!$G:$G,"17",'Scritture 2014'!$A:$A,$M244)</f>
        <v>0</v>
      </c>
      <c r="U244" s="29">
        <f>+SUMIFS('Scritture 2014'!$F:$F,'Scritture 2014'!$G:$G,"39AF",'Scritture 2014'!$A:$A,$M244)</f>
        <v>0</v>
      </c>
      <c r="V244" s="29">
        <f>+SUMIFS('Scritture 2014'!$F:$F,'Scritture 2014'!$G:$G,"39SD",'Scritture 2014'!$A:$A,$M244)</f>
        <v>0</v>
      </c>
      <c r="W244" s="29">
        <f>+SUMIFS('Scritture 2014'!$F:$F,'Scritture 2014'!$G:$G,"37",'Scritture 2014'!$A:$A,$M244)</f>
        <v>0</v>
      </c>
      <c r="X244" s="29">
        <f>+SUMIFS('Scritture 2014'!$F:$F,'Scritture 2014'!$G:$G,"19",'Scritture 2014'!$A:$A,$M244)</f>
        <v>0</v>
      </c>
      <c r="Y244" s="29">
        <f t="shared" si="16"/>
        <v>0</v>
      </c>
      <c r="Z244" s="29">
        <f t="shared" si="17"/>
        <v>-208539.63</v>
      </c>
      <c r="AA244" s="29">
        <f t="shared" si="18"/>
        <v>0</v>
      </c>
    </row>
    <row r="245" spans="1:29" ht="15" customHeight="1" x14ac:dyDescent="0.3">
      <c r="A245" s="12" t="s">
        <v>22</v>
      </c>
      <c r="B245" s="12" t="s">
        <v>160</v>
      </c>
      <c r="C245" s="13" t="s">
        <v>161</v>
      </c>
      <c r="D245" s="13" t="s">
        <v>292</v>
      </c>
      <c r="E245" s="14" t="s">
        <v>293</v>
      </c>
      <c r="F245" s="13" t="s">
        <v>330</v>
      </c>
      <c r="G245" s="13"/>
      <c r="H245" s="10" t="s">
        <v>22</v>
      </c>
      <c r="I245" s="10" t="s">
        <v>160</v>
      </c>
      <c r="J245" t="s">
        <v>277</v>
      </c>
      <c r="K245" t="s">
        <v>331</v>
      </c>
      <c r="L245" t="s">
        <v>296</v>
      </c>
      <c r="M245" s="15">
        <v>22206000012</v>
      </c>
      <c r="N245" s="15" t="s">
        <v>337</v>
      </c>
      <c r="O245" s="12">
        <f>+VLOOKUP(M245,[2]Foglio1!$A:$C,3,0)</f>
        <v>-45933.5</v>
      </c>
      <c r="P245" s="29">
        <f>+VLOOKUP($M245,'Sp 2013'!$M:$X,12,0)</f>
        <v>0</v>
      </c>
      <c r="Q245" s="29">
        <f>+SUMIFS('Scritture 2014'!$F:$F,'Scritture 2014'!$G:$G,"38",'Scritture 2014'!$A:$A,$M245)</f>
        <v>0</v>
      </c>
      <c r="R245" s="29">
        <f>+SUMIFS('Scritture 2014'!$F:$F,'Scritture 2014'!$G:$G,"16",'Scritture 2014'!$A:$A,$M245)</f>
        <v>0</v>
      </c>
      <c r="S245" s="29">
        <f>+SUMIFS('Scritture 2014'!$F:$F,'Scritture 2014'!$G:$G,"39CA",'Scritture 2014'!$A:$A,$M245)</f>
        <v>0</v>
      </c>
      <c r="T245" s="29">
        <f>+SUMIFS('Scritture 2014'!$F:$F,'Scritture 2014'!$G:$G,"17",'Scritture 2014'!$A:$A,$M245)</f>
        <v>0</v>
      </c>
      <c r="U245" s="29">
        <f>+SUMIFS('Scritture 2014'!$F:$F,'Scritture 2014'!$G:$G,"39AF",'Scritture 2014'!$A:$A,$M245)</f>
        <v>0</v>
      </c>
      <c r="V245" s="29">
        <f>+SUMIFS('Scritture 2014'!$F:$F,'Scritture 2014'!$G:$G,"39SD",'Scritture 2014'!$A:$A,$M245)</f>
        <v>0</v>
      </c>
      <c r="W245" s="29">
        <f>+SUMIFS('Scritture 2014'!$F:$F,'Scritture 2014'!$G:$G,"37",'Scritture 2014'!$A:$A,$M245)</f>
        <v>0</v>
      </c>
      <c r="X245" s="29">
        <f>+SUMIFS('Scritture 2014'!$F:$F,'Scritture 2014'!$G:$G,"19",'Scritture 2014'!$A:$A,$M245)</f>
        <v>0</v>
      </c>
      <c r="Y245" s="29">
        <f t="shared" si="16"/>
        <v>0</v>
      </c>
      <c r="Z245" s="29">
        <f t="shared" si="17"/>
        <v>-45933.5</v>
      </c>
      <c r="AA245" s="29">
        <f t="shared" si="18"/>
        <v>0</v>
      </c>
    </row>
    <row r="246" spans="1:29" ht="15" customHeight="1" x14ac:dyDescent="0.3">
      <c r="A246" s="12" t="s">
        <v>22</v>
      </c>
      <c r="B246" s="12" t="s">
        <v>160</v>
      </c>
      <c r="C246" s="13" t="s">
        <v>161</v>
      </c>
      <c r="D246" s="13" t="s">
        <v>292</v>
      </c>
      <c r="E246" s="14" t="s">
        <v>293</v>
      </c>
      <c r="F246" s="13" t="s">
        <v>330</v>
      </c>
      <c r="G246" s="13"/>
      <c r="H246" s="10" t="s">
        <v>22</v>
      </c>
      <c r="I246" s="10" t="s">
        <v>160</v>
      </c>
      <c r="J246" t="s">
        <v>277</v>
      </c>
      <c r="K246" t="s">
        <v>331</v>
      </c>
      <c r="L246" t="s">
        <v>296</v>
      </c>
      <c r="M246" s="15">
        <v>22206000013</v>
      </c>
      <c r="N246" s="15" t="s">
        <v>338</v>
      </c>
      <c r="O246" s="12">
        <f>+VLOOKUP(M246,[2]Foglio1!$A:$C,3,0)</f>
        <v>-12757.39</v>
      </c>
      <c r="P246" s="29">
        <f>+VLOOKUP($M246,'Sp 2013'!$M:$X,12,0)</f>
        <v>0</v>
      </c>
      <c r="Q246" s="29">
        <f>+SUMIFS('Scritture 2014'!$F:$F,'Scritture 2014'!$G:$G,"38",'Scritture 2014'!$A:$A,$M246)</f>
        <v>0</v>
      </c>
      <c r="R246" s="29">
        <f>+SUMIFS('Scritture 2014'!$F:$F,'Scritture 2014'!$G:$G,"16",'Scritture 2014'!$A:$A,$M246)</f>
        <v>0</v>
      </c>
      <c r="S246" s="29">
        <f>+SUMIFS('Scritture 2014'!$F:$F,'Scritture 2014'!$G:$G,"39CA",'Scritture 2014'!$A:$A,$M246)</f>
        <v>0</v>
      </c>
      <c r="T246" s="29">
        <f>+SUMIFS('Scritture 2014'!$F:$F,'Scritture 2014'!$G:$G,"17",'Scritture 2014'!$A:$A,$M246)</f>
        <v>0</v>
      </c>
      <c r="U246" s="29">
        <f>+SUMIFS('Scritture 2014'!$F:$F,'Scritture 2014'!$G:$G,"39AF",'Scritture 2014'!$A:$A,$M246)</f>
        <v>0</v>
      </c>
      <c r="V246" s="29">
        <f>+SUMIFS('Scritture 2014'!$F:$F,'Scritture 2014'!$G:$G,"39SD",'Scritture 2014'!$A:$A,$M246)</f>
        <v>0</v>
      </c>
      <c r="W246" s="29">
        <f>+SUMIFS('Scritture 2014'!$F:$F,'Scritture 2014'!$G:$G,"37",'Scritture 2014'!$A:$A,$M246)</f>
        <v>0</v>
      </c>
      <c r="X246" s="29">
        <f>+SUMIFS('Scritture 2014'!$F:$F,'Scritture 2014'!$G:$G,"19",'Scritture 2014'!$A:$A,$M246)</f>
        <v>0</v>
      </c>
      <c r="Y246" s="29">
        <f t="shared" si="16"/>
        <v>0</v>
      </c>
      <c r="Z246" s="29">
        <f t="shared" si="17"/>
        <v>-12757.39</v>
      </c>
      <c r="AA246" s="29">
        <f t="shared" si="18"/>
        <v>0</v>
      </c>
    </row>
    <row r="247" spans="1:29" ht="15" customHeight="1" x14ac:dyDescent="0.3">
      <c r="A247" s="12" t="s">
        <v>22</v>
      </c>
      <c r="B247" s="12" t="s">
        <v>160</v>
      </c>
      <c r="C247" s="13" t="s">
        <v>161</v>
      </c>
      <c r="D247" s="13" t="s">
        <v>292</v>
      </c>
      <c r="E247" s="14" t="s">
        <v>293</v>
      </c>
      <c r="F247" s="13" t="s">
        <v>330</v>
      </c>
      <c r="G247" s="13"/>
      <c r="H247" s="10" t="s">
        <v>22</v>
      </c>
      <c r="I247" s="10" t="s">
        <v>160</v>
      </c>
      <c r="J247" t="s">
        <v>277</v>
      </c>
      <c r="K247" t="s">
        <v>331</v>
      </c>
      <c r="L247" t="s">
        <v>296</v>
      </c>
      <c r="M247" s="15">
        <v>22206000015</v>
      </c>
      <c r="N247" s="15" t="s">
        <v>339</v>
      </c>
      <c r="O247" s="12"/>
      <c r="P247" s="29">
        <f>+VLOOKUP($M247,'Sp 2013'!$M:$X,12,0)</f>
        <v>0</v>
      </c>
      <c r="Q247" s="29">
        <f>+SUMIFS('Scritture 2014'!$F:$F,'Scritture 2014'!$G:$G,"38",'Scritture 2014'!$A:$A,$M247)</f>
        <v>0</v>
      </c>
      <c r="R247" s="29">
        <f>+SUMIFS('Scritture 2014'!$F:$F,'Scritture 2014'!$G:$G,"16",'Scritture 2014'!$A:$A,$M247)</f>
        <v>0</v>
      </c>
      <c r="S247" s="29">
        <f>+SUMIFS('Scritture 2014'!$F:$F,'Scritture 2014'!$G:$G,"39CA",'Scritture 2014'!$A:$A,$M247)</f>
        <v>0</v>
      </c>
      <c r="T247" s="29">
        <f>+SUMIFS('Scritture 2014'!$F:$F,'Scritture 2014'!$G:$G,"17",'Scritture 2014'!$A:$A,$M247)</f>
        <v>0</v>
      </c>
      <c r="U247" s="29">
        <f>+SUMIFS('Scritture 2014'!$F:$F,'Scritture 2014'!$G:$G,"39AF",'Scritture 2014'!$A:$A,$M247)</f>
        <v>0</v>
      </c>
      <c r="V247" s="29">
        <f>+SUMIFS('Scritture 2014'!$F:$F,'Scritture 2014'!$G:$G,"39SD",'Scritture 2014'!$A:$A,$M247)</f>
        <v>0</v>
      </c>
      <c r="W247" s="29">
        <f>+SUMIFS('Scritture 2014'!$F:$F,'Scritture 2014'!$G:$G,"37",'Scritture 2014'!$A:$A,$M247)</f>
        <v>0</v>
      </c>
      <c r="X247" s="29">
        <f>+SUMIFS('Scritture 2014'!$F:$F,'Scritture 2014'!$G:$G,"19",'Scritture 2014'!$A:$A,$M247)</f>
        <v>0</v>
      </c>
      <c r="Y247" s="29">
        <f t="shared" si="16"/>
        <v>0</v>
      </c>
      <c r="Z247" s="29">
        <f t="shared" si="17"/>
        <v>0</v>
      </c>
      <c r="AA247" s="29">
        <f t="shared" si="18"/>
        <v>0</v>
      </c>
    </row>
    <row r="248" spans="1:29" ht="15" customHeight="1" x14ac:dyDescent="0.3">
      <c r="A248" s="12" t="s">
        <v>22</v>
      </c>
      <c r="B248" s="12" t="s">
        <v>160</v>
      </c>
      <c r="C248" s="13" t="s">
        <v>161</v>
      </c>
      <c r="D248" s="13" t="s">
        <v>292</v>
      </c>
      <c r="E248" s="14" t="s">
        <v>293</v>
      </c>
      <c r="F248" s="13" t="s">
        <v>330</v>
      </c>
      <c r="G248" s="13"/>
      <c r="H248" s="10" t="s">
        <v>22</v>
      </c>
      <c r="I248" s="10" t="s">
        <v>160</v>
      </c>
      <c r="J248" t="s">
        <v>277</v>
      </c>
      <c r="K248" t="s">
        <v>331</v>
      </c>
      <c r="L248" t="s">
        <v>296</v>
      </c>
      <c r="M248" s="15">
        <v>22206000017</v>
      </c>
      <c r="N248" s="28" t="s">
        <v>340</v>
      </c>
      <c r="O248" s="12">
        <f>+VLOOKUP(M248,[2]Foglio1!$A:$C,3,0)</f>
        <v>-828007.56</v>
      </c>
      <c r="P248" s="29">
        <f>+VLOOKUP($M248,'Sp 2013'!$M:$X,12,0)</f>
        <v>9100</v>
      </c>
      <c r="Q248" s="29">
        <f>+SUMIFS('Scritture 2014'!$F:$F,'Scritture 2014'!$G:$G,"38",'Scritture 2014'!$A:$A,$M248)</f>
        <v>0</v>
      </c>
      <c r="R248" s="29">
        <f>+SUMIFS('Scritture 2014'!$F:$F,'Scritture 2014'!$G:$G,"16",'Scritture 2014'!$A:$A,$M248)</f>
        <v>0</v>
      </c>
      <c r="S248" s="29">
        <f>+SUMIFS('Scritture 2014'!$F:$F,'Scritture 2014'!$G:$G,"39CA",'Scritture 2014'!$A:$A,$M248)</f>
        <v>-2105.73</v>
      </c>
      <c r="T248" s="29">
        <f>+SUMIFS('Scritture 2014'!$F:$F,'Scritture 2014'!$G:$G,"17",'Scritture 2014'!$A:$A,$M248)</f>
        <v>0</v>
      </c>
      <c r="U248" s="29">
        <f>+SUMIFS('Scritture 2014'!$F:$F,'Scritture 2014'!$G:$G,"39AF",'Scritture 2014'!$A:$A,$M248)</f>
        <v>0</v>
      </c>
      <c r="V248" s="29">
        <f>+SUMIFS('Scritture 2014'!$F:$F,'Scritture 2014'!$G:$G,"39SD",'Scritture 2014'!$A:$A,$M248)</f>
        <v>0</v>
      </c>
      <c r="W248" s="29">
        <f>+SUMIFS('Scritture 2014'!$F:$F,'Scritture 2014'!$G:$G,"37",'Scritture 2014'!$A:$A,$M248)</f>
        <v>0</v>
      </c>
      <c r="X248" s="29">
        <f>+SUMIFS('Scritture 2014'!$F:$F,'Scritture 2014'!$G:$G,"19",'Scritture 2014'!$A:$A,$M248)</f>
        <v>0</v>
      </c>
      <c r="Y248" s="29">
        <f t="shared" si="16"/>
        <v>-2105.73</v>
      </c>
      <c r="Z248" s="29">
        <f t="shared" si="17"/>
        <v>-821013.29</v>
      </c>
      <c r="AA248" s="29">
        <f t="shared" si="18"/>
        <v>6994.2700000000186</v>
      </c>
    </row>
    <row r="249" spans="1:29" ht="15" customHeight="1" x14ac:dyDescent="0.3">
      <c r="A249" s="12" t="s">
        <v>22</v>
      </c>
      <c r="B249" s="12" t="s">
        <v>160</v>
      </c>
      <c r="C249" s="13" t="s">
        <v>161</v>
      </c>
      <c r="D249" s="13" t="s">
        <v>292</v>
      </c>
      <c r="E249" s="14" t="s">
        <v>293</v>
      </c>
      <c r="F249" s="13" t="s">
        <v>330</v>
      </c>
      <c r="G249" s="13"/>
      <c r="H249" s="10" t="s">
        <v>22</v>
      </c>
      <c r="I249" s="10" t="s">
        <v>160</v>
      </c>
      <c r="J249" t="s">
        <v>277</v>
      </c>
      <c r="K249" t="s">
        <v>331</v>
      </c>
      <c r="L249" t="s">
        <v>296</v>
      </c>
      <c r="M249" s="15">
        <v>22206000018</v>
      </c>
      <c r="N249" s="15" t="s">
        <v>341</v>
      </c>
      <c r="O249" s="12">
        <f>+VLOOKUP(M249,[2]Foglio1!$A:$C,3,0)</f>
        <v>-62500</v>
      </c>
      <c r="P249" s="29">
        <f>+VLOOKUP($M249,'Sp 2013'!$M:$X,12,0)</f>
        <v>0</v>
      </c>
      <c r="Q249" s="29">
        <f>+SUMIFS('Scritture 2014'!$F:$F,'Scritture 2014'!$G:$G,"38",'Scritture 2014'!$A:$A,$M249)</f>
        <v>0</v>
      </c>
      <c r="R249" s="29">
        <f>+SUMIFS('Scritture 2014'!$F:$F,'Scritture 2014'!$G:$G,"16",'Scritture 2014'!$A:$A,$M249)</f>
        <v>0</v>
      </c>
      <c r="S249" s="29">
        <f>+SUMIFS('Scritture 2014'!$F:$F,'Scritture 2014'!$G:$G,"39CA",'Scritture 2014'!$A:$A,$M249)</f>
        <v>0</v>
      </c>
      <c r="T249" s="29">
        <f>+SUMIFS('Scritture 2014'!$F:$F,'Scritture 2014'!$G:$G,"17",'Scritture 2014'!$A:$A,$M249)</f>
        <v>0</v>
      </c>
      <c r="U249" s="29">
        <f>+SUMIFS('Scritture 2014'!$F:$F,'Scritture 2014'!$G:$G,"39AF",'Scritture 2014'!$A:$A,$M249)</f>
        <v>0</v>
      </c>
      <c r="V249" s="29">
        <f>+SUMIFS('Scritture 2014'!$F:$F,'Scritture 2014'!$G:$G,"39SD",'Scritture 2014'!$A:$A,$M249)</f>
        <v>0</v>
      </c>
      <c r="W249" s="29">
        <f>+SUMIFS('Scritture 2014'!$F:$F,'Scritture 2014'!$G:$G,"37",'Scritture 2014'!$A:$A,$M249)</f>
        <v>0</v>
      </c>
      <c r="X249" s="29">
        <f>+SUMIFS('Scritture 2014'!$F:$F,'Scritture 2014'!$G:$G,"19",'Scritture 2014'!$A:$A,$M249)</f>
        <v>0</v>
      </c>
      <c r="Y249" s="29">
        <f t="shared" si="16"/>
        <v>0</v>
      </c>
      <c r="Z249" s="29">
        <f t="shared" si="17"/>
        <v>-62500</v>
      </c>
      <c r="AA249" s="29">
        <f t="shared" si="18"/>
        <v>0</v>
      </c>
    </row>
    <row r="250" spans="1:29" ht="15" customHeight="1" x14ac:dyDescent="0.3">
      <c r="A250" s="12" t="s">
        <v>22</v>
      </c>
      <c r="B250" s="12" t="s">
        <v>160</v>
      </c>
      <c r="C250" s="13" t="s">
        <v>161</v>
      </c>
      <c r="D250" s="13" t="s">
        <v>292</v>
      </c>
      <c r="E250" s="14" t="s">
        <v>293</v>
      </c>
      <c r="F250" s="13" t="s">
        <v>330</v>
      </c>
      <c r="G250" s="13"/>
      <c r="H250" s="10" t="s">
        <v>22</v>
      </c>
      <c r="I250" s="10" t="s">
        <v>160</v>
      </c>
      <c r="J250" t="s">
        <v>277</v>
      </c>
      <c r="K250" t="s">
        <v>331</v>
      </c>
      <c r="L250" t="s">
        <v>296</v>
      </c>
      <c r="M250" s="15">
        <v>22206000019</v>
      </c>
      <c r="N250" s="15" t="s">
        <v>342</v>
      </c>
      <c r="O250" s="12">
        <f>+VLOOKUP(M250,[2]Foglio1!$A:$C,3,0)</f>
        <v>-219145.8</v>
      </c>
      <c r="P250" s="29">
        <f>+VLOOKUP($M250,'Sp 2013'!$M:$X,12,0)</f>
        <v>0</v>
      </c>
      <c r="Q250" s="29">
        <f>+SUMIFS('Scritture 2014'!$F:$F,'Scritture 2014'!$G:$G,"38",'Scritture 2014'!$A:$A,$M250)</f>
        <v>0</v>
      </c>
      <c r="R250" s="29">
        <f>+SUMIFS('Scritture 2014'!$F:$F,'Scritture 2014'!$G:$G,"16",'Scritture 2014'!$A:$A,$M250)</f>
        <v>0</v>
      </c>
      <c r="S250" s="29">
        <f>+SUMIFS('Scritture 2014'!$F:$F,'Scritture 2014'!$G:$G,"39CA",'Scritture 2014'!$A:$A,$M250)</f>
        <v>0</v>
      </c>
      <c r="T250" s="29">
        <f>+SUMIFS('Scritture 2014'!$F:$F,'Scritture 2014'!$G:$G,"17",'Scritture 2014'!$A:$A,$M250)</f>
        <v>0</v>
      </c>
      <c r="U250" s="29">
        <f>+SUMIFS('Scritture 2014'!$F:$F,'Scritture 2014'!$G:$G,"39AF",'Scritture 2014'!$A:$A,$M250)</f>
        <v>0</v>
      </c>
      <c r="V250" s="29">
        <f>+SUMIFS('Scritture 2014'!$F:$F,'Scritture 2014'!$G:$G,"39SD",'Scritture 2014'!$A:$A,$M250)</f>
        <v>0</v>
      </c>
      <c r="W250" s="29">
        <f>+SUMIFS('Scritture 2014'!$F:$F,'Scritture 2014'!$G:$G,"37",'Scritture 2014'!$A:$A,$M250)</f>
        <v>0</v>
      </c>
      <c r="X250" s="29">
        <f>+SUMIFS('Scritture 2014'!$F:$F,'Scritture 2014'!$G:$G,"19",'Scritture 2014'!$A:$A,$M250)</f>
        <v>0</v>
      </c>
      <c r="Y250" s="29">
        <f t="shared" si="16"/>
        <v>0</v>
      </c>
      <c r="Z250" s="29">
        <f t="shared" si="17"/>
        <v>-219145.8</v>
      </c>
      <c r="AA250" s="29">
        <f t="shared" si="18"/>
        <v>0</v>
      </c>
    </row>
    <row r="251" spans="1:29" ht="15" customHeight="1" x14ac:dyDescent="0.3">
      <c r="A251" s="12" t="s">
        <v>22</v>
      </c>
      <c r="B251" s="12" t="s">
        <v>160</v>
      </c>
      <c r="C251" s="13" t="s">
        <v>161</v>
      </c>
      <c r="D251" s="13" t="s">
        <v>292</v>
      </c>
      <c r="E251" s="14" t="s">
        <v>293</v>
      </c>
      <c r="F251" s="13" t="s">
        <v>330</v>
      </c>
      <c r="G251" s="13"/>
      <c r="H251" s="10" t="s">
        <v>22</v>
      </c>
      <c r="I251" s="10" t="s">
        <v>160</v>
      </c>
      <c r="J251" t="s">
        <v>277</v>
      </c>
      <c r="K251" t="s">
        <v>331</v>
      </c>
      <c r="L251" t="s">
        <v>296</v>
      </c>
      <c r="M251" s="15">
        <v>22206000020</v>
      </c>
      <c r="N251" s="15" t="s">
        <v>343</v>
      </c>
      <c r="O251" s="12">
        <f>+VLOOKUP(M251,[2]Foglio1!$A:$C,3,0)</f>
        <v>-459860.44</v>
      </c>
      <c r="P251" s="29">
        <f>+VLOOKUP($M251,'Sp 2013'!$M:$X,12,0)</f>
        <v>0</v>
      </c>
      <c r="Q251" s="29">
        <f>+SUMIFS('Scritture 2014'!$F:$F,'Scritture 2014'!$G:$G,"38",'Scritture 2014'!$A:$A,$M251)</f>
        <v>0</v>
      </c>
      <c r="R251" s="29">
        <f>+SUMIFS('Scritture 2014'!$F:$F,'Scritture 2014'!$G:$G,"16",'Scritture 2014'!$A:$A,$M251)</f>
        <v>0</v>
      </c>
      <c r="S251" s="29">
        <f>+SUMIFS('Scritture 2014'!$F:$F,'Scritture 2014'!$G:$G,"39CA",'Scritture 2014'!$A:$A,$M251)</f>
        <v>0</v>
      </c>
      <c r="T251" s="29">
        <f>+SUMIFS('Scritture 2014'!$F:$F,'Scritture 2014'!$G:$G,"17",'Scritture 2014'!$A:$A,$M251)</f>
        <v>0</v>
      </c>
      <c r="U251" s="29">
        <f>+SUMIFS('Scritture 2014'!$F:$F,'Scritture 2014'!$G:$G,"39AF",'Scritture 2014'!$A:$A,$M251)</f>
        <v>0</v>
      </c>
      <c r="V251" s="29">
        <f>+SUMIFS('Scritture 2014'!$F:$F,'Scritture 2014'!$G:$G,"39SD",'Scritture 2014'!$A:$A,$M251)</f>
        <v>0</v>
      </c>
      <c r="W251" s="29">
        <f>+SUMIFS('Scritture 2014'!$F:$F,'Scritture 2014'!$G:$G,"37",'Scritture 2014'!$A:$A,$M251)</f>
        <v>0</v>
      </c>
      <c r="X251" s="29">
        <f>+SUMIFS('Scritture 2014'!$F:$F,'Scritture 2014'!$G:$G,"19",'Scritture 2014'!$A:$A,$M251)</f>
        <v>0</v>
      </c>
      <c r="Y251" s="29">
        <f t="shared" si="16"/>
        <v>0</v>
      </c>
      <c r="Z251" s="29">
        <f t="shared" si="17"/>
        <v>-459860.44</v>
      </c>
      <c r="AA251" s="29">
        <f t="shared" si="18"/>
        <v>0</v>
      </c>
    </row>
    <row r="252" spans="1:29" ht="15" customHeight="1" x14ac:dyDescent="0.3">
      <c r="A252" s="12" t="s">
        <v>22</v>
      </c>
      <c r="B252" s="12" t="s">
        <v>160</v>
      </c>
      <c r="C252" s="13" t="s">
        <v>161</v>
      </c>
      <c r="D252" s="13" t="s">
        <v>292</v>
      </c>
      <c r="E252" s="14" t="s">
        <v>293</v>
      </c>
      <c r="F252" s="13" t="s">
        <v>330</v>
      </c>
      <c r="G252" s="13"/>
      <c r="H252" s="10" t="s">
        <v>22</v>
      </c>
      <c r="I252" s="10" t="s">
        <v>160</v>
      </c>
      <c r="J252" t="s">
        <v>277</v>
      </c>
      <c r="K252" t="s">
        <v>331</v>
      </c>
      <c r="L252" t="s">
        <v>296</v>
      </c>
      <c r="M252" s="15">
        <v>22206000021</v>
      </c>
      <c r="N252" s="28" t="s">
        <v>344</v>
      </c>
      <c r="O252" s="12">
        <f>+VLOOKUP(M252,[2]Foglio1!$A:$C,3,0)</f>
        <v>-800000</v>
      </c>
      <c r="P252" s="29">
        <f>+VLOOKUP($M252,'Sp 2013'!$M:$X,12,0)</f>
        <v>0</v>
      </c>
      <c r="Q252" s="29">
        <f>+SUMIFS('Scritture 2014'!$F:$F,'Scritture 2014'!$G:$G,"38",'Scritture 2014'!$A:$A,$M252)</f>
        <v>0</v>
      </c>
      <c r="R252" s="29">
        <f>+SUMIFS('Scritture 2014'!$F:$F,'Scritture 2014'!$G:$G,"16",'Scritture 2014'!$A:$A,$M252)</f>
        <v>0</v>
      </c>
      <c r="S252" s="29">
        <f>+SUMIFS('Scritture 2014'!$F:$F,'Scritture 2014'!$G:$G,"39CA",'Scritture 2014'!$A:$A,$M252)</f>
        <v>61804</v>
      </c>
      <c r="T252" s="29">
        <f>+SUMIFS('Scritture 2014'!$F:$F,'Scritture 2014'!$G:$G,"17",'Scritture 2014'!$A:$A,$M252)</f>
        <v>0</v>
      </c>
      <c r="U252" s="29">
        <f>+SUMIFS('Scritture 2014'!$F:$F,'Scritture 2014'!$G:$G,"39AF",'Scritture 2014'!$A:$A,$M252)</f>
        <v>0</v>
      </c>
      <c r="V252" s="29">
        <f>+SUMIFS('Scritture 2014'!$F:$F,'Scritture 2014'!$G:$G,"39SD",'Scritture 2014'!$A:$A,$M252)</f>
        <v>0</v>
      </c>
      <c r="W252" s="29">
        <f>+SUMIFS('Scritture 2014'!$F:$F,'Scritture 2014'!$G:$G,"37",'Scritture 2014'!$A:$A,$M252)</f>
        <v>0</v>
      </c>
      <c r="X252" s="29">
        <f>+SUMIFS('Scritture 2014'!$F:$F,'Scritture 2014'!$G:$G,"19",'Scritture 2014'!$A:$A,$M252)</f>
        <v>0</v>
      </c>
      <c r="Y252" s="29">
        <f t="shared" si="16"/>
        <v>61804</v>
      </c>
      <c r="Z252" s="29">
        <f t="shared" si="17"/>
        <v>-738196</v>
      </c>
      <c r="AA252" s="29">
        <f t="shared" si="18"/>
        <v>61804</v>
      </c>
      <c r="AC252" s="10"/>
    </row>
    <row r="253" spans="1:29" ht="15" customHeight="1" x14ac:dyDescent="0.3">
      <c r="A253" s="12" t="s">
        <v>22</v>
      </c>
      <c r="B253" s="12" t="s">
        <v>160</v>
      </c>
      <c r="C253" s="13" t="s">
        <v>161</v>
      </c>
      <c r="D253" s="13" t="s">
        <v>292</v>
      </c>
      <c r="E253" s="14" t="s">
        <v>293</v>
      </c>
      <c r="F253" s="13" t="s">
        <v>330</v>
      </c>
      <c r="G253" s="13"/>
      <c r="H253" s="10" t="s">
        <v>22</v>
      </c>
      <c r="I253" s="10" t="s">
        <v>160</v>
      </c>
      <c r="J253" t="s">
        <v>277</v>
      </c>
      <c r="K253" t="s">
        <v>331</v>
      </c>
      <c r="L253" t="s">
        <v>296</v>
      </c>
      <c r="M253" s="15">
        <v>22206000022</v>
      </c>
      <c r="N253" s="28" t="s">
        <v>345</v>
      </c>
      <c r="O253" s="12">
        <f>+VLOOKUP(M253,[2]Foglio1!$A:$C,3,0)</f>
        <v>-1158000</v>
      </c>
      <c r="P253" s="29">
        <f>+VLOOKUP($M253,'Sp 2013'!$M:$X,12,0)</f>
        <v>0</v>
      </c>
      <c r="Q253" s="29">
        <f>+SUMIFS('Scritture 2014'!$F:$F,'Scritture 2014'!$G:$G,"38",'Scritture 2014'!$A:$A,$M253)</f>
        <v>0</v>
      </c>
      <c r="R253" s="29">
        <f>+SUMIFS('Scritture 2014'!$F:$F,'Scritture 2014'!$G:$G,"16",'Scritture 2014'!$A:$A,$M253)</f>
        <v>0</v>
      </c>
      <c r="S253" s="29">
        <f>+SUMIFS('Scritture 2014'!$F:$F,'Scritture 2014'!$G:$G,"39CA",'Scritture 2014'!$A:$A,$M253)</f>
        <v>120274.67</v>
      </c>
      <c r="T253" s="29">
        <f>+SUMIFS('Scritture 2014'!$F:$F,'Scritture 2014'!$G:$G,"17",'Scritture 2014'!$A:$A,$M253)</f>
        <v>0</v>
      </c>
      <c r="U253" s="29">
        <f>+SUMIFS('Scritture 2014'!$F:$F,'Scritture 2014'!$G:$G,"39AF",'Scritture 2014'!$A:$A,$M253)</f>
        <v>0</v>
      </c>
      <c r="V253" s="29">
        <f>+SUMIFS('Scritture 2014'!$F:$F,'Scritture 2014'!$G:$G,"39SD",'Scritture 2014'!$A:$A,$M253)</f>
        <v>0</v>
      </c>
      <c r="W253" s="29">
        <f>+SUMIFS('Scritture 2014'!$F:$F,'Scritture 2014'!$G:$G,"37",'Scritture 2014'!$A:$A,$M253)</f>
        <v>0</v>
      </c>
      <c r="X253" s="29">
        <f>+SUMIFS('Scritture 2014'!$F:$F,'Scritture 2014'!$G:$G,"19",'Scritture 2014'!$A:$A,$M253)</f>
        <v>0</v>
      </c>
      <c r="Y253" s="29">
        <f t="shared" si="16"/>
        <v>120274.67</v>
      </c>
      <c r="Z253" s="29">
        <f t="shared" si="17"/>
        <v>-1037725.33</v>
      </c>
      <c r="AA253" s="29">
        <f t="shared" si="18"/>
        <v>120274.67000000004</v>
      </c>
    </row>
    <row r="254" spans="1:29" ht="15" customHeight="1" x14ac:dyDescent="0.3">
      <c r="A254" s="12"/>
      <c r="B254" s="12"/>
      <c r="C254" s="13"/>
      <c r="D254" s="13"/>
      <c r="E254" s="14"/>
      <c r="F254" s="13"/>
      <c r="G254" s="13"/>
      <c r="H254" s="10" t="s">
        <v>22</v>
      </c>
      <c r="I254" s="10" t="s">
        <v>160</v>
      </c>
      <c r="J254" t="s">
        <v>209</v>
      </c>
      <c r="K254" t="s">
        <v>295</v>
      </c>
      <c r="L254" t="s">
        <v>763</v>
      </c>
      <c r="M254" s="15" t="s">
        <v>836</v>
      </c>
      <c r="N254" s="15" t="s">
        <v>837</v>
      </c>
      <c r="O254" s="12"/>
      <c r="P254" s="29">
        <f>+VLOOKUP($M254,'Sp 2013'!$M:$X,12,0)</f>
        <v>0</v>
      </c>
      <c r="Q254" s="29">
        <f>+SUMIFS('Scritture 2014'!$F:$F,'Scritture 2014'!$G:$G,"38",'Scritture 2014'!$A:$A,$M254)</f>
        <v>0</v>
      </c>
      <c r="R254" s="29">
        <f>+SUMIFS('Scritture 2014'!$F:$F,'Scritture 2014'!$G:$G,"16",'Scritture 2014'!$A:$A,$M254)</f>
        <v>0</v>
      </c>
      <c r="S254" s="29">
        <f>+SUMIFS('Scritture 2014'!$F:$F,'Scritture 2014'!$G:$G,"39CA",'Scritture 2014'!$A:$A,$M254)</f>
        <v>0</v>
      </c>
      <c r="T254" s="29">
        <f>+SUMIFS('Scritture 2014'!$F:$F,'Scritture 2014'!$G:$G,"17",'Scritture 2014'!$A:$A,$M254)</f>
        <v>-6145.92</v>
      </c>
      <c r="U254" s="29">
        <f>+SUMIFS('Scritture 2014'!$F:$F,'Scritture 2014'!$G:$G,"39AF",'Scritture 2014'!$A:$A,$M254)</f>
        <v>0</v>
      </c>
      <c r="V254" s="29">
        <f>+SUMIFS('Scritture 2014'!$F:$F,'Scritture 2014'!$G:$G,"39SD",'Scritture 2014'!$A:$A,$M254)</f>
        <v>0</v>
      </c>
      <c r="W254" s="29">
        <f>+SUMIFS('Scritture 2014'!$F:$F,'Scritture 2014'!$G:$G,"37",'Scritture 2014'!$A:$A,$M254)</f>
        <v>0</v>
      </c>
      <c r="X254" s="29">
        <f>+SUMIFS('Scritture 2014'!$F:$F,'Scritture 2014'!$G:$G,"19",'Scritture 2014'!$A:$A,$M254)</f>
        <v>0</v>
      </c>
      <c r="Y254" s="29">
        <f t="shared" si="16"/>
        <v>-6145.92</v>
      </c>
      <c r="Z254" s="29">
        <f t="shared" si="17"/>
        <v>-6145.92</v>
      </c>
      <c r="AA254" s="29">
        <f t="shared" si="18"/>
        <v>-6145.92</v>
      </c>
    </row>
    <row r="255" spans="1:29" ht="15" customHeight="1" x14ac:dyDescent="0.3">
      <c r="A255" s="12"/>
      <c r="B255" s="12"/>
      <c r="C255" s="13"/>
      <c r="D255" s="13"/>
      <c r="E255" s="14"/>
      <c r="F255" s="13"/>
      <c r="G255" s="13"/>
      <c r="H255" s="10" t="s">
        <v>22</v>
      </c>
      <c r="I255" s="10" t="s">
        <v>160</v>
      </c>
      <c r="J255" t="s">
        <v>277</v>
      </c>
      <c r="K255" t="s">
        <v>331</v>
      </c>
      <c r="L255" t="s">
        <v>763</v>
      </c>
      <c r="M255" s="15" t="s">
        <v>838</v>
      </c>
      <c r="N255" s="15" t="s">
        <v>839</v>
      </c>
      <c r="O255" s="12"/>
      <c r="P255" s="29">
        <f>+VLOOKUP($M255,'Sp 2013'!$M:$X,12,0)</f>
        <v>0</v>
      </c>
      <c r="Q255" s="29">
        <f>+SUMIFS('Scritture 2014'!$F:$F,'Scritture 2014'!$G:$G,"38",'Scritture 2014'!$A:$A,$M255)</f>
        <v>0</v>
      </c>
      <c r="R255" s="29">
        <f>+SUMIFS('Scritture 2014'!$F:$F,'Scritture 2014'!$G:$G,"16",'Scritture 2014'!$A:$A,$M255)</f>
        <v>0</v>
      </c>
      <c r="S255" s="29">
        <f>+SUMIFS('Scritture 2014'!$F:$F,'Scritture 2014'!$G:$G,"39CA",'Scritture 2014'!$A:$A,$M255)</f>
        <v>0</v>
      </c>
      <c r="T255" s="29">
        <f>+SUMIFS('Scritture 2014'!$F:$F,'Scritture 2014'!$G:$G,"17",'Scritture 2014'!$A:$A,$M255)</f>
        <v>-11728.01</v>
      </c>
      <c r="U255" s="29">
        <f>+SUMIFS('Scritture 2014'!$F:$F,'Scritture 2014'!$G:$G,"39AF",'Scritture 2014'!$A:$A,$M255)</f>
        <v>0</v>
      </c>
      <c r="V255" s="29">
        <f>+SUMIFS('Scritture 2014'!$F:$F,'Scritture 2014'!$G:$G,"39SD",'Scritture 2014'!$A:$A,$M255)</f>
        <v>0</v>
      </c>
      <c r="W255" s="29">
        <f>+SUMIFS('Scritture 2014'!$F:$F,'Scritture 2014'!$G:$G,"37",'Scritture 2014'!$A:$A,$M255)</f>
        <v>0</v>
      </c>
      <c r="X255" s="29">
        <f>+SUMIFS('Scritture 2014'!$F:$F,'Scritture 2014'!$G:$G,"19",'Scritture 2014'!$A:$A,$M255)</f>
        <v>0</v>
      </c>
      <c r="Y255" s="29">
        <f t="shared" si="16"/>
        <v>-11728.01</v>
      </c>
      <c r="Z255" s="29">
        <f t="shared" si="17"/>
        <v>-11728.01</v>
      </c>
      <c r="AA255" s="29">
        <f t="shared" si="18"/>
        <v>-11728.01</v>
      </c>
    </row>
    <row r="256" spans="1:29" ht="15" customHeight="1" x14ac:dyDescent="0.3">
      <c r="A256" s="12" t="s">
        <v>22</v>
      </c>
      <c r="B256" s="12" t="s">
        <v>160</v>
      </c>
      <c r="C256" s="13" t="s">
        <v>161</v>
      </c>
      <c r="D256" s="13" t="s">
        <v>208</v>
      </c>
      <c r="E256" s="14" t="s">
        <v>346</v>
      </c>
      <c r="F256" s="13"/>
      <c r="G256" s="13"/>
      <c r="H256" s="10" t="s">
        <v>22</v>
      </c>
      <c r="I256" s="10" t="s">
        <v>160</v>
      </c>
      <c r="J256" t="s">
        <v>209</v>
      </c>
      <c r="K256" t="s">
        <v>210</v>
      </c>
      <c r="L256" t="s">
        <v>211</v>
      </c>
      <c r="M256" s="15">
        <v>22200</v>
      </c>
      <c r="N256" s="15" t="s">
        <v>211</v>
      </c>
      <c r="O256" s="12">
        <f>+VLOOKUP(M256,[2]Foglio1!$A:$C,3,0)</f>
        <v>-10393447.16</v>
      </c>
      <c r="P256" s="29">
        <f>+VLOOKUP($M256,'Sp 2013'!$M:$X,12,0)</f>
        <v>0</v>
      </c>
      <c r="Q256" s="29">
        <f>+SUMIFS('Scritture 2014'!$F:$F,'Scritture 2014'!$G:$G,"38",'Scritture 2014'!$A:$A,$M256)</f>
        <v>0</v>
      </c>
      <c r="R256" s="29">
        <f>+SUMIFS('Scritture 2014'!$F:$F,'Scritture 2014'!$G:$G,"16",'Scritture 2014'!$A:$A,$M256)</f>
        <v>0</v>
      </c>
      <c r="S256" s="29">
        <f>+SUMIFS('Scritture 2014'!$F:$F,'Scritture 2014'!$G:$G,"39CA",'Scritture 2014'!$A:$A,$M256)</f>
        <v>0</v>
      </c>
      <c r="T256" s="29">
        <f>+SUMIFS('Scritture 2014'!$F:$F,'Scritture 2014'!$G:$G,"17",'Scritture 2014'!$A:$A,$M256)</f>
        <v>0</v>
      </c>
      <c r="U256" s="29">
        <f>+SUMIFS('Scritture 2014'!$F:$F,'Scritture 2014'!$G:$G,"39AF",'Scritture 2014'!$A:$A,$M256)</f>
        <v>0</v>
      </c>
      <c r="V256" s="29">
        <f>+SUMIFS('Scritture 2014'!$F:$F,'Scritture 2014'!$G:$G,"39SD",'Scritture 2014'!$A:$A,$M256)</f>
        <v>0</v>
      </c>
      <c r="W256" s="29">
        <f>+SUMIFS('Scritture 2014'!$F:$F,'Scritture 2014'!$G:$G,"37",'Scritture 2014'!$A:$A,$M256)</f>
        <v>0</v>
      </c>
      <c r="X256" s="29">
        <f>+SUMIFS('Scritture 2014'!$F:$F,'Scritture 2014'!$G:$G,"19",'Scritture 2014'!$A:$A,$M256)</f>
        <v>0</v>
      </c>
      <c r="Y256" s="29">
        <f t="shared" si="16"/>
        <v>0</v>
      </c>
      <c r="Z256" s="29">
        <f t="shared" si="17"/>
        <v>-10393447.16</v>
      </c>
      <c r="AA256" s="29">
        <f t="shared" si="18"/>
        <v>0</v>
      </c>
    </row>
    <row r="257" spans="1:27" ht="15" customHeight="1" x14ac:dyDescent="0.3">
      <c r="A257" s="12" t="s">
        <v>22</v>
      </c>
      <c r="B257" s="12" t="s">
        <v>160</v>
      </c>
      <c r="C257" s="13" t="s">
        <v>161</v>
      </c>
      <c r="D257" s="13" t="s">
        <v>208</v>
      </c>
      <c r="E257" s="14" t="s">
        <v>346</v>
      </c>
      <c r="F257" s="13"/>
      <c r="G257" s="13"/>
      <c r="H257" s="10" t="s">
        <v>22</v>
      </c>
      <c r="I257" s="10" t="s">
        <v>160</v>
      </c>
      <c r="J257" t="s">
        <v>209</v>
      </c>
      <c r="K257" t="s">
        <v>210</v>
      </c>
      <c r="L257" t="s">
        <v>211</v>
      </c>
      <c r="M257" s="15">
        <v>22211000004</v>
      </c>
      <c r="N257" s="15" t="s">
        <v>347</v>
      </c>
      <c r="O257" s="12">
        <f>+VLOOKUP(M257,[2]Foglio1!$A:$C,3,0)</f>
        <v>-616615.85</v>
      </c>
      <c r="P257" s="29">
        <f>+VLOOKUP($M257,'Sp 2013'!$M:$X,12,0)</f>
        <v>0</v>
      </c>
      <c r="Q257" s="29">
        <f>+SUMIFS('Scritture 2014'!$F:$F,'Scritture 2014'!$G:$G,"38",'Scritture 2014'!$A:$A,$M257)</f>
        <v>0</v>
      </c>
      <c r="R257" s="29">
        <f>+SUMIFS('Scritture 2014'!$F:$F,'Scritture 2014'!$G:$G,"16",'Scritture 2014'!$A:$A,$M257)</f>
        <v>0</v>
      </c>
      <c r="S257" s="29">
        <f>+SUMIFS('Scritture 2014'!$F:$F,'Scritture 2014'!$G:$G,"39CA",'Scritture 2014'!$A:$A,$M257)</f>
        <v>0</v>
      </c>
      <c r="T257" s="29">
        <f>+SUMIFS('Scritture 2014'!$F:$F,'Scritture 2014'!$G:$G,"17",'Scritture 2014'!$A:$A,$M257)</f>
        <v>0</v>
      </c>
      <c r="U257" s="29">
        <f>+SUMIFS('Scritture 2014'!$F:$F,'Scritture 2014'!$G:$G,"39AF",'Scritture 2014'!$A:$A,$M257)</f>
        <v>0</v>
      </c>
      <c r="V257" s="29">
        <f>+SUMIFS('Scritture 2014'!$F:$F,'Scritture 2014'!$G:$G,"39SD",'Scritture 2014'!$A:$A,$M257)</f>
        <v>0</v>
      </c>
      <c r="W257" s="29">
        <f>+SUMIFS('Scritture 2014'!$F:$F,'Scritture 2014'!$G:$G,"37",'Scritture 2014'!$A:$A,$M257)</f>
        <v>0</v>
      </c>
      <c r="X257" s="29">
        <f>+SUMIFS('Scritture 2014'!$F:$F,'Scritture 2014'!$G:$G,"19",'Scritture 2014'!$A:$A,$M257)</f>
        <v>0</v>
      </c>
      <c r="Y257" s="29">
        <f t="shared" si="16"/>
        <v>0</v>
      </c>
      <c r="Z257" s="29">
        <f t="shared" si="17"/>
        <v>-616615.85</v>
      </c>
      <c r="AA257" s="29">
        <f t="shared" si="18"/>
        <v>0</v>
      </c>
    </row>
    <row r="258" spans="1:27" ht="15" customHeight="1" x14ac:dyDescent="0.3">
      <c r="A258" s="12" t="s">
        <v>22</v>
      </c>
      <c r="B258" s="12" t="s">
        <v>160</v>
      </c>
      <c r="C258" s="13" t="s">
        <v>161</v>
      </c>
      <c r="D258" s="13" t="s">
        <v>208</v>
      </c>
      <c r="E258" s="14" t="s">
        <v>346</v>
      </c>
      <c r="F258" s="13"/>
      <c r="G258" s="13"/>
      <c r="H258" s="10" t="s">
        <v>22</v>
      </c>
      <c r="I258" s="10" t="s">
        <v>160</v>
      </c>
      <c r="J258" t="s">
        <v>209</v>
      </c>
      <c r="K258" t="s">
        <v>210</v>
      </c>
      <c r="L258" t="s">
        <v>211</v>
      </c>
      <c r="M258" s="15">
        <v>22211000008</v>
      </c>
      <c r="N258" s="15" t="s">
        <v>348</v>
      </c>
      <c r="O258" s="12">
        <f>+VLOOKUP(M258,[2]Foglio1!$A:$C,3,0)</f>
        <v>-369099.4</v>
      </c>
      <c r="P258" s="29">
        <f>+VLOOKUP($M258,'Sp 2013'!$M:$X,12,0)</f>
        <v>0</v>
      </c>
      <c r="Q258" s="29">
        <f>+SUMIFS('Scritture 2014'!$F:$F,'Scritture 2014'!$G:$G,"38",'Scritture 2014'!$A:$A,$M258)</f>
        <v>0</v>
      </c>
      <c r="R258" s="29">
        <f>+SUMIFS('Scritture 2014'!$F:$F,'Scritture 2014'!$G:$G,"16",'Scritture 2014'!$A:$A,$M258)</f>
        <v>0</v>
      </c>
      <c r="S258" s="29">
        <f>+SUMIFS('Scritture 2014'!$F:$F,'Scritture 2014'!$G:$G,"39CA",'Scritture 2014'!$A:$A,$M258)</f>
        <v>0</v>
      </c>
      <c r="T258" s="29">
        <f>+SUMIFS('Scritture 2014'!$F:$F,'Scritture 2014'!$G:$G,"17",'Scritture 2014'!$A:$A,$M258)</f>
        <v>0</v>
      </c>
      <c r="U258" s="29">
        <f>+SUMIFS('Scritture 2014'!$F:$F,'Scritture 2014'!$G:$G,"39AF",'Scritture 2014'!$A:$A,$M258)</f>
        <v>0</v>
      </c>
      <c r="V258" s="29">
        <f>+SUMIFS('Scritture 2014'!$F:$F,'Scritture 2014'!$G:$G,"39SD",'Scritture 2014'!$A:$A,$M258)</f>
        <v>0</v>
      </c>
      <c r="W258" s="29">
        <f>+SUMIFS('Scritture 2014'!$F:$F,'Scritture 2014'!$G:$G,"37",'Scritture 2014'!$A:$A,$M258)</f>
        <v>0</v>
      </c>
      <c r="X258" s="29">
        <f>+SUMIFS('Scritture 2014'!$F:$F,'Scritture 2014'!$G:$G,"19",'Scritture 2014'!$A:$A,$M258)</f>
        <v>0</v>
      </c>
      <c r="Y258" s="29">
        <f t="shared" si="16"/>
        <v>0</v>
      </c>
      <c r="Z258" s="29">
        <f t="shared" si="17"/>
        <v>-369099.4</v>
      </c>
      <c r="AA258" s="29">
        <f t="shared" si="18"/>
        <v>0</v>
      </c>
    </row>
    <row r="259" spans="1:27" ht="15" customHeight="1" x14ac:dyDescent="0.3">
      <c r="A259" s="12"/>
      <c r="B259" s="12"/>
      <c r="C259" s="13"/>
      <c r="D259" s="13"/>
      <c r="E259" s="14"/>
      <c r="F259" s="13"/>
      <c r="G259" s="13"/>
      <c r="H259" s="10" t="s">
        <v>22</v>
      </c>
      <c r="I259" s="10" t="s">
        <v>160</v>
      </c>
      <c r="J259" t="s">
        <v>209</v>
      </c>
      <c r="K259" t="s">
        <v>210</v>
      </c>
      <c r="L259" t="s">
        <v>211</v>
      </c>
      <c r="M259" s="110">
        <v>22221000009</v>
      </c>
      <c r="N259" s="111" t="s">
        <v>1016</v>
      </c>
      <c r="O259" s="12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</row>
    <row r="260" spans="1:27" ht="15" customHeight="1" x14ac:dyDescent="0.3">
      <c r="A260" s="12" t="s">
        <v>22</v>
      </c>
      <c r="B260" s="12" t="s">
        <v>160</v>
      </c>
      <c r="C260" s="13" t="s">
        <v>161</v>
      </c>
      <c r="D260" s="13" t="s">
        <v>349</v>
      </c>
      <c r="E260" s="14" t="s">
        <v>350</v>
      </c>
      <c r="F260" s="13"/>
      <c r="G260" s="13"/>
      <c r="H260" s="10" t="s">
        <v>22</v>
      </c>
      <c r="I260" s="10" t="s">
        <v>160</v>
      </c>
      <c r="J260" t="s">
        <v>209</v>
      </c>
      <c r="K260" t="s">
        <v>351</v>
      </c>
      <c r="L260" t="s">
        <v>351</v>
      </c>
      <c r="M260" s="23">
        <v>22221000010</v>
      </c>
      <c r="N260" s="23" t="s">
        <v>352</v>
      </c>
      <c r="O260" s="12">
        <f>+VLOOKUP(M260,[2]Foglio1!$A:$C,3,0)</f>
        <v>-233043.8</v>
      </c>
      <c r="P260" s="29">
        <f>+VLOOKUP($M260,'Sp 2013'!$M:$X,12,0)</f>
        <v>0</v>
      </c>
      <c r="Q260" s="29">
        <f>+SUMIFS('Scritture 2014'!$F:$F,'Scritture 2014'!$G:$G,"38",'Scritture 2014'!$A:$A,$M260)</f>
        <v>0</v>
      </c>
      <c r="R260" s="29">
        <f>+SUMIFS('Scritture 2014'!$F:$F,'Scritture 2014'!$G:$G,"16",'Scritture 2014'!$A:$A,$M260)</f>
        <v>0</v>
      </c>
      <c r="S260" s="29">
        <f>+SUMIFS('Scritture 2014'!$F:$F,'Scritture 2014'!$G:$G,"39CA",'Scritture 2014'!$A:$A,$M260)</f>
        <v>0</v>
      </c>
      <c r="T260" s="29">
        <f>+SUMIFS('Scritture 2014'!$F:$F,'Scritture 2014'!$G:$G,"17",'Scritture 2014'!$A:$A,$M260)</f>
        <v>0</v>
      </c>
      <c r="U260" s="29">
        <f>+SUMIFS('Scritture 2014'!$F:$F,'Scritture 2014'!$G:$G,"39AF",'Scritture 2014'!$A:$A,$M260)</f>
        <v>0</v>
      </c>
      <c r="V260" s="29">
        <f>+SUMIFS('Scritture 2014'!$F:$F,'Scritture 2014'!$G:$G,"39SD",'Scritture 2014'!$A:$A,$M260)</f>
        <v>0</v>
      </c>
      <c r="W260" s="29">
        <f>+SUMIFS('Scritture 2014'!$F:$F,'Scritture 2014'!$G:$G,"37",'Scritture 2014'!$A:$A,$M260)</f>
        <v>0</v>
      </c>
      <c r="X260" s="29">
        <f>+SUMIFS('Scritture 2014'!$F:$F,'Scritture 2014'!$G:$G,"19",'Scritture 2014'!$A:$A,$M260)</f>
        <v>0</v>
      </c>
      <c r="Y260" s="29">
        <f t="shared" si="16"/>
        <v>0</v>
      </c>
      <c r="Z260" s="29">
        <f t="shared" si="17"/>
        <v>-233043.8</v>
      </c>
      <c r="AA260" s="29">
        <f t="shared" si="18"/>
        <v>0</v>
      </c>
    </row>
    <row r="261" spans="1:27" ht="15" customHeight="1" x14ac:dyDescent="0.3">
      <c r="A261" s="12" t="s">
        <v>22</v>
      </c>
      <c r="B261" s="12" t="s">
        <v>160</v>
      </c>
      <c r="C261" s="13" t="s">
        <v>161</v>
      </c>
      <c r="D261" s="13" t="s">
        <v>349</v>
      </c>
      <c r="E261" s="14" t="s">
        <v>350</v>
      </c>
      <c r="F261" s="13"/>
      <c r="G261" s="13"/>
      <c r="H261" s="10" t="s">
        <v>22</v>
      </c>
      <c r="I261" s="10" t="s">
        <v>160</v>
      </c>
      <c r="J261" t="s">
        <v>209</v>
      </c>
      <c r="K261" t="s">
        <v>351</v>
      </c>
      <c r="L261" t="s">
        <v>351</v>
      </c>
      <c r="M261" s="23">
        <v>22221000011</v>
      </c>
      <c r="N261" s="23" t="s">
        <v>353</v>
      </c>
      <c r="O261" s="12">
        <f>+VLOOKUP(M261,[2]Foglio1!$A:$C,3,0)</f>
        <v>-240493.79</v>
      </c>
      <c r="P261" s="29">
        <f>+VLOOKUP($M261,'Sp 2013'!$M:$X,12,0)</f>
        <v>0</v>
      </c>
      <c r="Q261" s="29">
        <f>+SUMIFS('Scritture 2014'!$F:$F,'Scritture 2014'!$G:$G,"38",'Scritture 2014'!$A:$A,$M261)</f>
        <v>0</v>
      </c>
      <c r="R261" s="29">
        <f>+SUMIFS('Scritture 2014'!$F:$F,'Scritture 2014'!$G:$G,"16",'Scritture 2014'!$A:$A,$M261)</f>
        <v>0</v>
      </c>
      <c r="S261" s="29">
        <f>+SUMIFS('Scritture 2014'!$F:$F,'Scritture 2014'!$G:$G,"39CA",'Scritture 2014'!$A:$A,$M261)</f>
        <v>0</v>
      </c>
      <c r="T261" s="29">
        <f>+SUMIFS('Scritture 2014'!$F:$F,'Scritture 2014'!$G:$G,"17",'Scritture 2014'!$A:$A,$M261)</f>
        <v>0</v>
      </c>
      <c r="U261" s="29">
        <f>+SUMIFS('Scritture 2014'!$F:$F,'Scritture 2014'!$G:$G,"39AF",'Scritture 2014'!$A:$A,$M261)</f>
        <v>0</v>
      </c>
      <c r="V261" s="29">
        <f>+SUMIFS('Scritture 2014'!$F:$F,'Scritture 2014'!$G:$G,"39SD",'Scritture 2014'!$A:$A,$M261)</f>
        <v>0</v>
      </c>
      <c r="W261" s="29">
        <f>+SUMIFS('Scritture 2014'!$F:$F,'Scritture 2014'!$G:$G,"37",'Scritture 2014'!$A:$A,$M261)</f>
        <v>0</v>
      </c>
      <c r="X261" s="29">
        <f>+SUMIFS('Scritture 2014'!$F:$F,'Scritture 2014'!$G:$G,"19",'Scritture 2014'!$A:$A,$M261)</f>
        <v>0</v>
      </c>
      <c r="Y261" s="29">
        <f t="shared" si="16"/>
        <v>0</v>
      </c>
      <c r="Z261" s="29">
        <f t="shared" si="17"/>
        <v>-240493.79</v>
      </c>
      <c r="AA261" s="29">
        <f t="shared" si="18"/>
        <v>0</v>
      </c>
    </row>
    <row r="262" spans="1:27" ht="15" customHeight="1" x14ac:dyDescent="0.3">
      <c r="A262" s="12" t="s">
        <v>22</v>
      </c>
      <c r="B262" s="12" t="s">
        <v>160</v>
      </c>
      <c r="C262" s="13" t="s">
        <v>161</v>
      </c>
      <c r="D262" s="13" t="s">
        <v>349</v>
      </c>
      <c r="E262" s="14" t="s">
        <v>350</v>
      </c>
      <c r="F262" s="13"/>
      <c r="G262" s="13"/>
      <c r="H262" s="10" t="s">
        <v>22</v>
      </c>
      <c r="I262" s="10" t="s">
        <v>160</v>
      </c>
      <c r="J262" t="s">
        <v>209</v>
      </c>
      <c r="K262" t="s">
        <v>351</v>
      </c>
      <c r="L262" t="s">
        <v>351</v>
      </c>
      <c r="M262" s="23">
        <v>22221000012</v>
      </c>
      <c r="N262" s="23" t="s">
        <v>354</v>
      </c>
      <c r="O262" s="12">
        <f>+VLOOKUP(M262,[2]Foglio1!$A:$C,3,0)</f>
        <v>-18104.240000000002</v>
      </c>
      <c r="P262" s="29">
        <f>+VLOOKUP($M262,'Sp 2013'!$M:$X,12,0)</f>
        <v>0</v>
      </c>
      <c r="Q262" s="29">
        <f>+SUMIFS('Scritture 2014'!$F:$F,'Scritture 2014'!$G:$G,"38",'Scritture 2014'!$A:$A,$M262)</f>
        <v>0</v>
      </c>
      <c r="R262" s="29">
        <f>+SUMIFS('Scritture 2014'!$F:$F,'Scritture 2014'!$G:$G,"16",'Scritture 2014'!$A:$A,$M262)</f>
        <v>0</v>
      </c>
      <c r="S262" s="29">
        <f>+SUMIFS('Scritture 2014'!$F:$F,'Scritture 2014'!$G:$G,"39CA",'Scritture 2014'!$A:$A,$M262)</f>
        <v>0</v>
      </c>
      <c r="T262" s="29">
        <f>+SUMIFS('Scritture 2014'!$F:$F,'Scritture 2014'!$G:$G,"17",'Scritture 2014'!$A:$A,$M262)</f>
        <v>0</v>
      </c>
      <c r="U262" s="29">
        <f>+SUMIFS('Scritture 2014'!$F:$F,'Scritture 2014'!$G:$G,"39AF",'Scritture 2014'!$A:$A,$M262)</f>
        <v>0</v>
      </c>
      <c r="V262" s="29">
        <f>+SUMIFS('Scritture 2014'!$F:$F,'Scritture 2014'!$G:$G,"39SD",'Scritture 2014'!$A:$A,$M262)</f>
        <v>0</v>
      </c>
      <c r="W262" s="29">
        <f>+SUMIFS('Scritture 2014'!$F:$F,'Scritture 2014'!$G:$G,"37",'Scritture 2014'!$A:$A,$M262)</f>
        <v>0</v>
      </c>
      <c r="X262" s="29">
        <f>+SUMIFS('Scritture 2014'!$F:$F,'Scritture 2014'!$G:$G,"19",'Scritture 2014'!$A:$A,$M262)</f>
        <v>0</v>
      </c>
      <c r="Y262" s="29">
        <f t="shared" si="16"/>
        <v>0</v>
      </c>
      <c r="Z262" s="29">
        <f t="shared" si="17"/>
        <v>-18104.240000000002</v>
      </c>
      <c r="AA262" s="29">
        <f t="shared" si="18"/>
        <v>0</v>
      </c>
    </row>
    <row r="263" spans="1:27" ht="15" customHeight="1" x14ac:dyDescent="0.3">
      <c r="A263" s="12" t="s">
        <v>22</v>
      </c>
      <c r="B263" s="12" t="s">
        <v>160</v>
      </c>
      <c r="C263" s="13" t="s">
        <v>161</v>
      </c>
      <c r="D263" s="13" t="s">
        <v>349</v>
      </c>
      <c r="E263" s="14" t="s">
        <v>350</v>
      </c>
      <c r="F263" s="13"/>
      <c r="G263" s="13"/>
      <c r="H263" s="10" t="s">
        <v>22</v>
      </c>
      <c r="I263" s="10" t="s">
        <v>160</v>
      </c>
      <c r="J263" t="s">
        <v>209</v>
      </c>
      <c r="K263" t="s">
        <v>351</v>
      </c>
      <c r="L263" t="s">
        <v>351</v>
      </c>
      <c r="M263" s="23">
        <v>22221000014</v>
      </c>
      <c r="N263" s="23" t="s">
        <v>355</v>
      </c>
      <c r="O263" s="12">
        <f>+VLOOKUP(M263,[2]Foglio1!$A:$C,3,0)</f>
        <v>-3439.15</v>
      </c>
      <c r="P263" s="29">
        <f>+VLOOKUP($M263,'Sp 2013'!$M:$X,12,0)</f>
        <v>0</v>
      </c>
      <c r="Q263" s="29">
        <f>+SUMIFS('Scritture 2014'!$F:$F,'Scritture 2014'!$G:$G,"38",'Scritture 2014'!$A:$A,$M263)</f>
        <v>0</v>
      </c>
      <c r="R263" s="29">
        <f>+SUMIFS('Scritture 2014'!$F:$F,'Scritture 2014'!$G:$G,"16",'Scritture 2014'!$A:$A,$M263)</f>
        <v>0</v>
      </c>
      <c r="S263" s="29">
        <f>+SUMIFS('Scritture 2014'!$F:$F,'Scritture 2014'!$G:$G,"39CA",'Scritture 2014'!$A:$A,$M263)</f>
        <v>0</v>
      </c>
      <c r="T263" s="29">
        <f>+SUMIFS('Scritture 2014'!$F:$F,'Scritture 2014'!$G:$G,"17",'Scritture 2014'!$A:$A,$M263)</f>
        <v>0</v>
      </c>
      <c r="U263" s="29">
        <f>+SUMIFS('Scritture 2014'!$F:$F,'Scritture 2014'!$G:$G,"39AF",'Scritture 2014'!$A:$A,$M263)</f>
        <v>0</v>
      </c>
      <c r="V263" s="29">
        <f>+SUMIFS('Scritture 2014'!$F:$F,'Scritture 2014'!$G:$G,"39SD",'Scritture 2014'!$A:$A,$M263)</f>
        <v>0</v>
      </c>
      <c r="W263" s="29">
        <f>+SUMIFS('Scritture 2014'!$F:$F,'Scritture 2014'!$G:$G,"37",'Scritture 2014'!$A:$A,$M263)</f>
        <v>0</v>
      </c>
      <c r="X263" s="29">
        <f>+SUMIFS('Scritture 2014'!$F:$F,'Scritture 2014'!$G:$G,"19",'Scritture 2014'!$A:$A,$M263)</f>
        <v>0</v>
      </c>
      <c r="Y263" s="29">
        <f t="shared" ref="Y263:Y326" si="19">+SUM(Q263:X263)</f>
        <v>0</v>
      </c>
      <c r="Z263" s="29">
        <f t="shared" ref="Z263:Z326" si="20">+O263+SUM(P263:X263)</f>
        <v>-3439.15</v>
      </c>
      <c r="AA263" s="29">
        <f t="shared" ref="AA263:AA326" si="21">+Z263-O263</f>
        <v>0</v>
      </c>
    </row>
    <row r="264" spans="1:27" ht="15" customHeight="1" x14ac:dyDescent="0.3">
      <c r="A264" s="12" t="s">
        <v>22</v>
      </c>
      <c r="B264" s="12" t="s">
        <v>160</v>
      </c>
      <c r="C264" s="13" t="s">
        <v>161</v>
      </c>
      <c r="D264" s="13" t="s">
        <v>349</v>
      </c>
      <c r="E264" s="14" t="s">
        <v>350</v>
      </c>
      <c r="F264" s="13"/>
      <c r="G264" s="13"/>
      <c r="H264" s="10" t="s">
        <v>22</v>
      </c>
      <c r="I264" s="10" t="s">
        <v>160</v>
      </c>
      <c r="J264" t="s">
        <v>209</v>
      </c>
      <c r="K264" t="s">
        <v>351</v>
      </c>
      <c r="L264" t="s">
        <v>351</v>
      </c>
      <c r="M264" s="23">
        <v>22221000016</v>
      </c>
      <c r="N264" s="23" t="s">
        <v>356</v>
      </c>
      <c r="O264" s="12">
        <f>+VLOOKUP(M264,[2]Foglio1!$A:$C,3,0)</f>
        <v>-580.80999999999995</v>
      </c>
      <c r="P264" s="29">
        <f>+VLOOKUP($M264,'Sp 2013'!$M:$X,12,0)</f>
        <v>0</v>
      </c>
      <c r="Q264" s="29">
        <f>+SUMIFS('Scritture 2014'!$F:$F,'Scritture 2014'!$G:$G,"38",'Scritture 2014'!$A:$A,$M264)</f>
        <v>0</v>
      </c>
      <c r="R264" s="29">
        <f>+SUMIFS('Scritture 2014'!$F:$F,'Scritture 2014'!$G:$G,"16",'Scritture 2014'!$A:$A,$M264)</f>
        <v>0</v>
      </c>
      <c r="S264" s="29">
        <f>+SUMIFS('Scritture 2014'!$F:$F,'Scritture 2014'!$G:$G,"39CA",'Scritture 2014'!$A:$A,$M264)</f>
        <v>0</v>
      </c>
      <c r="T264" s="29">
        <f>+SUMIFS('Scritture 2014'!$F:$F,'Scritture 2014'!$G:$G,"17",'Scritture 2014'!$A:$A,$M264)</f>
        <v>0</v>
      </c>
      <c r="U264" s="29">
        <f>+SUMIFS('Scritture 2014'!$F:$F,'Scritture 2014'!$G:$G,"39AF",'Scritture 2014'!$A:$A,$M264)</f>
        <v>0</v>
      </c>
      <c r="V264" s="29">
        <f>+SUMIFS('Scritture 2014'!$F:$F,'Scritture 2014'!$G:$G,"39SD",'Scritture 2014'!$A:$A,$M264)</f>
        <v>0</v>
      </c>
      <c r="W264" s="29">
        <f>+SUMIFS('Scritture 2014'!$F:$F,'Scritture 2014'!$G:$G,"37",'Scritture 2014'!$A:$A,$M264)</f>
        <v>0</v>
      </c>
      <c r="X264" s="29">
        <f>+SUMIFS('Scritture 2014'!$F:$F,'Scritture 2014'!$G:$G,"19",'Scritture 2014'!$A:$A,$M264)</f>
        <v>0</v>
      </c>
      <c r="Y264" s="29">
        <f t="shared" si="19"/>
        <v>0</v>
      </c>
      <c r="Z264" s="29">
        <f t="shared" si="20"/>
        <v>-580.80999999999995</v>
      </c>
      <c r="AA264" s="29">
        <f t="shared" si="21"/>
        <v>0</v>
      </c>
    </row>
    <row r="265" spans="1:27" ht="15" customHeight="1" x14ac:dyDescent="0.3">
      <c r="A265" s="12" t="s">
        <v>22</v>
      </c>
      <c r="B265" s="12" t="s">
        <v>160</v>
      </c>
      <c r="C265" s="13" t="s">
        <v>161</v>
      </c>
      <c r="D265" s="13" t="s">
        <v>349</v>
      </c>
      <c r="E265" s="14" t="s">
        <v>350</v>
      </c>
      <c r="F265" s="13"/>
      <c r="G265" s="13"/>
      <c r="H265" s="10" t="s">
        <v>22</v>
      </c>
      <c r="I265" s="10" t="s">
        <v>160</v>
      </c>
      <c r="J265" t="s">
        <v>209</v>
      </c>
      <c r="K265" t="s">
        <v>351</v>
      </c>
      <c r="L265" t="s">
        <v>351</v>
      </c>
      <c r="M265" s="23">
        <v>22221000018</v>
      </c>
      <c r="N265" s="23" t="s">
        <v>357</v>
      </c>
      <c r="O265" s="12">
        <f>+VLOOKUP(M265,[2]Foglio1!$A:$C,3,0)</f>
        <v>-7772.23</v>
      </c>
      <c r="P265" s="29">
        <f>+VLOOKUP($M265,'Sp 2013'!$M:$X,12,0)</f>
        <v>0</v>
      </c>
      <c r="Q265" s="29">
        <f>+SUMIFS('Scritture 2014'!$F:$F,'Scritture 2014'!$G:$G,"38",'Scritture 2014'!$A:$A,$M265)</f>
        <v>0</v>
      </c>
      <c r="R265" s="29">
        <f>+SUMIFS('Scritture 2014'!$F:$F,'Scritture 2014'!$G:$G,"16",'Scritture 2014'!$A:$A,$M265)</f>
        <v>0</v>
      </c>
      <c r="S265" s="29">
        <f>+SUMIFS('Scritture 2014'!$F:$F,'Scritture 2014'!$G:$G,"39CA",'Scritture 2014'!$A:$A,$M265)</f>
        <v>0</v>
      </c>
      <c r="T265" s="29">
        <f>+SUMIFS('Scritture 2014'!$F:$F,'Scritture 2014'!$G:$G,"17",'Scritture 2014'!$A:$A,$M265)</f>
        <v>0</v>
      </c>
      <c r="U265" s="29">
        <f>+SUMIFS('Scritture 2014'!$F:$F,'Scritture 2014'!$G:$G,"39AF",'Scritture 2014'!$A:$A,$M265)</f>
        <v>0</v>
      </c>
      <c r="V265" s="29">
        <f>+SUMIFS('Scritture 2014'!$F:$F,'Scritture 2014'!$G:$G,"39SD",'Scritture 2014'!$A:$A,$M265)</f>
        <v>0</v>
      </c>
      <c r="W265" s="29">
        <f>+SUMIFS('Scritture 2014'!$F:$F,'Scritture 2014'!$G:$G,"37",'Scritture 2014'!$A:$A,$M265)</f>
        <v>0</v>
      </c>
      <c r="X265" s="29">
        <f>+SUMIFS('Scritture 2014'!$F:$F,'Scritture 2014'!$G:$G,"19",'Scritture 2014'!$A:$A,$M265)</f>
        <v>0</v>
      </c>
      <c r="Y265" s="29">
        <f t="shared" si="19"/>
        <v>0</v>
      </c>
      <c r="Z265" s="29">
        <f t="shared" si="20"/>
        <v>-7772.23</v>
      </c>
      <c r="AA265" s="29">
        <f t="shared" si="21"/>
        <v>0</v>
      </c>
    </row>
    <row r="266" spans="1:27" ht="15" customHeight="1" x14ac:dyDescent="0.3">
      <c r="A266" s="12" t="s">
        <v>22</v>
      </c>
      <c r="B266" s="12" t="s">
        <v>160</v>
      </c>
      <c r="C266" s="13" t="s">
        <v>161</v>
      </c>
      <c r="D266" s="13" t="s">
        <v>349</v>
      </c>
      <c r="E266" s="14" t="s">
        <v>350</v>
      </c>
      <c r="F266" s="13"/>
      <c r="G266" s="13"/>
      <c r="H266" s="10" t="s">
        <v>22</v>
      </c>
      <c r="I266" s="10" t="s">
        <v>160</v>
      </c>
      <c r="J266" t="s">
        <v>209</v>
      </c>
      <c r="K266" t="s">
        <v>351</v>
      </c>
      <c r="L266" t="s">
        <v>351</v>
      </c>
      <c r="M266" s="23">
        <v>22221000021</v>
      </c>
      <c r="N266" s="23" t="s">
        <v>358</v>
      </c>
      <c r="O266" s="12">
        <f>+VLOOKUP(M266,[2]Foglio1!$A:$C,3,0)</f>
        <v>-211.66</v>
      </c>
      <c r="P266" s="29">
        <f>+VLOOKUP($M266,'Sp 2013'!$M:$X,12,0)</f>
        <v>0</v>
      </c>
      <c r="Q266" s="29">
        <f>+SUMIFS('Scritture 2014'!$F:$F,'Scritture 2014'!$G:$G,"38",'Scritture 2014'!$A:$A,$M266)</f>
        <v>0</v>
      </c>
      <c r="R266" s="29">
        <f>+SUMIFS('Scritture 2014'!$F:$F,'Scritture 2014'!$G:$G,"16",'Scritture 2014'!$A:$A,$M266)</f>
        <v>0</v>
      </c>
      <c r="S266" s="29">
        <f>+SUMIFS('Scritture 2014'!$F:$F,'Scritture 2014'!$G:$G,"39CA",'Scritture 2014'!$A:$A,$M266)</f>
        <v>0</v>
      </c>
      <c r="T266" s="29">
        <f>+SUMIFS('Scritture 2014'!$F:$F,'Scritture 2014'!$G:$G,"17",'Scritture 2014'!$A:$A,$M266)</f>
        <v>0</v>
      </c>
      <c r="U266" s="29">
        <f>+SUMIFS('Scritture 2014'!$F:$F,'Scritture 2014'!$G:$G,"39AF",'Scritture 2014'!$A:$A,$M266)</f>
        <v>0</v>
      </c>
      <c r="V266" s="29">
        <f>+SUMIFS('Scritture 2014'!$F:$F,'Scritture 2014'!$G:$G,"39SD",'Scritture 2014'!$A:$A,$M266)</f>
        <v>0</v>
      </c>
      <c r="W266" s="29">
        <f>+SUMIFS('Scritture 2014'!$F:$F,'Scritture 2014'!$G:$G,"37",'Scritture 2014'!$A:$A,$M266)</f>
        <v>0</v>
      </c>
      <c r="X266" s="29">
        <f>+SUMIFS('Scritture 2014'!$F:$F,'Scritture 2014'!$G:$G,"19",'Scritture 2014'!$A:$A,$M266)</f>
        <v>0</v>
      </c>
      <c r="Y266" s="29">
        <f t="shared" si="19"/>
        <v>0</v>
      </c>
      <c r="Z266" s="29">
        <f t="shared" si="20"/>
        <v>-211.66</v>
      </c>
      <c r="AA266" s="29">
        <f t="shared" si="21"/>
        <v>0</v>
      </c>
    </row>
    <row r="267" spans="1:27" ht="15" customHeight="1" x14ac:dyDescent="0.3">
      <c r="A267" s="12" t="s">
        <v>22</v>
      </c>
      <c r="B267" s="12" t="s">
        <v>160</v>
      </c>
      <c r="C267" s="13" t="s">
        <v>161</v>
      </c>
      <c r="D267" s="13" t="s">
        <v>349</v>
      </c>
      <c r="E267" s="14" t="s">
        <v>350</v>
      </c>
      <c r="F267" s="13"/>
      <c r="G267" s="13"/>
      <c r="H267" s="10" t="s">
        <v>22</v>
      </c>
      <c r="I267" s="10" t="s">
        <v>160</v>
      </c>
      <c r="J267" t="s">
        <v>209</v>
      </c>
      <c r="K267" t="s">
        <v>351</v>
      </c>
      <c r="L267" t="s">
        <v>351</v>
      </c>
      <c r="M267" s="23">
        <v>22221000022</v>
      </c>
      <c r="N267" s="23" t="s">
        <v>359</v>
      </c>
      <c r="O267" s="12">
        <f>+VLOOKUP(M267,[2]Foglio1!$A:$C,3,0)</f>
        <v>-818.21</v>
      </c>
      <c r="P267" s="29">
        <f>+VLOOKUP($M267,'Sp 2013'!$M:$X,12,0)</f>
        <v>0</v>
      </c>
      <c r="Q267" s="29">
        <f>+SUMIFS('Scritture 2014'!$F:$F,'Scritture 2014'!$G:$G,"38",'Scritture 2014'!$A:$A,$M267)</f>
        <v>0</v>
      </c>
      <c r="R267" s="29">
        <f>+SUMIFS('Scritture 2014'!$F:$F,'Scritture 2014'!$G:$G,"16",'Scritture 2014'!$A:$A,$M267)</f>
        <v>0</v>
      </c>
      <c r="S267" s="29">
        <f>+SUMIFS('Scritture 2014'!$F:$F,'Scritture 2014'!$G:$G,"39CA",'Scritture 2014'!$A:$A,$M267)</f>
        <v>0</v>
      </c>
      <c r="T267" s="29">
        <f>+SUMIFS('Scritture 2014'!$F:$F,'Scritture 2014'!$G:$G,"17",'Scritture 2014'!$A:$A,$M267)</f>
        <v>0</v>
      </c>
      <c r="U267" s="29">
        <f>+SUMIFS('Scritture 2014'!$F:$F,'Scritture 2014'!$G:$G,"39AF",'Scritture 2014'!$A:$A,$M267)</f>
        <v>0</v>
      </c>
      <c r="V267" s="29">
        <f>+SUMIFS('Scritture 2014'!$F:$F,'Scritture 2014'!$G:$G,"39SD",'Scritture 2014'!$A:$A,$M267)</f>
        <v>0</v>
      </c>
      <c r="W267" s="29">
        <f>+SUMIFS('Scritture 2014'!$F:$F,'Scritture 2014'!$G:$G,"37",'Scritture 2014'!$A:$A,$M267)</f>
        <v>0</v>
      </c>
      <c r="X267" s="29">
        <f>+SUMIFS('Scritture 2014'!$F:$F,'Scritture 2014'!$G:$G,"19",'Scritture 2014'!$A:$A,$M267)</f>
        <v>0</v>
      </c>
      <c r="Y267" s="29">
        <f t="shared" si="19"/>
        <v>0</v>
      </c>
      <c r="Z267" s="29">
        <f t="shared" si="20"/>
        <v>-818.21</v>
      </c>
      <c r="AA267" s="29">
        <f t="shared" si="21"/>
        <v>0</v>
      </c>
    </row>
    <row r="268" spans="1:27" ht="15" customHeight="1" x14ac:dyDescent="0.3">
      <c r="A268" s="12" t="s">
        <v>22</v>
      </c>
      <c r="B268" s="12" t="s">
        <v>160</v>
      </c>
      <c r="C268" s="13" t="s">
        <v>161</v>
      </c>
      <c r="D268" s="13" t="s">
        <v>349</v>
      </c>
      <c r="E268" s="14" t="s">
        <v>350</v>
      </c>
      <c r="F268" s="13"/>
      <c r="G268" s="13"/>
      <c r="H268" s="10" t="s">
        <v>22</v>
      </c>
      <c r="I268" s="10" t="s">
        <v>160</v>
      </c>
      <c r="J268" s="20" t="s">
        <v>209</v>
      </c>
      <c r="K268" s="20" t="s">
        <v>351</v>
      </c>
      <c r="L268" s="20" t="s">
        <v>351</v>
      </c>
      <c r="M268" s="23">
        <v>22221000023</v>
      </c>
      <c r="N268" s="23" t="s">
        <v>360</v>
      </c>
      <c r="O268" s="12">
        <f>+VLOOKUP(M268,[2]Foglio1!$A:$C,3,0)</f>
        <v>-10429.17</v>
      </c>
      <c r="P268" s="29">
        <f>+VLOOKUP($M268,'Sp 2013'!$M:$X,12,0)</f>
        <v>0</v>
      </c>
      <c r="Q268" s="29">
        <f>+SUMIFS('Scritture 2014'!$F:$F,'Scritture 2014'!$G:$G,"38",'Scritture 2014'!$A:$A,$M268)</f>
        <v>0</v>
      </c>
      <c r="R268" s="29">
        <f>+SUMIFS('Scritture 2014'!$F:$F,'Scritture 2014'!$G:$G,"16",'Scritture 2014'!$A:$A,$M268)</f>
        <v>0</v>
      </c>
      <c r="S268" s="29">
        <f>+SUMIFS('Scritture 2014'!$F:$F,'Scritture 2014'!$G:$G,"39CA",'Scritture 2014'!$A:$A,$M268)</f>
        <v>0</v>
      </c>
      <c r="T268" s="29">
        <f>+SUMIFS('Scritture 2014'!$F:$F,'Scritture 2014'!$G:$G,"17",'Scritture 2014'!$A:$A,$M268)</f>
        <v>0</v>
      </c>
      <c r="U268" s="29">
        <f>+SUMIFS('Scritture 2014'!$F:$F,'Scritture 2014'!$G:$G,"39AF",'Scritture 2014'!$A:$A,$M268)</f>
        <v>0</v>
      </c>
      <c r="V268" s="29">
        <f>+SUMIFS('Scritture 2014'!$F:$F,'Scritture 2014'!$G:$G,"39SD",'Scritture 2014'!$A:$A,$M268)</f>
        <v>0</v>
      </c>
      <c r="W268" s="29">
        <f>+SUMIFS('Scritture 2014'!$F:$F,'Scritture 2014'!$G:$G,"37",'Scritture 2014'!$A:$A,$M268)</f>
        <v>0</v>
      </c>
      <c r="X268" s="29">
        <f>+SUMIFS('Scritture 2014'!$F:$F,'Scritture 2014'!$G:$G,"19",'Scritture 2014'!$A:$A,$M268)</f>
        <v>0</v>
      </c>
      <c r="Y268" s="29">
        <f t="shared" si="19"/>
        <v>0</v>
      </c>
      <c r="Z268" s="29">
        <f t="shared" si="20"/>
        <v>-10429.17</v>
      </c>
      <c r="AA268" s="29">
        <f t="shared" si="21"/>
        <v>0</v>
      </c>
    </row>
    <row r="269" spans="1:27" ht="15" customHeight="1" x14ac:dyDescent="0.3">
      <c r="A269" s="12" t="s">
        <v>22</v>
      </c>
      <c r="B269" s="12" t="s">
        <v>160</v>
      </c>
      <c r="C269" s="13" t="s">
        <v>161</v>
      </c>
      <c r="D269" s="13" t="s">
        <v>349</v>
      </c>
      <c r="E269" s="14" t="s">
        <v>350</v>
      </c>
      <c r="F269" s="13"/>
      <c r="G269" s="13"/>
      <c r="H269" s="10" t="s">
        <v>22</v>
      </c>
      <c r="I269" s="10" t="s">
        <v>160</v>
      </c>
      <c r="J269" s="20" t="s">
        <v>209</v>
      </c>
      <c r="K269" s="20" t="s">
        <v>351</v>
      </c>
      <c r="L269" s="20" t="s">
        <v>351</v>
      </c>
      <c r="M269" s="23">
        <v>22221000024</v>
      </c>
      <c r="N269" s="23" t="s">
        <v>361</v>
      </c>
      <c r="O269" s="12">
        <f>+VLOOKUP(M269,[2]Foglio1!$A:$C,3,0)</f>
        <v>-5827.77</v>
      </c>
      <c r="P269" s="29">
        <f>+VLOOKUP($M269,'Sp 2013'!$M:$X,12,0)</f>
        <v>0</v>
      </c>
      <c r="Q269" s="29">
        <f>+SUMIFS('Scritture 2014'!$F:$F,'Scritture 2014'!$G:$G,"38",'Scritture 2014'!$A:$A,$M269)</f>
        <v>0</v>
      </c>
      <c r="R269" s="29">
        <f>+SUMIFS('Scritture 2014'!$F:$F,'Scritture 2014'!$G:$G,"16",'Scritture 2014'!$A:$A,$M269)</f>
        <v>0</v>
      </c>
      <c r="S269" s="29">
        <f>+SUMIFS('Scritture 2014'!$F:$F,'Scritture 2014'!$G:$G,"39CA",'Scritture 2014'!$A:$A,$M269)</f>
        <v>0</v>
      </c>
      <c r="T269" s="29">
        <f>+SUMIFS('Scritture 2014'!$F:$F,'Scritture 2014'!$G:$G,"17",'Scritture 2014'!$A:$A,$M269)</f>
        <v>0</v>
      </c>
      <c r="U269" s="29">
        <f>+SUMIFS('Scritture 2014'!$F:$F,'Scritture 2014'!$G:$G,"39AF",'Scritture 2014'!$A:$A,$M269)</f>
        <v>0</v>
      </c>
      <c r="V269" s="29">
        <f>+SUMIFS('Scritture 2014'!$F:$F,'Scritture 2014'!$G:$G,"39SD",'Scritture 2014'!$A:$A,$M269)</f>
        <v>0</v>
      </c>
      <c r="W269" s="29">
        <f>+SUMIFS('Scritture 2014'!$F:$F,'Scritture 2014'!$G:$G,"37",'Scritture 2014'!$A:$A,$M269)</f>
        <v>0</v>
      </c>
      <c r="X269" s="29">
        <f>+SUMIFS('Scritture 2014'!$F:$F,'Scritture 2014'!$G:$G,"19",'Scritture 2014'!$A:$A,$M269)</f>
        <v>0</v>
      </c>
      <c r="Y269" s="29">
        <f t="shared" si="19"/>
        <v>0</v>
      </c>
      <c r="Z269" s="29">
        <f t="shared" si="20"/>
        <v>-5827.77</v>
      </c>
      <c r="AA269" s="29">
        <f t="shared" si="21"/>
        <v>0</v>
      </c>
    </row>
    <row r="270" spans="1:27" ht="15" customHeight="1" x14ac:dyDescent="0.3">
      <c r="A270" s="12" t="s">
        <v>22</v>
      </c>
      <c r="B270" s="12" t="s">
        <v>160</v>
      </c>
      <c r="C270" s="13" t="s">
        <v>161</v>
      </c>
      <c r="D270" s="13" t="s">
        <v>349</v>
      </c>
      <c r="E270" s="14" t="s">
        <v>350</v>
      </c>
      <c r="F270" s="13"/>
      <c r="G270" s="13"/>
      <c r="H270" s="10" t="s">
        <v>22</v>
      </c>
      <c r="I270" s="10" t="s">
        <v>160</v>
      </c>
      <c r="J270" s="20" t="s">
        <v>209</v>
      </c>
      <c r="K270" s="20" t="s">
        <v>351</v>
      </c>
      <c r="L270" s="20" t="s">
        <v>351</v>
      </c>
      <c r="M270" s="23">
        <v>22221000025</v>
      </c>
      <c r="N270" s="23" t="s">
        <v>362</v>
      </c>
      <c r="O270" s="12">
        <f>+VLOOKUP(M270,[2]Foglio1!$A:$C,3,0)</f>
        <v>-170778.34</v>
      </c>
      <c r="P270" s="29">
        <f>+VLOOKUP($M270,'Sp 2013'!$M:$X,12,0)</f>
        <v>0</v>
      </c>
      <c r="Q270" s="29">
        <f>+SUMIFS('Scritture 2014'!$F:$F,'Scritture 2014'!$G:$G,"38",'Scritture 2014'!$A:$A,$M270)</f>
        <v>0</v>
      </c>
      <c r="R270" s="29">
        <f>+SUMIFS('Scritture 2014'!$F:$F,'Scritture 2014'!$G:$G,"16",'Scritture 2014'!$A:$A,$M270)</f>
        <v>0</v>
      </c>
      <c r="S270" s="29">
        <f>+SUMIFS('Scritture 2014'!$F:$F,'Scritture 2014'!$G:$G,"39CA",'Scritture 2014'!$A:$A,$M270)</f>
        <v>0</v>
      </c>
      <c r="T270" s="29">
        <f>+SUMIFS('Scritture 2014'!$F:$F,'Scritture 2014'!$G:$G,"17",'Scritture 2014'!$A:$A,$M270)</f>
        <v>0</v>
      </c>
      <c r="U270" s="29">
        <f>+SUMIFS('Scritture 2014'!$F:$F,'Scritture 2014'!$G:$G,"39AF",'Scritture 2014'!$A:$A,$M270)</f>
        <v>0</v>
      </c>
      <c r="V270" s="29">
        <f>+SUMIFS('Scritture 2014'!$F:$F,'Scritture 2014'!$G:$G,"39SD",'Scritture 2014'!$A:$A,$M270)</f>
        <v>0</v>
      </c>
      <c r="W270" s="29">
        <f>+SUMIFS('Scritture 2014'!$F:$F,'Scritture 2014'!$G:$G,"37",'Scritture 2014'!$A:$A,$M270)</f>
        <v>0</v>
      </c>
      <c r="X270" s="29">
        <f>+SUMIFS('Scritture 2014'!$F:$F,'Scritture 2014'!$G:$G,"19",'Scritture 2014'!$A:$A,$M270)</f>
        <v>0</v>
      </c>
      <c r="Y270" s="29">
        <f t="shared" si="19"/>
        <v>0</v>
      </c>
      <c r="Z270" s="29">
        <f t="shared" si="20"/>
        <v>-170778.34</v>
      </c>
      <c r="AA270" s="29">
        <f t="shared" si="21"/>
        <v>0</v>
      </c>
    </row>
    <row r="271" spans="1:27" ht="15" customHeight="1" x14ac:dyDescent="0.3">
      <c r="A271" s="12" t="s">
        <v>22</v>
      </c>
      <c r="B271" s="12" t="s">
        <v>160</v>
      </c>
      <c r="C271" s="13" t="s">
        <v>161</v>
      </c>
      <c r="D271" s="13" t="s">
        <v>349</v>
      </c>
      <c r="E271" s="14" t="s">
        <v>350</v>
      </c>
      <c r="F271" s="13"/>
      <c r="G271" s="13"/>
      <c r="H271" s="10" t="s">
        <v>22</v>
      </c>
      <c r="I271" s="10" t="s">
        <v>160</v>
      </c>
      <c r="J271" s="20" t="s">
        <v>209</v>
      </c>
      <c r="K271" s="20" t="s">
        <v>351</v>
      </c>
      <c r="L271" s="20" t="s">
        <v>351</v>
      </c>
      <c r="M271" s="23">
        <v>22221000026</v>
      </c>
      <c r="N271" s="23" t="s">
        <v>363</v>
      </c>
      <c r="O271" s="12">
        <f>+VLOOKUP(M271,[2]Foglio1!$A:$C,3,0)</f>
        <v>-30088.23</v>
      </c>
      <c r="P271" s="29">
        <f>+VLOOKUP($M271,'Sp 2013'!$M:$X,12,0)</f>
        <v>0</v>
      </c>
      <c r="Q271" s="29">
        <f>+SUMIFS('Scritture 2014'!$F:$F,'Scritture 2014'!$G:$G,"38",'Scritture 2014'!$A:$A,$M271)</f>
        <v>0</v>
      </c>
      <c r="R271" s="29">
        <f>+SUMIFS('Scritture 2014'!$F:$F,'Scritture 2014'!$G:$G,"16",'Scritture 2014'!$A:$A,$M271)</f>
        <v>0</v>
      </c>
      <c r="S271" s="29">
        <f>+SUMIFS('Scritture 2014'!$F:$F,'Scritture 2014'!$G:$G,"39CA",'Scritture 2014'!$A:$A,$M271)</f>
        <v>0</v>
      </c>
      <c r="T271" s="29">
        <f>+SUMIFS('Scritture 2014'!$F:$F,'Scritture 2014'!$G:$G,"17",'Scritture 2014'!$A:$A,$M271)</f>
        <v>0</v>
      </c>
      <c r="U271" s="29">
        <f>+SUMIFS('Scritture 2014'!$F:$F,'Scritture 2014'!$G:$G,"39AF",'Scritture 2014'!$A:$A,$M271)</f>
        <v>0</v>
      </c>
      <c r="V271" s="29">
        <f>+SUMIFS('Scritture 2014'!$F:$F,'Scritture 2014'!$G:$G,"39SD",'Scritture 2014'!$A:$A,$M271)</f>
        <v>0</v>
      </c>
      <c r="W271" s="29">
        <f>+SUMIFS('Scritture 2014'!$F:$F,'Scritture 2014'!$G:$G,"37",'Scritture 2014'!$A:$A,$M271)</f>
        <v>0</v>
      </c>
      <c r="X271" s="29">
        <f>+SUMIFS('Scritture 2014'!$F:$F,'Scritture 2014'!$G:$G,"19",'Scritture 2014'!$A:$A,$M271)</f>
        <v>0</v>
      </c>
      <c r="Y271" s="29">
        <f t="shared" si="19"/>
        <v>0</v>
      </c>
      <c r="Z271" s="29">
        <f t="shared" si="20"/>
        <v>-30088.23</v>
      </c>
      <c r="AA271" s="29">
        <f t="shared" si="21"/>
        <v>0</v>
      </c>
    </row>
    <row r="272" spans="1:27" ht="15" customHeight="1" x14ac:dyDescent="0.3">
      <c r="A272" s="12" t="s">
        <v>22</v>
      </c>
      <c r="B272" s="12" t="s">
        <v>160</v>
      </c>
      <c r="C272" s="13" t="s">
        <v>161</v>
      </c>
      <c r="D272" s="13" t="s">
        <v>349</v>
      </c>
      <c r="E272" s="14" t="s">
        <v>350</v>
      </c>
      <c r="F272" s="13"/>
      <c r="G272" s="13"/>
      <c r="H272" s="10" t="s">
        <v>22</v>
      </c>
      <c r="I272" s="10" t="s">
        <v>160</v>
      </c>
      <c r="J272" s="20" t="s">
        <v>209</v>
      </c>
      <c r="K272" s="20" t="s">
        <v>351</v>
      </c>
      <c r="L272" s="20" t="s">
        <v>351</v>
      </c>
      <c r="M272" s="23">
        <v>22221000027</v>
      </c>
      <c r="N272" s="23" t="s">
        <v>364</v>
      </c>
      <c r="O272" s="12">
        <f>+VLOOKUP(M272,[2]Foglio1!$A:$C,3,0)</f>
        <v>-148443.42000000001</v>
      </c>
      <c r="P272" s="29">
        <f>+VLOOKUP($M272,'Sp 2013'!$M:$X,12,0)</f>
        <v>0</v>
      </c>
      <c r="Q272" s="29">
        <f>+SUMIFS('Scritture 2014'!$F:$F,'Scritture 2014'!$G:$G,"38",'Scritture 2014'!$A:$A,$M272)</f>
        <v>0</v>
      </c>
      <c r="R272" s="29">
        <f>+SUMIFS('Scritture 2014'!$F:$F,'Scritture 2014'!$G:$G,"16",'Scritture 2014'!$A:$A,$M272)</f>
        <v>0</v>
      </c>
      <c r="S272" s="29">
        <f>+SUMIFS('Scritture 2014'!$F:$F,'Scritture 2014'!$G:$G,"39CA",'Scritture 2014'!$A:$A,$M272)</f>
        <v>0</v>
      </c>
      <c r="T272" s="29">
        <f>+SUMIFS('Scritture 2014'!$F:$F,'Scritture 2014'!$G:$G,"17",'Scritture 2014'!$A:$A,$M272)</f>
        <v>0</v>
      </c>
      <c r="U272" s="29">
        <f>+SUMIFS('Scritture 2014'!$F:$F,'Scritture 2014'!$G:$G,"39AF",'Scritture 2014'!$A:$A,$M272)</f>
        <v>0</v>
      </c>
      <c r="V272" s="29">
        <f>+SUMIFS('Scritture 2014'!$F:$F,'Scritture 2014'!$G:$G,"39SD",'Scritture 2014'!$A:$A,$M272)</f>
        <v>0</v>
      </c>
      <c r="W272" s="29">
        <f>+SUMIFS('Scritture 2014'!$F:$F,'Scritture 2014'!$G:$G,"37",'Scritture 2014'!$A:$A,$M272)</f>
        <v>0</v>
      </c>
      <c r="X272" s="29">
        <f>+SUMIFS('Scritture 2014'!$F:$F,'Scritture 2014'!$G:$G,"19",'Scritture 2014'!$A:$A,$M272)</f>
        <v>0</v>
      </c>
      <c r="Y272" s="29">
        <f t="shared" si="19"/>
        <v>0</v>
      </c>
      <c r="Z272" s="29">
        <f t="shared" si="20"/>
        <v>-148443.42000000001</v>
      </c>
      <c r="AA272" s="29">
        <f t="shared" si="21"/>
        <v>0</v>
      </c>
    </row>
    <row r="273" spans="1:27" ht="15" customHeight="1" x14ac:dyDescent="0.3">
      <c r="A273" s="12" t="s">
        <v>22</v>
      </c>
      <c r="B273" s="12" t="s">
        <v>160</v>
      </c>
      <c r="C273" s="13" t="s">
        <v>161</v>
      </c>
      <c r="D273" s="13" t="s">
        <v>349</v>
      </c>
      <c r="E273" s="14" t="s">
        <v>350</v>
      </c>
      <c r="F273" s="13"/>
      <c r="G273" s="13"/>
      <c r="H273" s="10" t="s">
        <v>22</v>
      </c>
      <c r="I273" s="10" t="s">
        <v>160</v>
      </c>
      <c r="J273" s="20" t="s">
        <v>209</v>
      </c>
      <c r="K273" s="20" t="s">
        <v>351</v>
      </c>
      <c r="L273" s="20" t="s">
        <v>351</v>
      </c>
      <c r="M273" s="23">
        <v>22221000028</v>
      </c>
      <c r="N273" s="23" t="s">
        <v>365</v>
      </c>
      <c r="O273" s="12">
        <f>+VLOOKUP(M273,[2]Foglio1!$A:$C,3,0)</f>
        <v>-6292.21</v>
      </c>
      <c r="P273" s="29">
        <f>+VLOOKUP($M273,'Sp 2013'!$M:$X,12,0)</f>
        <v>0</v>
      </c>
      <c r="Q273" s="29">
        <f>+SUMIFS('Scritture 2014'!$F:$F,'Scritture 2014'!$G:$G,"38",'Scritture 2014'!$A:$A,$M273)</f>
        <v>0</v>
      </c>
      <c r="R273" s="29">
        <f>+SUMIFS('Scritture 2014'!$F:$F,'Scritture 2014'!$G:$G,"16",'Scritture 2014'!$A:$A,$M273)</f>
        <v>0</v>
      </c>
      <c r="S273" s="29">
        <f>+SUMIFS('Scritture 2014'!$F:$F,'Scritture 2014'!$G:$G,"39CA",'Scritture 2014'!$A:$A,$M273)</f>
        <v>0</v>
      </c>
      <c r="T273" s="29">
        <f>+SUMIFS('Scritture 2014'!$F:$F,'Scritture 2014'!$G:$G,"17",'Scritture 2014'!$A:$A,$M273)</f>
        <v>0</v>
      </c>
      <c r="U273" s="29">
        <f>+SUMIFS('Scritture 2014'!$F:$F,'Scritture 2014'!$G:$G,"39AF",'Scritture 2014'!$A:$A,$M273)</f>
        <v>0</v>
      </c>
      <c r="V273" s="29">
        <f>+SUMIFS('Scritture 2014'!$F:$F,'Scritture 2014'!$G:$G,"39SD",'Scritture 2014'!$A:$A,$M273)</f>
        <v>0</v>
      </c>
      <c r="W273" s="29">
        <f>+SUMIFS('Scritture 2014'!$F:$F,'Scritture 2014'!$G:$G,"37",'Scritture 2014'!$A:$A,$M273)</f>
        <v>0</v>
      </c>
      <c r="X273" s="29">
        <f>+SUMIFS('Scritture 2014'!$F:$F,'Scritture 2014'!$G:$G,"19",'Scritture 2014'!$A:$A,$M273)</f>
        <v>0</v>
      </c>
      <c r="Y273" s="29">
        <f t="shared" si="19"/>
        <v>0</v>
      </c>
      <c r="Z273" s="29">
        <f t="shared" si="20"/>
        <v>-6292.21</v>
      </c>
      <c r="AA273" s="29">
        <f t="shared" si="21"/>
        <v>0</v>
      </c>
    </row>
    <row r="274" spans="1:27" ht="15" customHeight="1" x14ac:dyDescent="0.3">
      <c r="A274" s="12" t="s">
        <v>22</v>
      </c>
      <c r="B274" s="12" t="s">
        <v>160</v>
      </c>
      <c r="C274" s="13" t="s">
        <v>161</v>
      </c>
      <c r="D274" s="13" t="s">
        <v>349</v>
      </c>
      <c r="E274" s="14" t="s">
        <v>350</v>
      </c>
      <c r="F274" s="13"/>
      <c r="G274" s="13"/>
      <c r="H274" s="10" t="s">
        <v>22</v>
      </c>
      <c r="I274" s="10" t="s">
        <v>160</v>
      </c>
      <c r="J274" s="20" t="s">
        <v>209</v>
      </c>
      <c r="K274" s="20" t="s">
        <v>351</v>
      </c>
      <c r="L274" s="20" t="s">
        <v>351</v>
      </c>
      <c r="M274" s="23">
        <v>22221000029</v>
      </c>
      <c r="N274" s="23" t="s">
        <v>366</v>
      </c>
      <c r="O274" s="12">
        <f>+VLOOKUP(M274,[2]Foglio1!$A:$C,3,0)</f>
        <v>-6621.71</v>
      </c>
      <c r="P274" s="29">
        <f>+VLOOKUP($M274,'Sp 2013'!$M:$X,12,0)</f>
        <v>0</v>
      </c>
      <c r="Q274" s="29">
        <f>+SUMIFS('Scritture 2014'!$F:$F,'Scritture 2014'!$G:$G,"38",'Scritture 2014'!$A:$A,$M274)</f>
        <v>0</v>
      </c>
      <c r="R274" s="29">
        <f>+SUMIFS('Scritture 2014'!$F:$F,'Scritture 2014'!$G:$G,"16",'Scritture 2014'!$A:$A,$M274)</f>
        <v>0</v>
      </c>
      <c r="S274" s="29">
        <f>+SUMIFS('Scritture 2014'!$F:$F,'Scritture 2014'!$G:$G,"39CA",'Scritture 2014'!$A:$A,$M274)</f>
        <v>0</v>
      </c>
      <c r="T274" s="29">
        <f>+SUMIFS('Scritture 2014'!$F:$F,'Scritture 2014'!$G:$G,"17",'Scritture 2014'!$A:$A,$M274)</f>
        <v>0</v>
      </c>
      <c r="U274" s="29">
        <f>+SUMIFS('Scritture 2014'!$F:$F,'Scritture 2014'!$G:$G,"39AF",'Scritture 2014'!$A:$A,$M274)</f>
        <v>0</v>
      </c>
      <c r="V274" s="29">
        <f>+SUMIFS('Scritture 2014'!$F:$F,'Scritture 2014'!$G:$G,"39SD",'Scritture 2014'!$A:$A,$M274)</f>
        <v>0</v>
      </c>
      <c r="W274" s="29">
        <f>+SUMIFS('Scritture 2014'!$F:$F,'Scritture 2014'!$G:$G,"37",'Scritture 2014'!$A:$A,$M274)</f>
        <v>0</v>
      </c>
      <c r="X274" s="29">
        <f>+SUMIFS('Scritture 2014'!$F:$F,'Scritture 2014'!$G:$G,"19",'Scritture 2014'!$A:$A,$M274)</f>
        <v>0</v>
      </c>
      <c r="Y274" s="29">
        <f t="shared" si="19"/>
        <v>0</v>
      </c>
      <c r="Z274" s="29">
        <f t="shared" si="20"/>
        <v>-6621.71</v>
      </c>
      <c r="AA274" s="29">
        <f t="shared" si="21"/>
        <v>0</v>
      </c>
    </row>
    <row r="275" spans="1:27" ht="15" customHeight="1" x14ac:dyDescent="0.3">
      <c r="A275" s="12" t="s">
        <v>22</v>
      </c>
      <c r="B275" s="12" t="s">
        <v>160</v>
      </c>
      <c r="C275" s="13" t="s">
        <v>161</v>
      </c>
      <c r="D275" s="13" t="s">
        <v>349</v>
      </c>
      <c r="E275" s="14" t="s">
        <v>350</v>
      </c>
      <c r="F275" s="13"/>
      <c r="G275" s="13"/>
      <c r="H275" s="10" t="s">
        <v>22</v>
      </c>
      <c r="I275" s="10" t="s">
        <v>160</v>
      </c>
      <c r="J275" s="20" t="s">
        <v>209</v>
      </c>
      <c r="K275" s="20" t="s">
        <v>351</v>
      </c>
      <c r="L275" s="20" t="s">
        <v>351</v>
      </c>
      <c r="M275" s="23">
        <v>22221000030</v>
      </c>
      <c r="N275" s="23" t="s">
        <v>367</v>
      </c>
      <c r="O275" s="12">
        <f>+VLOOKUP(M275,[2]Foglio1!$A:$C,3,0)</f>
        <v>-9232.81</v>
      </c>
      <c r="P275" s="29">
        <f>+VLOOKUP($M275,'Sp 2013'!$M:$X,12,0)</f>
        <v>0</v>
      </c>
      <c r="Q275" s="29">
        <f>+SUMIFS('Scritture 2014'!$F:$F,'Scritture 2014'!$G:$G,"38",'Scritture 2014'!$A:$A,$M275)</f>
        <v>0</v>
      </c>
      <c r="R275" s="29">
        <f>+SUMIFS('Scritture 2014'!$F:$F,'Scritture 2014'!$G:$G,"16",'Scritture 2014'!$A:$A,$M275)</f>
        <v>0</v>
      </c>
      <c r="S275" s="29">
        <f>+SUMIFS('Scritture 2014'!$F:$F,'Scritture 2014'!$G:$G,"39CA",'Scritture 2014'!$A:$A,$M275)</f>
        <v>0</v>
      </c>
      <c r="T275" s="29">
        <f>+SUMIFS('Scritture 2014'!$F:$F,'Scritture 2014'!$G:$G,"17",'Scritture 2014'!$A:$A,$M275)</f>
        <v>0</v>
      </c>
      <c r="U275" s="29">
        <f>+SUMIFS('Scritture 2014'!$F:$F,'Scritture 2014'!$G:$G,"39AF",'Scritture 2014'!$A:$A,$M275)</f>
        <v>0</v>
      </c>
      <c r="V275" s="29">
        <f>+SUMIFS('Scritture 2014'!$F:$F,'Scritture 2014'!$G:$G,"39SD",'Scritture 2014'!$A:$A,$M275)</f>
        <v>0</v>
      </c>
      <c r="W275" s="29">
        <f>+SUMIFS('Scritture 2014'!$F:$F,'Scritture 2014'!$G:$G,"37",'Scritture 2014'!$A:$A,$M275)</f>
        <v>0</v>
      </c>
      <c r="X275" s="29">
        <f>+SUMIFS('Scritture 2014'!$F:$F,'Scritture 2014'!$G:$G,"19",'Scritture 2014'!$A:$A,$M275)</f>
        <v>0</v>
      </c>
      <c r="Y275" s="29">
        <f t="shared" si="19"/>
        <v>0</v>
      </c>
      <c r="Z275" s="29">
        <f t="shared" si="20"/>
        <v>-9232.81</v>
      </c>
      <c r="AA275" s="29">
        <f t="shared" si="21"/>
        <v>0</v>
      </c>
    </row>
    <row r="276" spans="1:27" ht="15" customHeight="1" x14ac:dyDescent="0.3">
      <c r="A276" s="12" t="s">
        <v>22</v>
      </c>
      <c r="B276" s="12" t="s">
        <v>160</v>
      </c>
      <c r="C276" s="13" t="s">
        <v>161</v>
      </c>
      <c r="D276" s="13" t="s">
        <v>349</v>
      </c>
      <c r="E276" s="14" t="s">
        <v>350</v>
      </c>
      <c r="F276" s="13"/>
      <c r="G276" s="13"/>
      <c r="H276" s="10" t="s">
        <v>22</v>
      </c>
      <c r="I276" s="10" t="s">
        <v>160</v>
      </c>
      <c r="J276" s="20" t="s">
        <v>209</v>
      </c>
      <c r="K276" s="20" t="s">
        <v>351</v>
      </c>
      <c r="L276" s="20" t="s">
        <v>351</v>
      </c>
      <c r="M276" s="23">
        <v>22221000031</v>
      </c>
      <c r="N276" s="23" t="s">
        <v>368</v>
      </c>
      <c r="O276" s="12"/>
      <c r="P276" s="29">
        <f>+VLOOKUP($M276,'Sp 2013'!$M:$X,12,0)</f>
        <v>0</v>
      </c>
      <c r="Q276" s="29">
        <f>+SUMIFS('Scritture 2014'!$F:$F,'Scritture 2014'!$G:$G,"38",'Scritture 2014'!$A:$A,$M276)</f>
        <v>0</v>
      </c>
      <c r="R276" s="29">
        <f>+SUMIFS('Scritture 2014'!$F:$F,'Scritture 2014'!$G:$G,"16",'Scritture 2014'!$A:$A,$M276)</f>
        <v>0</v>
      </c>
      <c r="S276" s="29">
        <f>+SUMIFS('Scritture 2014'!$F:$F,'Scritture 2014'!$G:$G,"39CA",'Scritture 2014'!$A:$A,$M276)</f>
        <v>0</v>
      </c>
      <c r="T276" s="29">
        <f>+SUMIFS('Scritture 2014'!$F:$F,'Scritture 2014'!$G:$G,"17",'Scritture 2014'!$A:$A,$M276)</f>
        <v>0</v>
      </c>
      <c r="U276" s="29">
        <f>+SUMIFS('Scritture 2014'!$F:$F,'Scritture 2014'!$G:$G,"39AF",'Scritture 2014'!$A:$A,$M276)</f>
        <v>0</v>
      </c>
      <c r="V276" s="29">
        <f>+SUMIFS('Scritture 2014'!$F:$F,'Scritture 2014'!$G:$G,"39SD",'Scritture 2014'!$A:$A,$M276)</f>
        <v>0</v>
      </c>
      <c r="W276" s="29">
        <f>+SUMIFS('Scritture 2014'!$F:$F,'Scritture 2014'!$G:$G,"37",'Scritture 2014'!$A:$A,$M276)</f>
        <v>0</v>
      </c>
      <c r="X276" s="29">
        <f>+SUMIFS('Scritture 2014'!$F:$F,'Scritture 2014'!$G:$G,"19",'Scritture 2014'!$A:$A,$M276)</f>
        <v>0</v>
      </c>
      <c r="Y276" s="29">
        <f t="shared" si="19"/>
        <v>0</v>
      </c>
      <c r="Z276" s="29">
        <f t="shared" si="20"/>
        <v>0</v>
      </c>
      <c r="AA276" s="29">
        <f t="shared" si="21"/>
        <v>0</v>
      </c>
    </row>
    <row r="277" spans="1:27" ht="15" customHeight="1" x14ac:dyDescent="0.3">
      <c r="A277" s="12" t="s">
        <v>22</v>
      </c>
      <c r="B277" s="12" t="s">
        <v>160</v>
      </c>
      <c r="C277" s="13" t="s">
        <v>161</v>
      </c>
      <c r="D277" s="13" t="s">
        <v>349</v>
      </c>
      <c r="E277" s="14" t="s">
        <v>350</v>
      </c>
      <c r="F277" s="13"/>
      <c r="G277" s="13"/>
      <c r="H277" s="10" t="s">
        <v>22</v>
      </c>
      <c r="I277" s="10" t="s">
        <v>160</v>
      </c>
      <c r="J277" s="20" t="s">
        <v>209</v>
      </c>
      <c r="K277" s="20" t="s">
        <v>351</v>
      </c>
      <c r="L277" s="20" t="s">
        <v>351</v>
      </c>
      <c r="M277" s="23">
        <v>22221000032</v>
      </c>
      <c r="N277" s="23" t="s">
        <v>369</v>
      </c>
      <c r="O277" s="12"/>
      <c r="P277" s="29">
        <f>+VLOOKUP($M277,'Sp 2013'!$M:$X,12,0)</f>
        <v>0</v>
      </c>
      <c r="Q277" s="29">
        <f>+SUMIFS('Scritture 2014'!$F:$F,'Scritture 2014'!$G:$G,"38",'Scritture 2014'!$A:$A,$M277)</f>
        <v>0</v>
      </c>
      <c r="R277" s="29">
        <f>+SUMIFS('Scritture 2014'!$F:$F,'Scritture 2014'!$G:$G,"16",'Scritture 2014'!$A:$A,$M277)</f>
        <v>0</v>
      </c>
      <c r="S277" s="29">
        <f>+SUMIFS('Scritture 2014'!$F:$F,'Scritture 2014'!$G:$G,"39CA",'Scritture 2014'!$A:$A,$M277)</f>
        <v>0</v>
      </c>
      <c r="T277" s="29">
        <f>+SUMIFS('Scritture 2014'!$F:$F,'Scritture 2014'!$G:$G,"17",'Scritture 2014'!$A:$A,$M277)</f>
        <v>0</v>
      </c>
      <c r="U277" s="29">
        <f>+SUMIFS('Scritture 2014'!$F:$F,'Scritture 2014'!$G:$G,"39AF",'Scritture 2014'!$A:$A,$M277)</f>
        <v>0</v>
      </c>
      <c r="V277" s="29">
        <f>+SUMIFS('Scritture 2014'!$F:$F,'Scritture 2014'!$G:$G,"39SD",'Scritture 2014'!$A:$A,$M277)</f>
        <v>0</v>
      </c>
      <c r="W277" s="29">
        <f>+SUMIFS('Scritture 2014'!$F:$F,'Scritture 2014'!$G:$G,"37",'Scritture 2014'!$A:$A,$M277)</f>
        <v>0</v>
      </c>
      <c r="X277" s="29">
        <f>+SUMIFS('Scritture 2014'!$F:$F,'Scritture 2014'!$G:$G,"19",'Scritture 2014'!$A:$A,$M277)</f>
        <v>0</v>
      </c>
      <c r="Y277" s="29">
        <f t="shared" si="19"/>
        <v>0</v>
      </c>
      <c r="Z277" s="29">
        <f t="shared" si="20"/>
        <v>0</v>
      </c>
      <c r="AA277" s="29">
        <f t="shared" si="21"/>
        <v>0</v>
      </c>
    </row>
    <row r="278" spans="1:27" ht="15" customHeight="1" x14ac:dyDescent="0.3">
      <c r="A278" s="12" t="s">
        <v>22</v>
      </c>
      <c r="B278" s="12" t="s">
        <v>160</v>
      </c>
      <c r="C278" s="13" t="s">
        <v>161</v>
      </c>
      <c r="D278" s="13" t="s">
        <v>349</v>
      </c>
      <c r="E278" s="14" t="s">
        <v>350</v>
      </c>
      <c r="F278" s="13"/>
      <c r="G278" s="13"/>
      <c r="H278" s="10" t="s">
        <v>22</v>
      </c>
      <c r="I278" s="10" t="s">
        <v>160</v>
      </c>
      <c r="J278" s="20" t="s">
        <v>209</v>
      </c>
      <c r="K278" s="20" t="s">
        <v>351</v>
      </c>
      <c r="L278" s="20" t="s">
        <v>351</v>
      </c>
      <c r="M278" s="23">
        <v>22221000033</v>
      </c>
      <c r="N278" s="23" t="s">
        <v>370</v>
      </c>
      <c r="O278" s="12"/>
      <c r="P278" s="29">
        <f>+VLOOKUP($M278,'Sp 2013'!$M:$X,12,0)</f>
        <v>0</v>
      </c>
      <c r="Q278" s="29">
        <f>+SUMIFS('Scritture 2014'!$F:$F,'Scritture 2014'!$G:$G,"38",'Scritture 2014'!$A:$A,$M278)</f>
        <v>0</v>
      </c>
      <c r="R278" s="29">
        <f>+SUMIFS('Scritture 2014'!$F:$F,'Scritture 2014'!$G:$G,"16",'Scritture 2014'!$A:$A,$M278)</f>
        <v>0</v>
      </c>
      <c r="S278" s="29">
        <f>+SUMIFS('Scritture 2014'!$F:$F,'Scritture 2014'!$G:$G,"39CA",'Scritture 2014'!$A:$A,$M278)</f>
        <v>0</v>
      </c>
      <c r="T278" s="29">
        <f>+SUMIFS('Scritture 2014'!$F:$F,'Scritture 2014'!$G:$G,"17",'Scritture 2014'!$A:$A,$M278)</f>
        <v>0</v>
      </c>
      <c r="U278" s="29">
        <f>+SUMIFS('Scritture 2014'!$F:$F,'Scritture 2014'!$G:$G,"39AF",'Scritture 2014'!$A:$A,$M278)</f>
        <v>0</v>
      </c>
      <c r="V278" s="29">
        <f>+SUMIFS('Scritture 2014'!$F:$F,'Scritture 2014'!$G:$G,"39SD",'Scritture 2014'!$A:$A,$M278)</f>
        <v>0</v>
      </c>
      <c r="W278" s="29">
        <f>+SUMIFS('Scritture 2014'!$F:$F,'Scritture 2014'!$G:$G,"37",'Scritture 2014'!$A:$A,$M278)</f>
        <v>0</v>
      </c>
      <c r="X278" s="29">
        <f>+SUMIFS('Scritture 2014'!$F:$F,'Scritture 2014'!$G:$G,"19",'Scritture 2014'!$A:$A,$M278)</f>
        <v>0</v>
      </c>
      <c r="Y278" s="29">
        <f t="shared" si="19"/>
        <v>0</v>
      </c>
      <c r="Z278" s="29">
        <f t="shared" si="20"/>
        <v>0</v>
      </c>
      <c r="AA278" s="29">
        <f t="shared" si="21"/>
        <v>0</v>
      </c>
    </row>
    <row r="279" spans="1:27" ht="15" customHeight="1" x14ac:dyDescent="0.3">
      <c r="A279" s="12" t="s">
        <v>22</v>
      </c>
      <c r="B279" s="12" t="s">
        <v>160</v>
      </c>
      <c r="C279" s="13" t="s">
        <v>161</v>
      </c>
      <c r="D279" s="13" t="s">
        <v>349</v>
      </c>
      <c r="E279" s="14" t="s">
        <v>350</v>
      </c>
      <c r="F279" s="13"/>
      <c r="G279" s="13"/>
      <c r="H279" s="10" t="s">
        <v>22</v>
      </c>
      <c r="I279" s="10" t="s">
        <v>160</v>
      </c>
      <c r="J279" s="20" t="s">
        <v>209</v>
      </c>
      <c r="K279" s="20" t="s">
        <v>351</v>
      </c>
      <c r="L279" s="20" t="s">
        <v>351</v>
      </c>
      <c r="M279" s="23">
        <v>22221000034</v>
      </c>
      <c r="N279" s="23" t="s">
        <v>371</v>
      </c>
      <c r="O279" s="12"/>
      <c r="P279" s="29">
        <f>+VLOOKUP($M279,'Sp 2013'!$M:$X,12,0)</f>
        <v>0</v>
      </c>
      <c r="Q279" s="29">
        <f>+SUMIFS('Scritture 2014'!$F:$F,'Scritture 2014'!$G:$G,"38",'Scritture 2014'!$A:$A,$M279)</f>
        <v>0</v>
      </c>
      <c r="R279" s="29">
        <f>+SUMIFS('Scritture 2014'!$F:$F,'Scritture 2014'!$G:$G,"16",'Scritture 2014'!$A:$A,$M279)</f>
        <v>0</v>
      </c>
      <c r="S279" s="29">
        <f>+SUMIFS('Scritture 2014'!$F:$F,'Scritture 2014'!$G:$G,"39CA",'Scritture 2014'!$A:$A,$M279)</f>
        <v>0</v>
      </c>
      <c r="T279" s="29">
        <f>+SUMIFS('Scritture 2014'!$F:$F,'Scritture 2014'!$G:$G,"17",'Scritture 2014'!$A:$A,$M279)</f>
        <v>0</v>
      </c>
      <c r="U279" s="29">
        <f>+SUMIFS('Scritture 2014'!$F:$F,'Scritture 2014'!$G:$G,"39AF",'Scritture 2014'!$A:$A,$M279)</f>
        <v>0</v>
      </c>
      <c r="V279" s="29">
        <f>+SUMIFS('Scritture 2014'!$F:$F,'Scritture 2014'!$G:$G,"39SD",'Scritture 2014'!$A:$A,$M279)</f>
        <v>0</v>
      </c>
      <c r="W279" s="29">
        <f>+SUMIFS('Scritture 2014'!$F:$F,'Scritture 2014'!$G:$G,"37",'Scritture 2014'!$A:$A,$M279)</f>
        <v>0</v>
      </c>
      <c r="X279" s="29">
        <f>+SUMIFS('Scritture 2014'!$F:$F,'Scritture 2014'!$G:$G,"19",'Scritture 2014'!$A:$A,$M279)</f>
        <v>0</v>
      </c>
      <c r="Y279" s="29">
        <f t="shared" si="19"/>
        <v>0</v>
      </c>
      <c r="Z279" s="29">
        <f t="shared" si="20"/>
        <v>0</v>
      </c>
      <c r="AA279" s="29">
        <f t="shared" si="21"/>
        <v>0</v>
      </c>
    </row>
    <row r="280" spans="1:27" ht="15" customHeight="1" x14ac:dyDescent="0.3">
      <c r="A280" s="12" t="s">
        <v>22</v>
      </c>
      <c r="B280" s="12" t="s">
        <v>160</v>
      </c>
      <c r="C280" s="13" t="s">
        <v>161</v>
      </c>
      <c r="D280" s="13" t="s">
        <v>349</v>
      </c>
      <c r="E280" s="14" t="s">
        <v>350</v>
      </c>
      <c r="F280" s="13"/>
      <c r="G280" s="13"/>
      <c r="H280" s="10" t="s">
        <v>22</v>
      </c>
      <c r="I280" s="10" t="s">
        <v>160</v>
      </c>
      <c r="J280" s="20" t="s">
        <v>209</v>
      </c>
      <c r="K280" s="20" t="s">
        <v>351</v>
      </c>
      <c r="L280" s="20" t="s">
        <v>351</v>
      </c>
      <c r="M280" s="23">
        <v>22221000020</v>
      </c>
      <c r="N280" s="23" t="s">
        <v>372</v>
      </c>
      <c r="O280" s="12"/>
      <c r="P280" s="29">
        <f>+VLOOKUP($M280,'Sp 2013'!$M:$X,12,0)</f>
        <v>0</v>
      </c>
      <c r="Q280" s="29">
        <f>+SUMIFS('Scritture 2014'!$F:$F,'Scritture 2014'!$G:$G,"38",'Scritture 2014'!$A:$A,$M280)</f>
        <v>0</v>
      </c>
      <c r="R280" s="29">
        <f>+SUMIFS('Scritture 2014'!$F:$F,'Scritture 2014'!$G:$G,"16",'Scritture 2014'!$A:$A,$M280)</f>
        <v>0</v>
      </c>
      <c r="S280" s="29">
        <f>+SUMIFS('Scritture 2014'!$F:$F,'Scritture 2014'!$G:$G,"39CA",'Scritture 2014'!$A:$A,$M280)</f>
        <v>0</v>
      </c>
      <c r="T280" s="29">
        <f>+SUMIFS('Scritture 2014'!$F:$F,'Scritture 2014'!$G:$G,"17",'Scritture 2014'!$A:$A,$M280)</f>
        <v>0</v>
      </c>
      <c r="U280" s="29">
        <f>+SUMIFS('Scritture 2014'!$F:$F,'Scritture 2014'!$G:$G,"39AF",'Scritture 2014'!$A:$A,$M280)</f>
        <v>0</v>
      </c>
      <c r="V280" s="29">
        <f>+SUMIFS('Scritture 2014'!$F:$F,'Scritture 2014'!$G:$G,"39SD",'Scritture 2014'!$A:$A,$M280)</f>
        <v>0</v>
      </c>
      <c r="W280" s="29">
        <f>+SUMIFS('Scritture 2014'!$F:$F,'Scritture 2014'!$G:$G,"37",'Scritture 2014'!$A:$A,$M280)</f>
        <v>0</v>
      </c>
      <c r="X280" s="29">
        <f>+SUMIFS('Scritture 2014'!$F:$F,'Scritture 2014'!$G:$G,"19",'Scritture 2014'!$A:$A,$M280)</f>
        <v>0</v>
      </c>
      <c r="Y280" s="29">
        <f t="shared" si="19"/>
        <v>0</v>
      </c>
      <c r="Z280" s="29">
        <f t="shared" si="20"/>
        <v>0</v>
      </c>
      <c r="AA280" s="29">
        <f t="shared" si="21"/>
        <v>0</v>
      </c>
    </row>
    <row r="281" spans="1:27" ht="15" customHeight="1" x14ac:dyDescent="0.3">
      <c r="A281" s="12" t="s">
        <v>22</v>
      </c>
      <c r="B281" s="12" t="s">
        <v>160</v>
      </c>
      <c r="C281" s="13" t="s">
        <v>161</v>
      </c>
      <c r="D281" s="13" t="s">
        <v>373</v>
      </c>
      <c r="E281" s="14" t="s">
        <v>374</v>
      </c>
      <c r="F281" s="13"/>
      <c r="G281" s="13"/>
      <c r="H281" s="10" t="s">
        <v>22</v>
      </c>
      <c r="I281" s="10" t="s">
        <v>160</v>
      </c>
      <c r="J281" s="20" t="s">
        <v>209</v>
      </c>
      <c r="K281" s="20" t="s">
        <v>375</v>
      </c>
      <c r="L281" s="20" t="s">
        <v>376</v>
      </c>
      <c r="M281" s="23">
        <v>22222000009</v>
      </c>
      <c r="N281" s="23" t="s">
        <v>377</v>
      </c>
      <c r="O281" s="12"/>
      <c r="P281" s="29">
        <f>+VLOOKUP($M281,'Sp 2013'!$M:$X,12,0)</f>
        <v>0</v>
      </c>
      <c r="Q281" s="29">
        <f>+SUMIFS('Scritture 2014'!$F:$F,'Scritture 2014'!$G:$G,"38",'Scritture 2014'!$A:$A,$M281)</f>
        <v>0</v>
      </c>
      <c r="R281" s="29">
        <f>+SUMIFS('Scritture 2014'!$F:$F,'Scritture 2014'!$G:$G,"16",'Scritture 2014'!$A:$A,$M281)</f>
        <v>0</v>
      </c>
      <c r="S281" s="29">
        <f>+SUMIFS('Scritture 2014'!$F:$F,'Scritture 2014'!$G:$G,"39CA",'Scritture 2014'!$A:$A,$M281)</f>
        <v>0</v>
      </c>
      <c r="T281" s="29">
        <f>+SUMIFS('Scritture 2014'!$F:$F,'Scritture 2014'!$G:$G,"17",'Scritture 2014'!$A:$A,$M281)</f>
        <v>0</v>
      </c>
      <c r="U281" s="29">
        <f>+SUMIFS('Scritture 2014'!$F:$F,'Scritture 2014'!$G:$G,"39AF",'Scritture 2014'!$A:$A,$M281)</f>
        <v>0</v>
      </c>
      <c r="V281" s="29">
        <f>+SUMIFS('Scritture 2014'!$F:$F,'Scritture 2014'!$G:$G,"39SD",'Scritture 2014'!$A:$A,$M281)</f>
        <v>0</v>
      </c>
      <c r="W281" s="29">
        <f>+SUMIFS('Scritture 2014'!$F:$F,'Scritture 2014'!$G:$G,"37",'Scritture 2014'!$A:$A,$M281)</f>
        <v>0</v>
      </c>
      <c r="X281" s="29">
        <f>+SUMIFS('Scritture 2014'!$F:$F,'Scritture 2014'!$G:$G,"19",'Scritture 2014'!$A:$A,$M281)</f>
        <v>0</v>
      </c>
      <c r="Y281" s="29">
        <f t="shared" si="19"/>
        <v>0</v>
      </c>
      <c r="Z281" s="29">
        <f t="shared" si="20"/>
        <v>0</v>
      </c>
      <c r="AA281" s="29">
        <f t="shared" si="21"/>
        <v>0</v>
      </c>
    </row>
    <row r="282" spans="1:27" ht="15" customHeight="1" x14ac:dyDescent="0.3">
      <c r="A282" s="12" t="s">
        <v>22</v>
      </c>
      <c r="B282" s="12" t="s">
        <v>160</v>
      </c>
      <c r="C282" s="13" t="s">
        <v>161</v>
      </c>
      <c r="D282" s="13" t="s">
        <v>373</v>
      </c>
      <c r="E282" s="14" t="s">
        <v>374</v>
      </c>
      <c r="F282" s="13"/>
      <c r="G282" s="13"/>
      <c r="H282" s="10" t="s">
        <v>22</v>
      </c>
      <c r="I282" s="10" t="s">
        <v>160</v>
      </c>
      <c r="J282" s="20" t="s">
        <v>209</v>
      </c>
      <c r="K282" s="20" t="s">
        <v>375</v>
      </c>
      <c r="L282" s="20" t="s">
        <v>376</v>
      </c>
      <c r="M282" s="15">
        <v>22222000001</v>
      </c>
      <c r="N282" s="15" t="s">
        <v>378</v>
      </c>
      <c r="O282" s="12">
        <f>+VLOOKUP(M282,[2]Foglio1!$A:$C,3,0)</f>
        <v>-99275</v>
      </c>
      <c r="P282" s="29">
        <f>+VLOOKUP($M282,'Sp 2013'!$M:$X,12,0)</f>
        <v>0</v>
      </c>
      <c r="Q282" s="29">
        <f>+SUMIFS('Scritture 2014'!$F:$F,'Scritture 2014'!$G:$G,"38",'Scritture 2014'!$A:$A,$M282)</f>
        <v>0</v>
      </c>
      <c r="R282" s="29">
        <f>+SUMIFS('Scritture 2014'!$F:$F,'Scritture 2014'!$G:$G,"16",'Scritture 2014'!$A:$A,$M282)</f>
        <v>0</v>
      </c>
      <c r="S282" s="29">
        <f>+SUMIFS('Scritture 2014'!$F:$F,'Scritture 2014'!$G:$G,"39CA",'Scritture 2014'!$A:$A,$M282)</f>
        <v>0</v>
      </c>
      <c r="T282" s="29">
        <f>+SUMIFS('Scritture 2014'!$F:$F,'Scritture 2014'!$G:$G,"17",'Scritture 2014'!$A:$A,$M282)</f>
        <v>0</v>
      </c>
      <c r="U282" s="29">
        <f>+SUMIFS('Scritture 2014'!$F:$F,'Scritture 2014'!$G:$G,"39AF",'Scritture 2014'!$A:$A,$M282)</f>
        <v>0</v>
      </c>
      <c r="V282" s="29">
        <f>+SUMIFS('Scritture 2014'!$F:$F,'Scritture 2014'!$G:$G,"39SD",'Scritture 2014'!$A:$A,$M282)</f>
        <v>0</v>
      </c>
      <c r="W282" s="29">
        <f>+SUMIFS('Scritture 2014'!$F:$F,'Scritture 2014'!$G:$G,"37",'Scritture 2014'!$A:$A,$M282)</f>
        <v>0</v>
      </c>
      <c r="X282" s="29">
        <f>+SUMIFS('Scritture 2014'!$F:$F,'Scritture 2014'!$G:$G,"19",'Scritture 2014'!$A:$A,$M282)</f>
        <v>0</v>
      </c>
      <c r="Y282" s="29">
        <f t="shared" si="19"/>
        <v>0</v>
      </c>
      <c r="Z282" s="29">
        <f t="shared" si="20"/>
        <v>-99275</v>
      </c>
      <c r="AA282" s="29">
        <f t="shared" si="21"/>
        <v>0</v>
      </c>
    </row>
    <row r="283" spans="1:27" ht="15" customHeight="1" x14ac:dyDescent="0.3">
      <c r="A283" s="12" t="s">
        <v>22</v>
      </c>
      <c r="B283" s="12" t="s">
        <v>160</v>
      </c>
      <c r="C283" s="13" t="s">
        <v>161</v>
      </c>
      <c r="D283" s="13" t="s">
        <v>373</v>
      </c>
      <c r="E283" s="14" t="s">
        <v>374</v>
      </c>
      <c r="F283" s="13"/>
      <c r="G283" s="13"/>
      <c r="H283" s="10" t="s">
        <v>22</v>
      </c>
      <c r="I283" s="10" t="s">
        <v>160</v>
      </c>
      <c r="J283" s="20" t="s">
        <v>209</v>
      </c>
      <c r="K283" s="20" t="s">
        <v>375</v>
      </c>
      <c r="L283" s="20" t="s">
        <v>376</v>
      </c>
      <c r="M283" s="15">
        <v>22222000002</v>
      </c>
      <c r="N283" s="15" t="s">
        <v>203</v>
      </c>
      <c r="O283" s="12"/>
      <c r="P283" s="29">
        <f>+VLOOKUP($M283,'Sp 2013'!$M:$X,12,0)</f>
        <v>0</v>
      </c>
      <c r="Q283" s="29">
        <f>+SUMIFS('Scritture 2014'!$F:$F,'Scritture 2014'!$G:$G,"38",'Scritture 2014'!$A:$A,$M283)</f>
        <v>0</v>
      </c>
      <c r="R283" s="29">
        <f>+SUMIFS('Scritture 2014'!$F:$F,'Scritture 2014'!$G:$G,"16",'Scritture 2014'!$A:$A,$M283)</f>
        <v>0</v>
      </c>
      <c r="S283" s="29">
        <f>+SUMIFS('Scritture 2014'!$F:$F,'Scritture 2014'!$G:$G,"39CA",'Scritture 2014'!$A:$A,$M283)</f>
        <v>0</v>
      </c>
      <c r="T283" s="29">
        <f>+SUMIFS('Scritture 2014'!$F:$F,'Scritture 2014'!$G:$G,"17",'Scritture 2014'!$A:$A,$M283)</f>
        <v>0</v>
      </c>
      <c r="U283" s="29">
        <f>+SUMIFS('Scritture 2014'!$F:$F,'Scritture 2014'!$G:$G,"39AF",'Scritture 2014'!$A:$A,$M283)</f>
        <v>0</v>
      </c>
      <c r="V283" s="29">
        <f>+SUMIFS('Scritture 2014'!$F:$F,'Scritture 2014'!$G:$G,"39SD",'Scritture 2014'!$A:$A,$M283)</f>
        <v>0</v>
      </c>
      <c r="W283" s="29">
        <f>+SUMIFS('Scritture 2014'!$F:$F,'Scritture 2014'!$G:$G,"37",'Scritture 2014'!$A:$A,$M283)</f>
        <v>0</v>
      </c>
      <c r="X283" s="29">
        <f>+SUMIFS('Scritture 2014'!$F:$F,'Scritture 2014'!$G:$G,"19",'Scritture 2014'!$A:$A,$M283)</f>
        <v>0</v>
      </c>
      <c r="Y283" s="29">
        <f t="shared" si="19"/>
        <v>0</v>
      </c>
      <c r="Z283" s="29">
        <f t="shared" si="20"/>
        <v>0</v>
      </c>
      <c r="AA283" s="29">
        <f t="shared" si="21"/>
        <v>0</v>
      </c>
    </row>
    <row r="284" spans="1:27" ht="15" customHeight="1" x14ac:dyDescent="0.3">
      <c r="A284" s="12" t="s">
        <v>22</v>
      </c>
      <c r="B284" s="12" t="s">
        <v>160</v>
      </c>
      <c r="C284" s="13" t="s">
        <v>161</v>
      </c>
      <c r="D284" s="13" t="s">
        <v>373</v>
      </c>
      <c r="E284" s="14" t="s">
        <v>374</v>
      </c>
      <c r="F284" s="13"/>
      <c r="G284" s="13"/>
      <c r="H284" s="10" t="s">
        <v>22</v>
      </c>
      <c r="I284" s="10" t="s">
        <v>160</v>
      </c>
      <c r="J284" s="20" t="s">
        <v>209</v>
      </c>
      <c r="K284" s="20" t="s">
        <v>375</v>
      </c>
      <c r="L284" s="20" t="s">
        <v>376</v>
      </c>
      <c r="M284" s="15">
        <v>22222000003</v>
      </c>
      <c r="N284" s="15" t="s">
        <v>379</v>
      </c>
      <c r="O284" s="12">
        <f>+VLOOKUP(M284,[2]Foglio1!$A:$C,3,0)</f>
        <v>-2482.17</v>
      </c>
      <c r="P284" s="29">
        <f>+VLOOKUP($M284,'Sp 2013'!$M:$X,12,0)</f>
        <v>0</v>
      </c>
      <c r="Q284" s="29">
        <f>+SUMIFS('Scritture 2014'!$F:$F,'Scritture 2014'!$G:$G,"38",'Scritture 2014'!$A:$A,$M284)</f>
        <v>0</v>
      </c>
      <c r="R284" s="29">
        <f>+SUMIFS('Scritture 2014'!$F:$F,'Scritture 2014'!$G:$G,"16",'Scritture 2014'!$A:$A,$M284)</f>
        <v>0</v>
      </c>
      <c r="S284" s="29">
        <f>+SUMIFS('Scritture 2014'!$F:$F,'Scritture 2014'!$G:$G,"39CA",'Scritture 2014'!$A:$A,$M284)</f>
        <v>0</v>
      </c>
      <c r="T284" s="29">
        <f>+SUMIFS('Scritture 2014'!$F:$F,'Scritture 2014'!$G:$G,"17",'Scritture 2014'!$A:$A,$M284)</f>
        <v>0</v>
      </c>
      <c r="U284" s="29">
        <f>+SUMIFS('Scritture 2014'!$F:$F,'Scritture 2014'!$G:$G,"39AF",'Scritture 2014'!$A:$A,$M284)</f>
        <v>0</v>
      </c>
      <c r="V284" s="29">
        <f>+SUMIFS('Scritture 2014'!$F:$F,'Scritture 2014'!$G:$G,"39SD",'Scritture 2014'!$A:$A,$M284)</f>
        <v>0</v>
      </c>
      <c r="W284" s="29">
        <f>+SUMIFS('Scritture 2014'!$F:$F,'Scritture 2014'!$G:$G,"37",'Scritture 2014'!$A:$A,$M284)</f>
        <v>0</v>
      </c>
      <c r="X284" s="29">
        <f>+SUMIFS('Scritture 2014'!$F:$F,'Scritture 2014'!$G:$G,"19",'Scritture 2014'!$A:$A,$M284)</f>
        <v>0</v>
      </c>
      <c r="Y284" s="29">
        <f t="shared" si="19"/>
        <v>0</v>
      </c>
      <c r="Z284" s="29">
        <f t="shared" si="20"/>
        <v>-2482.17</v>
      </c>
      <c r="AA284" s="29">
        <f t="shared" si="21"/>
        <v>0</v>
      </c>
    </row>
    <row r="285" spans="1:27" ht="15" customHeight="1" x14ac:dyDescent="0.3">
      <c r="A285" s="12" t="s">
        <v>22</v>
      </c>
      <c r="B285" s="12" t="s">
        <v>160</v>
      </c>
      <c r="C285" s="13" t="s">
        <v>161</v>
      </c>
      <c r="D285" s="13" t="s">
        <v>373</v>
      </c>
      <c r="E285" s="14" t="s">
        <v>374</v>
      </c>
      <c r="F285" s="13"/>
      <c r="G285" s="13"/>
      <c r="H285" s="10" t="s">
        <v>22</v>
      </c>
      <c r="I285" s="10" t="s">
        <v>160</v>
      </c>
      <c r="J285" s="20" t="s">
        <v>209</v>
      </c>
      <c r="K285" s="20" t="s">
        <v>375</v>
      </c>
      <c r="L285" s="20" t="s">
        <v>376</v>
      </c>
      <c r="M285" s="15">
        <v>22222000004</v>
      </c>
      <c r="N285" s="15" t="s">
        <v>380</v>
      </c>
      <c r="O285" s="12">
        <f>+VLOOKUP(M285,[2]Foglio1!$A:$C,3,0)</f>
        <v>-142</v>
      </c>
      <c r="P285" s="29">
        <f>+VLOOKUP($M285,'Sp 2013'!$M:$X,12,0)</f>
        <v>0</v>
      </c>
      <c r="Q285" s="29">
        <f>+SUMIFS('Scritture 2014'!$F:$F,'Scritture 2014'!$G:$G,"38",'Scritture 2014'!$A:$A,$M285)</f>
        <v>0</v>
      </c>
      <c r="R285" s="29">
        <f>+SUMIFS('Scritture 2014'!$F:$F,'Scritture 2014'!$G:$G,"16",'Scritture 2014'!$A:$A,$M285)</f>
        <v>0</v>
      </c>
      <c r="S285" s="29">
        <f>+SUMIFS('Scritture 2014'!$F:$F,'Scritture 2014'!$G:$G,"39CA",'Scritture 2014'!$A:$A,$M285)</f>
        <v>0</v>
      </c>
      <c r="T285" s="29">
        <f>+SUMIFS('Scritture 2014'!$F:$F,'Scritture 2014'!$G:$G,"17",'Scritture 2014'!$A:$A,$M285)</f>
        <v>0</v>
      </c>
      <c r="U285" s="29">
        <f>+SUMIFS('Scritture 2014'!$F:$F,'Scritture 2014'!$G:$G,"39AF",'Scritture 2014'!$A:$A,$M285)</f>
        <v>0</v>
      </c>
      <c r="V285" s="29">
        <f>+SUMIFS('Scritture 2014'!$F:$F,'Scritture 2014'!$G:$G,"39SD",'Scritture 2014'!$A:$A,$M285)</f>
        <v>0</v>
      </c>
      <c r="W285" s="29">
        <f>+SUMIFS('Scritture 2014'!$F:$F,'Scritture 2014'!$G:$G,"37",'Scritture 2014'!$A:$A,$M285)</f>
        <v>0</v>
      </c>
      <c r="X285" s="29">
        <f>+SUMIFS('Scritture 2014'!$F:$F,'Scritture 2014'!$G:$G,"19",'Scritture 2014'!$A:$A,$M285)</f>
        <v>0</v>
      </c>
      <c r="Y285" s="29">
        <f t="shared" si="19"/>
        <v>0</v>
      </c>
      <c r="Z285" s="29">
        <f t="shared" si="20"/>
        <v>-142</v>
      </c>
      <c r="AA285" s="29">
        <f t="shared" si="21"/>
        <v>0</v>
      </c>
    </row>
    <row r="286" spans="1:27" ht="15" customHeight="1" x14ac:dyDescent="0.3">
      <c r="A286" s="12" t="s">
        <v>22</v>
      </c>
      <c r="B286" s="12" t="s">
        <v>160</v>
      </c>
      <c r="C286" s="13" t="s">
        <v>161</v>
      </c>
      <c r="D286" s="13" t="s">
        <v>373</v>
      </c>
      <c r="E286" s="14" t="s">
        <v>374</v>
      </c>
      <c r="F286" s="13"/>
      <c r="G286" s="13"/>
      <c r="H286" s="10" t="s">
        <v>22</v>
      </c>
      <c r="I286" s="10" t="s">
        <v>160</v>
      </c>
      <c r="J286" s="20" t="s">
        <v>209</v>
      </c>
      <c r="K286" s="20" t="s">
        <v>375</v>
      </c>
      <c r="L286" s="20" t="s">
        <v>376</v>
      </c>
      <c r="M286" s="15">
        <v>22222000005</v>
      </c>
      <c r="N286" s="15" t="s">
        <v>381</v>
      </c>
      <c r="O286" s="12">
        <f>+VLOOKUP(M286,[2]Foglio1!$A:$C,3,0)</f>
        <v>-10936.38</v>
      </c>
      <c r="P286" s="29">
        <f>+VLOOKUP($M286,'Sp 2013'!$M:$X,12,0)</f>
        <v>0</v>
      </c>
      <c r="Q286" s="29">
        <f>+SUMIFS('Scritture 2014'!$F:$F,'Scritture 2014'!$G:$G,"38",'Scritture 2014'!$A:$A,$M286)</f>
        <v>0</v>
      </c>
      <c r="R286" s="29">
        <f>+SUMIFS('Scritture 2014'!$F:$F,'Scritture 2014'!$G:$G,"16",'Scritture 2014'!$A:$A,$M286)</f>
        <v>0</v>
      </c>
      <c r="S286" s="29">
        <f>+SUMIFS('Scritture 2014'!$F:$F,'Scritture 2014'!$G:$G,"39CA",'Scritture 2014'!$A:$A,$M286)</f>
        <v>0</v>
      </c>
      <c r="T286" s="29">
        <f>+SUMIFS('Scritture 2014'!$F:$F,'Scritture 2014'!$G:$G,"17",'Scritture 2014'!$A:$A,$M286)</f>
        <v>0</v>
      </c>
      <c r="U286" s="29">
        <f>+SUMIFS('Scritture 2014'!$F:$F,'Scritture 2014'!$G:$G,"39AF",'Scritture 2014'!$A:$A,$M286)</f>
        <v>0</v>
      </c>
      <c r="V286" s="29">
        <f>+SUMIFS('Scritture 2014'!$F:$F,'Scritture 2014'!$G:$G,"39SD",'Scritture 2014'!$A:$A,$M286)</f>
        <v>0</v>
      </c>
      <c r="W286" s="29">
        <f>+SUMIFS('Scritture 2014'!$F:$F,'Scritture 2014'!$G:$G,"37",'Scritture 2014'!$A:$A,$M286)</f>
        <v>0</v>
      </c>
      <c r="X286" s="29">
        <f>+SUMIFS('Scritture 2014'!$F:$F,'Scritture 2014'!$G:$G,"19",'Scritture 2014'!$A:$A,$M286)</f>
        <v>0</v>
      </c>
      <c r="Y286" s="29">
        <f t="shared" si="19"/>
        <v>0</v>
      </c>
      <c r="Z286" s="29">
        <f t="shared" si="20"/>
        <v>-10936.38</v>
      </c>
      <c r="AA286" s="29">
        <f t="shared" si="21"/>
        <v>0</v>
      </c>
    </row>
    <row r="287" spans="1:27" ht="15" customHeight="1" x14ac:dyDescent="0.3">
      <c r="A287" s="12" t="s">
        <v>22</v>
      </c>
      <c r="B287" s="12" t="s">
        <v>160</v>
      </c>
      <c r="C287" s="13" t="s">
        <v>161</v>
      </c>
      <c r="D287" s="13" t="s">
        <v>373</v>
      </c>
      <c r="E287" s="14" t="s">
        <v>374</v>
      </c>
      <c r="F287" s="13"/>
      <c r="G287" s="13"/>
      <c r="H287" s="10" t="s">
        <v>22</v>
      </c>
      <c r="I287" s="10" t="s">
        <v>160</v>
      </c>
      <c r="J287" s="20" t="s">
        <v>209</v>
      </c>
      <c r="K287" s="20" t="s">
        <v>375</v>
      </c>
      <c r="L287" s="20" t="s">
        <v>376</v>
      </c>
      <c r="M287" s="15">
        <v>22222000006</v>
      </c>
      <c r="N287" s="15" t="s">
        <v>382</v>
      </c>
      <c r="O287" s="12">
        <f>+VLOOKUP(M287,[2]Foglio1!$A:$C,3,0)</f>
        <v>-369.55</v>
      </c>
      <c r="P287" s="29">
        <f>+VLOOKUP($M287,'Sp 2013'!$M:$X,12,0)</f>
        <v>0</v>
      </c>
      <c r="Q287" s="29">
        <f>+SUMIFS('Scritture 2014'!$F:$F,'Scritture 2014'!$G:$G,"38",'Scritture 2014'!$A:$A,$M287)</f>
        <v>0</v>
      </c>
      <c r="R287" s="29">
        <f>+SUMIFS('Scritture 2014'!$F:$F,'Scritture 2014'!$G:$G,"16",'Scritture 2014'!$A:$A,$M287)</f>
        <v>0</v>
      </c>
      <c r="S287" s="29">
        <f>+SUMIFS('Scritture 2014'!$F:$F,'Scritture 2014'!$G:$G,"39CA",'Scritture 2014'!$A:$A,$M287)</f>
        <v>0</v>
      </c>
      <c r="T287" s="29">
        <f>+SUMIFS('Scritture 2014'!$F:$F,'Scritture 2014'!$G:$G,"17",'Scritture 2014'!$A:$A,$M287)</f>
        <v>0</v>
      </c>
      <c r="U287" s="29">
        <f>+SUMIFS('Scritture 2014'!$F:$F,'Scritture 2014'!$G:$G,"39AF",'Scritture 2014'!$A:$A,$M287)</f>
        <v>0</v>
      </c>
      <c r="V287" s="29">
        <f>+SUMIFS('Scritture 2014'!$F:$F,'Scritture 2014'!$G:$G,"39SD",'Scritture 2014'!$A:$A,$M287)</f>
        <v>0</v>
      </c>
      <c r="W287" s="29">
        <f>+SUMIFS('Scritture 2014'!$F:$F,'Scritture 2014'!$G:$G,"37",'Scritture 2014'!$A:$A,$M287)</f>
        <v>0</v>
      </c>
      <c r="X287" s="29">
        <f>+SUMIFS('Scritture 2014'!$F:$F,'Scritture 2014'!$G:$G,"19",'Scritture 2014'!$A:$A,$M287)</f>
        <v>0</v>
      </c>
      <c r="Y287" s="29">
        <f t="shared" si="19"/>
        <v>0</v>
      </c>
      <c r="Z287" s="29">
        <f t="shared" si="20"/>
        <v>-369.55</v>
      </c>
      <c r="AA287" s="29">
        <f t="shared" si="21"/>
        <v>0</v>
      </c>
    </row>
    <row r="288" spans="1:27" ht="15" customHeight="1" x14ac:dyDescent="0.3">
      <c r="A288" s="12" t="s">
        <v>22</v>
      </c>
      <c r="B288" s="12" t="s">
        <v>160</v>
      </c>
      <c r="C288" s="13" t="s">
        <v>161</v>
      </c>
      <c r="D288" s="13" t="s">
        <v>373</v>
      </c>
      <c r="E288" s="14" t="s">
        <v>374</v>
      </c>
      <c r="F288" s="13"/>
      <c r="G288" s="13"/>
      <c r="H288" s="10" t="s">
        <v>22</v>
      </c>
      <c r="I288" s="10" t="s">
        <v>160</v>
      </c>
      <c r="J288" s="20" t="s">
        <v>209</v>
      </c>
      <c r="K288" s="20" t="s">
        <v>375</v>
      </c>
      <c r="L288" s="20" t="s">
        <v>376</v>
      </c>
      <c r="M288" s="15">
        <v>22222000007</v>
      </c>
      <c r="N288" s="15" t="s">
        <v>383</v>
      </c>
      <c r="O288" s="12">
        <f>+VLOOKUP(M288,[2]Foglio1!$A:$C,3,0)</f>
        <v>-775.03</v>
      </c>
      <c r="P288" s="29">
        <f>+VLOOKUP($M288,'Sp 2013'!$M:$X,12,0)</f>
        <v>0</v>
      </c>
      <c r="Q288" s="29">
        <f>+SUMIFS('Scritture 2014'!$F:$F,'Scritture 2014'!$G:$G,"38",'Scritture 2014'!$A:$A,$M288)</f>
        <v>0</v>
      </c>
      <c r="R288" s="29">
        <f>+SUMIFS('Scritture 2014'!$F:$F,'Scritture 2014'!$G:$G,"16",'Scritture 2014'!$A:$A,$M288)</f>
        <v>0</v>
      </c>
      <c r="S288" s="29">
        <f>+SUMIFS('Scritture 2014'!$F:$F,'Scritture 2014'!$G:$G,"39CA",'Scritture 2014'!$A:$A,$M288)</f>
        <v>0</v>
      </c>
      <c r="T288" s="29">
        <f>+SUMIFS('Scritture 2014'!$F:$F,'Scritture 2014'!$G:$G,"17",'Scritture 2014'!$A:$A,$M288)</f>
        <v>0</v>
      </c>
      <c r="U288" s="29">
        <f>+SUMIFS('Scritture 2014'!$F:$F,'Scritture 2014'!$G:$G,"39AF",'Scritture 2014'!$A:$A,$M288)</f>
        <v>0</v>
      </c>
      <c r="V288" s="29">
        <f>+SUMIFS('Scritture 2014'!$F:$F,'Scritture 2014'!$G:$G,"39SD",'Scritture 2014'!$A:$A,$M288)</f>
        <v>0</v>
      </c>
      <c r="W288" s="29">
        <f>+SUMIFS('Scritture 2014'!$F:$F,'Scritture 2014'!$G:$G,"37",'Scritture 2014'!$A:$A,$M288)</f>
        <v>0</v>
      </c>
      <c r="X288" s="29">
        <f>+SUMIFS('Scritture 2014'!$F:$F,'Scritture 2014'!$G:$G,"19",'Scritture 2014'!$A:$A,$M288)</f>
        <v>0</v>
      </c>
      <c r="Y288" s="29">
        <f t="shared" si="19"/>
        <v>0</v>
      </c>
      <c r="Z288" s="29">
        <f t="shared" si="20"/>
        <v>-775.03</v>
      </c>
      <c r="AA288" s="29">
        <f t="shared" si="21"/>
        <v>0</v>
      </c>
    </row>
    <row r="289" spans="1:27" ht="15" customHeight="1" x14ac:dyDescent="0.3">
      <c r="A289" s="12" t="s">
        <v>22</v>
      </c>
      <c r="B289" s="12" t="s">
        <v>160</v>
      </c>
      <c r="C289" s="13" t="s">
        <v>161</v>
      </c>
      <c r="D289" s="13" t="s">
        <v>373</v>
      </c>
      <c r="E289" s="14" t="s">
        <v>374</v>
      </c>
      <c r="F289" s="13"/>
      <c r="G289" s="13"/>
      <c r="H289" s="10" t="s">
        <v>22</v>
      </c>
      <c r="I289" s="10" t="s">
        <v>160</v>
      </c>
      <c r="J289" s="20" t="s">
        <v>209</v>
      </c>
      <c r="K289" s="20" t="s">
        <v>375</v>
      </c>
      <c r="L289" s="20" t="s">
        <v>376</v>
      </c>
      <c r="M289" s="15">
        <v>22222000008</v>
      </c>
      <c r="N289" s="15" t="s">
        <v>384</v>
      </c>
      <c r="O289" s="12">
        <f>+VLOOKUP(M289,[2]Foglio1!$A:$C,3,0)</f>
        <v>-607.14</v>
      </c>
      <c r="P289" s="29">
        <f>+VLOOKUP($M289,'Sp 2013'!$M:$X,12,0)</f>
        <v>0</v>
      </c>
      <c r="Q289" s="29">
        <f>+SUMIFS('Scritture 2014'!$F:$F,'Scritture 2014'!$G:$G,"38",'Scritture 2014'!$A:$A,$M289)</f>
        <v>0</v>
      </c>
      <c r="R289" s="29">
        <f>+SUMIFS('Scritture 2014'!$F:$F,'Scritture 2014'!$G:$G,"16",'Scritture 2014'!$A:$A,$M289)</f>
        <v>0</v>
      </c>
      <c r="S289" s="29">
        <f>+SUMIFS('Scritture 2014'!$F:$F,'Scritture 2014'!$G:$G,"39CA",'Scritture 2014'!$A:$A,$M289)</f>
        <v>0</v>
      </c>
      <c r="T289" s="29">
        <f>+SUMIFS('Scritture 2014'!$F:$F,'Scritture 2014'!$G:$G,"17",'Scritture 2014'!$A:$A,$M289)</f>
        <v>0</v>
      </c>
      <c r="U289" s="29">
        <f>+SUMIFS('Scritture 2014'!$F:$F,'Scritture 2014'!$G:$G,"39AF",'Scritture 2014'!$A:$A,$M289)</f>
        <v>0</v>
      </c>
      <c r="V289" s="29">
        <f>+SUMIFS('Scritture 2014'!$F:$F,'Scritture 2014'!$G:$G,"39SD",'Scritture 2014'!$A:$A,$M289)</f>
        <v>0</v>
      </c>
      <c r="W289" s="29">
        <f>+SUMIFS('Scritture 2014'!$F:$F,'Scritture 2014'!$G:$G,"37",'Scritture 2014'!$A:$A,$M289)</f>
        <v>0</v>
      </c>
      <c r="X289" s="29">
        <f>+SUMIFS('Scritture 2014'!$F:$F,'Scritture 2014'!$G:$G,"19",'Scritture 2014'!$A:$A,$M289)</f>
        <v>0</v>
      </c>
      <c r="Y289" s="29">
        <f t="shared" si="19"/>
        <v>0</v>
      </c>
      <c r="Z289" s="29">
        <f t="shared" si="20"/>
        <v>-607.14</v>
      </c>
      <c r="AA289" s="29">
        <f t="shared" si="21"/>
        <v>0</v>
      </c>
    </row>
    <row r="290" spans="1:27" ht="15" customHeight="1" x14ac:dyDescent="0.3">
      <c r="A290" s="12" t="s">
        <v>22</v>
      </c>
      <c r="B290" s="12" t="s">
        <v>160</v>
      </c>
      <c r="C290" s="13" t="s">
        <v>161</v>
      </c>
      <c r="D290" s="13" t="s">
        <v>373</v>
      </c>
      <c r="E290" s="14" t="s">
        <v>374</v>
      </c>
      <c r="F290" s="13"/>
      <c r="G290" s="13"/>
      <c r="H290" s="10" t="s">
        <v>22</v>
      </c>
      <c r="I290" s="10" t="s">
        <v>160</v>
      </c>
      <c r="J290" s="20" t="s">
        <v>209</v>
      </c>
      <c r="K290" s="20" t="s">
        <v>375</v>
      </c>
      <c r="L290" s="20" t="s">
        <v>376</v>
      </c>
      <c r="M290" s="15">
        <v>22222000011</v>
      </c>
      <c r="N290" s="15" t="s">
        <v>385</v>
      </c>
      <c r="O290" s="12">
        <f>+VLOOKUP(M290,[2]Foglio1!$A:$C,3,0)</f>
        <v>-23319</v>
      </c>
      <c r="P290" s="29">
        <f>+VLOOKUP($M290,'Sp 2013'!$M:$X,12,0)</f>
        <v>0</v>
      </c>
      <c r="Q290" s="29">
        <f>+SUMIFS('Scritture 2014'!$F:$F,'Scritture 2014'!$G:$G,"38",'Scritture 2014'!$A:$A,$M290)</f>
        <v>0</v>
      </c>
      <c r="R290" s="29">
        <f>+SUMIFS('Scritture 2014'!$F:$F,'Scritture 2014'!$G:$G,"16",'Scritture 2014'!$A:$A,$M290)</f>
        <v>0</v>
      </c>
      <c r="S290" s="29">
        <f>+SUMIFS('Scritture 2014'!$F:$F,'Scritture 2014'!$G:$G,"39CA",'Scritture 2014'!$A:$A,$M290)</f>
        <v>0</v>
      </c>
      <c r="T290" s="29">
        <f>+SUMIFS('Scritture 2014'!$F:$F,'Scritture 2014'!$G:$G,"17",'Scritture 2014'!$A:$A,$M290)</f>
        <v>0</v>
      </c>
      <c r="U290" s="29">
        <f>+SUMIFS('Scritture 2014'!$F:$F,'Scritture 2014'!$G:$G,"39AF",'Scritture 2014'!$A:$A,$M290)</f>
        <v>0</v>
      </c>
      <c r="V290" s="29">
        <f>+SUMIFS('Scritture 2014'!$F:$F,'Scritture 2014'!$G:$G,"39SD",'Scritture 2014'!$A:$A,$M290)</f>
        <v>0</v>
      </c>
      <c r="W290" s="29">
        <f>+SUMIFS('Scritture 2014'!$F:$F,'Scritture 2014'!$G:$G,"37",'Scritture 2014'!$A:$A,$M290)</f>
        <v>0</v>
      </c>
      <c r="X290" s="29">
        <f>+SUMIFS('Scritture 2014'!$F:$F,'Scritture 2014'!$G:$G,"19",'Scritture 2014'!$A:$A,$M290)</f>
        <v>0</v>
      </c>
      <c r="Y290" s="29">
        <f t="shared" si="19"/>
        <v>0</v>
      </c>
      <c r="Z290" s="29">
        <f t="shared" si="20"/>
        <v>-23319</v>
      </c>
      <c r="AA290" s="29">
        <f t="shared" si="21"/>
        <v>0</v>
      </c>
    </row>
    <row r="291" spans="1:27" ht="15" customHeight="1" x14ac:dyDescent="0.3">
      <c r="A291" s="12" t="s">
        <v>22</v>
      </c>
      <c r="B291" s="12" t="s">
        <v>160</v>
      </c>
      <c r="C291" s="13" t="s">
        <v>161</v>
      </c>
      <c r="D291" s="13" t="s">
        <v>373</v>
      </c>
      <c r="E291" s="14" t="s">
        <v>374</v>
      </c>
      <c r="F291" s="13"/>
      <c r="G291" s="13"/>
      <c r="H291" s="10" t="s">
        <v>22</v>
      </c>
      <c r="I291" s="10" t="s">
        <v>160</v>
      </c>
      <c r="J291" s="20" t="s">
        <v>209</v>
      </c>
      <c r="K291" s="20" t="s">
        <v>375</v>
      </c>
      <c r="L291" s="20" t="s">
        <v>376</v>
      </c>
      <c r="M291" s="15">
        <v>22222000013</v>
      </c>
      <c r="N291" s="15" t="s">
        <v>386</v>
      </c>
      <c r="O291" s="12"/>
      <c r="P291" s="29">
        <f>+VLOOKUP($M291,'Sp 2013'!$M:$X,12,0)</f>
        <v>0</v>
      </c>
      <c r="Q291" s="29">
        <f>+SUMIFS('Scritture 2014'!$F:$F,'Scritture 2014'!$G:$G,"38",'Scritture 2014'!$A:$A,$M291)</f>
        <v>0</v>
      </c>
      <c r="R291" s="29">
        <f>+SUMIFS('Scritture 2014'!$F:$F,'Scritture 2014'!$G:$G,"16",'Scritture 2014'!$A:$A,$M291)</f>
        <v>0</v>
      </c>
      <c r="S291" s="29">
        <f>+SUMIFS('Scritture 2014'!$F:$F,'Scritture 2014'!$G:$G,"39CA",'Scritture 2014'!$A:$A,$M291)</f>
        <v>0</v>
      </c>
      <c r="T291" s="29">
        <f>+SUMIFS('Scritture 2014'!$F:$F,'Scritture 2014'!$G:$G,"17",'Scritture 2014'!$A:$A,$M291)</f>
        <v>0</v>
      </c>
      <c r="U291" s="29">
        <f>+SUMIFS('Scritture 2014'!$F:$F,'Scritture 2014'!$G:$G,"39AF",'Scritture 2014'!$A:$A,$M291)</f>
        <v>0</v>
      </c>
      <c r="V291" s="29">
        <f>+SUMIFS('Scritture 2014'!$F:$F,'Scritture 2014'!$G:$G,"39SD",'Scritture 2014'!$A:$A,$M291)</f>
        <v>0</v>
      </c>
      <c r="W291" s="29">
        <f>+SUMIFS('Scritture 2014'!$F:$F,'Scritture 2014'!$G:$G,"37",'Scritture 2014'!$A:$A,$M291)</f>
        <v>0</v>
      </c>
      <c r="X291" s="29">
        <f>+SUMIFS('Scritture 2014'!$F:$F,'Scritture 2014'!$G:$G,"19",'Scritture 2014'!$A:$A,$M291)</f>
        <v>0</v>
      </c>
      <c r="Y291" s="29">
        <f t="shared" si="19"/>
        <v>0</v>
      </c>
      <c r="Z291" s="29">
        <f t="shared" si="20"/>
        <v>0</v>
      </c>
      <c r="AA291" s="29">
        <f t="shared" si="21"/>
        <v>0</v>
      </c>
    </row>
    <row r="292" spans="1:27" ht="15" customHeight="1" x14ac:dyDescent="0.3">
      <c r="A292" s="12" t="s">
        <v>22</v>
      </c>
      <c r="B292" s="12" t="s">
        <v>160</v>
      </c>
      <c r="C292" s="13" t="s">
        <v>161</v>
      </c>
      <c r="D292" s="13" t="s">
        <v>373</v>
      </c>
      <c r="E292" s="14" t="s">
        <v>374</v>
      </c>
      <c r="F292" s="13"/>
      <c r="G292" s="13"/>
      <c r="H292" s="10" t="s">
        <v>22</v>
      </c>
      <c r="I292" s="10" t="s">
        <v>160</v>
      </c>
      <c r="J292" s="20" t="s">
        <v>209</v>
      </c>
      <c r="K292" s="20" t="s">
        <v>375</v>
      </c>
      <c r="L292" s="20" t="s">
        <v>376</v>
      </c>
      <c r="M292" s="15">
        <v>22222000014</v>
      </c>
      <c r="N292" s="15" t="s">
        <v>387</v>
      </c>
      <c r="O292" s="12"/>
      <c r="P292" s="29">
        <f>+VLOOKUP($M292,'Sp 2013'!$M:$X,12,0)</f>
        <v>0</v>
      </c>
      <c r="Q292" s="29">
        <f>+SUMIFS('Scritture 2014'!$F:$F,'Scritture 2014'!$G:$G,"38",'Scritture 2014'!$A:$A,$M292)</f>
        <v>0</v>
      </c>
      <c r="R292" s="29">
        <f>+SUMIFS('Scritture 2014'!$F:$F,'Scritture 2014'!$G:$G,"16",'Scritture 2014'!$A:$A,$M292)</f>
        <v>0</v>
      </c>
      <c r="S292" s="29">
        <f>+SUMIFS('Scritture 2014'!$F:$F,'Scritture 2014'!$G:$G,"39CA",'Scritture 2014'!$A:$A,$M292)</f>
        <v>0</v>
      </c>
      <c r="T292" s="29">
        <f>+SUMIFS('Scritture 2014'!$F:$F,'Scritture 2014'!$G:$G,"17",'Scritture 2014'!$A:$A,$M292)</f>
        <v>0</v>
      </c>
      <c r="U292" s="29">
        <f>+SUMIFS('Scritture 2014'!$F:$F,'Scritture 2014'!$G:$G,"39AF",'Scritture 2014'!$A:$A,$M292)</f>
        <v>0</v>
      </c>
      <c r="V292" s="29">
        <f>+SUMIFS('Scritture 2014'!$F:$F,'Scritture 2014'!$G:$G,"39SD",'Scritture 2014'!$A:$A,$M292)</f>
        <v>0</v>
      </c>
      <c r="W292" s="29">
        <f>+SUMIFS('Scritture 2014'!$F:$F,'Scritture 2014'!$G:$G,"37",'Scritture 2014'!$A:$A,$M292)</f>
        <v>0</v>
      </c>
      <c r="X292" s="29">
        <f>+SUMIFS('Scritture 2014'!$F:$F,'Scritture 2014'!$G:$G,"19",'Scritture 2014'!$A:$A,$M292)</f>
        <v>0</v>
      </c>
      <c r="Y292" s="29">
        <f t="shared" si="19"/>
        <v>0</v>
      </c>
      <c r="Z292" s="29">
        <f t="shared" si="20"/>
        <v>0</v>
      </c>
      <c r="AA292" s="29">
        <f t="shared" si="21"/>
        <v>0</v>
      </c>
    </row>
    <row r="293" spans="1:27" ht="15" customHeight="1" x14ac:dyDescent="0.3">
      <c r="A293" s="12" t="s">
        <v>22</v>
      </c>
      <c r="B293" s="12" t="s">
        <v>160</v>
      </c>
      <c r="C293" s="13" t="s">
        <v>161</v>
      </c>
      <c r="D293" s="13" t="s">
        <v>373</v>
      </c>
      <c r="E293" s="14" t="s">
        <v>374</v>
      </c>
      <c r="F293" s="13"/>
      <c r="G293" s="13"/>
      <c r="H293" s="10" t="s">
        <v>22</v>
      </c>
      <c r="I293" s="10" t="s">
        <v>160</v>
      </c>
      <c r="J293" s="20" t="s">
        <v>209</v>
      </c>
      <c r="K293" s="20" t="s">
        <v>375</v>
      </c>
      <c r="L293" s="20" t="s">
        <v>376</v>
      </c>
      <c r="M293" s="15">
        <v>22222000015</v>
      </c>
      <c r="N293" s="15" t="s">
        <v>388</v>
      </c>
      <c r="O293" s="12">
        <f>+VLOOKUP(M293,[2]Foglio1!$A:$C,3,0)</f>
        <v>-174036.41</v>
      </c>
      <c r="P293" s="29">
        <f>+VLOOKUP($M293,'Sp 2013'!$M:$X,12,0)</f>
        <v>0</v>
      </c>
      <c r="Q293" s="29">
        <f>+SUMIFS('Scritture 2014'!$F:$F,'Scritture 2014'!$G:$G,"38",'Scritture 2014'!$A:$A,$M293)</f>
        <v>0</v>
      </c>
      <c r="R293" s="29">
        <f>+SUMIFS('Scritture 2014'!$F:$F,'Scritture 2014'!$G:$G,"16",'Scritture 2014'!$A:$A,$M293)</f>
        <v>0</v>
      </c>
      <c r="S293" s="29">
        <f>+SUMIFS('Scritture 2014'!$F:$F,'Scritture 2014'!$G:$G,"39CA",'Scritture 2014'!$A:$A,$M293)</f>
        <v>0</v>
      </c>
      <c r="T293" s="29">
        <f>+SUMIFS('Scritture 2014'!$F:$F,'Scritture 2014'!$G:$G,"17",'Scritture 2014'!$A:$A,$M293)</f>
        <v>0</v>
      </c>
      <c r="U293" s="29">
        <f>+SUMIFS('Scritture 2014'!$F:$F,'Scritture 2014'!$G:$G,"39AF",'Scritture 2014'!$A:$A,$M293)</f>
        <v>0</v>
      </c>
      <c r="V293" s="29">
        <f>+SUMIFS('Scritture 2014'!$F:$F,'Scritture 2014'!$G:$G,"39SD",'Scritture 2014'!$A:$A,$M293)</f>
        <v>0</v>
      </c>
      <c r="W293" s="29">
        <f>+SUMIFS('Scritture 2014'!$F:$F,'Scritture 2014'!$G:$G,"37",'Scritture 2014'!$A:$A,$M293)</f>
        <v>0</v>
      </c>
      <c r="X293" s="29">
        <f>+SUMIFS('Scritture 2014'!$F:$F,'Scritture 2014'!$G:$G,"19",'Scritture 2014'!$A:$A,$M293)</f>
        <v>0</v>
      </c>
      <c r="Y293" s="29">
        <f t="shared" si="19"/>
        <v>0</v>
      </c>
      <c r="Z293" s="29">
        <f t="shared" si="20"/>
        <v>-174036.41</v>
      </c>
      <c r="AA293" s="29">
        <f t="shared" si="21"/>
        <v>0</v>
      </c>
    </row>
    <row r="294" spans="1:27" ht="15" customHeight="1" x14ac:dyDescent="0.3">
      <c r="A294" s="12" t="s">
        <v>22</v>
      </c>
      <c r="B294" s="12" t="s">
        <v>160</v>
      </c>
      <c r="C294" s="13" t="s">
        <v>161</v>
      </c>
      <c r="D294" s="13" t="s">
        <v>373</v>
      </c>
      <c r="E294" s="14" t="s">
        <v>374</v>
      </c>
      <c r="F294" s="13"/>
      <c r="G294" s="13"/>
      <c r="H294" s="10" t="s">
        <v>22</v>
      </c>
      <c r="I294" s="10" t="s">
        <v>160</v>
      </c>
      <c r="J294" s="20" t="s">
        <v>209</v>
      </c>
      <c r="K294" s="20" t="s">
        <v>375</v>
      </c>
      <c r="L294" s="20" t="s">
        <v>376</v>
      </c>
      <c r="M294" s="15">
        <v>22222000016</v>
      </c>
      <c r="N294" s="15" t="s">
        <v>389</v>
      </c>
      <c r="O294" s="12">
        <f>+VLOOKUP(M294,[2]Foglio1!$A:$C,3,0)</f>
        <v>-147421</v>
      </c>
      <c r="P294" s="29">
        <f>+VLOOKUP($M294,'Sp 2013'!$M:$X,12,0)</f>
        <v>0</v>
      </c>
      <c r="Q294" s="29">
        <f>+SUMIFS('Scritture 2014'!$F:$F,'Scritture 2014'!$G:$G,"38",'Scritture 2014'!$A:$A,$M294)</f>
        <v>0</v>
      </c>
      <c r="R294" s="29">
        <f>+SUMIFS('Scritture 2014'!$F:$F,'Scritture 2014'!$G:$G,"16",'Scritture 2014'!$A:$A,$M294)</f>
        <v>0</v>
      </c>
      <c r="S294" s="29">
        <f>+SUMIFS('Scritture 2014'!$F:$F,'Scritture 2014'!$G:$G,"39CA",'Scritture 2014'!$A:$A,$M294)</f>
        <v>0</v>
      </c>
      <c r="T294" s="29">
        <f>+SUMIFS('Scritture 2014'!$F:$F,'Scritture 2014'!$G:$G,"17",'Scritture 2014'!$A:$A,$M294)</f>
        <v>0</v>
      </c>
      <c r="U294" s="29">
        <f>+SUMIFS('Scritture 2014'!$F:$F,'Scritture 2014'!$G:$G,"39AF",'Scritture 2014'!$A:$A,$M294)</f>
        <v>0</v>
      </c>
      <c r="V294" s="29">
        <f>+SUMIFS('Scritture 2014'!$F:$F,'Scritture 2014'!$G:$G,"39SD",'Scritture 2014'!$A:$A,$M294)</f>
        <v>0</v>
      </c>
      <c r="W294" s="29">
        <f>+SUMIFS('Scritture 2014'!$F:$F,'Scritture 2014'!$G:$G,"37",'Scritture 2014'!$A:$A,$M294)</f>
        <v>0</v>
      </c>
      <c r="X294" s="29">
        <f>+SUMIFS('Scritture 2014'!$F:$F,'Scritture 2014'!$G:$G,"19",'Scritture 2014'!$A:$A,$M294)</f>
        <v>0</v>
      </c>
      <c r="Y294" s="29">
        <f t="shared" si="19"/>
        <v>0</v>
      </c>
      <c r="Z294" s="29">
        <f t="shared" si="20"/>
        <v>-147421</v>
      </c>
      <c r="AA294" s="29">
        <f t="shared" si="21"/>
        <v>0</v>
      </c>
    </row>
    <row r="295" spans="1:27" ht="15" customHeight="1" x14ac:dyDescent="0.3">
      <c r="A295" s="12" t="s">
        <v>22</v>
      </c>
      <c r="B295" s="12" t="s">
        <v>160</v>
      </c>
      <c r="C295" s="13" t="s">
        <v>161</v>
      </c>
      <c r="D295" s="13" t="s">
        <v>373</v>
      </c>
      <c r="E295" s="14" t="s">
        <v>374</v>
      </c>
      <c r="F295" s="13"/>
      <c r="G295" s="13"/>
      <c r="H295" s="10" t="s">
        <v>22</v>
      </c>
      <c r="I295" s="10" t="s">
        <v>160</v>
      </c>
      <c r="J295" s="20" t="s">
        <v>209</v>
      </c>
      <c r="K295" s="20" t="s">
        <v>375</v>
      </c>
      <c r="L295" s="20" t="s">
        <v>376</v>
      </c>
      <c r="M295" s="15">
        <v>22222000017</v>
      </c>
      <c r="N295" s="15" t="s">
        <v>390</v>
      </c>
      <c r="O295" s="12"/>
      <c r="P295" s="29">
        <f>+VLOOKUP($M295,'Sp 2013'!$M:$X,12,0)</f>
        <v>0</v>
      </c>
      <c r="Q295" s="29">
        <f>+SUMIFS('Scritture 2014'!$F:$F,'Scritture 2014'!$G:$G,"38",'Scritture 2014'!$A:$A,$M295)</f>
        <v>0</v>
      </c>
      <c r="R295" s="29">
        <f>+SUMIFS('Scritture 2014'!$F:$F,'Scritture 2014'!$G:$G,"16",'Scritture 2014'!$A:$A,$M295)</f>
        <v>0</v>
      </c>
      <c r="S295" s="29">
        <f>+SUMIFS('Scritture 2014'!$F:$F,'Scritture 2014'!$G:$G,"39CA",'Scritture 2014'!$A:$A,$M295)</f>
        <v>0</v>
      </c>
      <c r="T295" s="29">
        <f>+SUMIFS('Scritture 2014'!$F:$F,'Scritture 2014'!$G:$G,"17",'Scritture 2014'!$A:$A,$M295)</f>
        <v>0</v>
      </c>
      <c r="U295" s="29">
        <f>+SUMIFS('Scritture 2014'!$F:$F,'Scritture 2014'!$G:$G,"39AF",'Scritture 2014'!$A:$A,$M295)</f>
        <v>0</v>
      </c>
      <c r="V295" s="29">
        <f>+SUMIFS('Scritture 2014'!$F:$F,'Scritture 2014'!$G:$G,"39SD",'Scritture 2014'!$A:$A,$M295)</f>
        <v>0</v>
      </c>
      <c r="W295" s="29">
        <f>+SUMIFS('Scritture 2014'!$F:$F,'Scritture 2014'!$G:$G,"37",'Scritture 2014'!$A:$A,$M295)</f>
        <v>0</v>
      </c>
      <c r="X295" s="29">
        <f>+SUMIFS('Scritture 2014'!$F:$F,'Scritture 2014'!$G:$G,"19",'Scritture 2014'!$A:$A,$M295)</f>
        <v>0</v>
      </c>
      <c r="Y295" s="29">
        <f t="shared" si="19"/>
        <v>0</v>
      </c>
      <c r="Z295" s="29">
        <f t="shared" si="20"/>
        <v>0</v>
      </c>
      <c r="AA295" s="29">
        <f t="shared" si="21"/>
        <v>0</v>
      </c>
    </row>
    <row r="296" spans="1:27" ht="15" customHeight="1" x14ac:dyDescent="0.3">
      <c r="A296" s="12" t="s">
        <v>22</v>
      </c>
      <c r="B296" s="12" t="s">
        <v>160</v>
      </c>
      <c r="C296" s="13" t="s">
        <v>161</v>
      </c>
      <c r="D296" s="13" t="s">
        <v>373</v>
      </c>
      <c r="E296" s="14" t="s">
        <v>374</v>
      </c>
      <c r="F296" s="13"/>
      <c r="G296" s="13"/>
      <c r="H296" s="10" t="s">
        <v>22</v>
      </c>
      <c r="I296" s="10" t="s">
        <v>160</v>
      </c>
      <c r="J296" s="20" t="s">
        <v>209</v>
      </c>
      <c r="K296" s="20" t="s">
        <v>375</v>
      </c>
      <c r="L296" s="20" t="s">
        <v>376</v>
      </c>
      <c r="M296" s="15">
        <v>22222000061</v>
      </c>
      <c r="N296" s="15" t="s">
        <v>391</v>
      </c>
      <c r="O296" s="12">
        <f>+VLOOKUP(M296,[2]Foglio1!$A:$C,3,0)</f>
        <v>-27165.63</v>
      </c>
      <c r="P296" s="29">
        <f>+VLOOKUP($M296,'Sp 2013'!$M:$X,12,0)</f>
        <v>0</v>
      </c>
      <c r="Q296" s="29">
        <f>+SUMIFS('Scritture 2014'!$F:$F,'Scritture 2014'!$G:$G,"38",'Scritture 2014'!$A:$A,$M296)</f>
        <v>0</v>
      </c>
      <c r="R296" s="29">
        <f>+SUMIFS('Scritture 2014'!$F:$F,'Scritture 2014'!$G:$G,"16",'Scritture 2014'!$A:$A,$M296)</f>
        <v>0</v>
      </c>
      <c r="S296" s="29">
        <f>+SUMIFS('Scritture 2014'!$F:$F,'Scritture 2014'!$G:$G,"39CA",'Scritture 2014'!$A:$A,$M296)</f>
        <v>0</v>
      </c>
      <c r="T296" s="29">
        <f>+SUMIFS('Scritture 2014'!$F:$F,'Scritture 2014'!$G:$G,"17",'Scritture 2014'!$A:$A,$M296)</f>
        <v>0</v>
      </c>
      <c r="U296" s="29">
        <f>+SUMIFS('Scritture 2014'!$F:$F,'Scritture 2014'!$G:$G,"39AF",'Scritture 2014'!$A:$A,$M296)</f>
        <v>0</v>
      </c>
      <c r="V296" s="29">
        <f>+SUMIFS('Scritture 2014'!$F:$F,'Scritture 2014'!$G:$G,"39SD",'Scritture 2014'!$A:$A,$M296)</f>
        <v>0</v>
      </c>
      <c r="W296" s="29">
        <f>+SUMIFS('Scritture 2014'!$F:$F,'Scritture 2014'!$G:$G,"37",'Scritture 2014'!$A:$A,$M296)</f>
        <v>0</v>
      </c>
      <c r="X296" s="29">
        <f>+SUMIFS('Scritture 2014'!$F:$F,'Scritture 2014'!$G:$G,"19",'Scritture 2014'!$A:$A,$M296)</f>
        <v>0</v>
      </c>
      <c r="Y296" s="29">
        <f t="shared" si="19"/>
        <v>0</v>
      </c>
      <c r="Z296" s="29">
        <f t="shared" si="20"/>
        <v>-27165.63</v>
      </c>
      <c r="AA296" s="29">
        <f t="shared" si="21"/>
        <v>0</v>
      </c>
    </row>
    <row r="297" spans="1:27" ht="15" customHeight="1" x14ac:dyDescent="0.3">
      <c r="A297" s="12" t="s">
        <v>22</v>
      </c>
      <c r="B297" s="12" t="s">
        <v>160</v>
      </c>
      <c r="C297" s="13" t="s">
        <v>392</v>
      </c>
      <c r="D297" s="13" t="s">
        <v>392</v>
      </c>
      <c r="E297" s="14" t="s">
        <v>393</v>
      </c>
      <c r="F297" s="13"/>
      <c r="G297" s="13" t="s">
        <v>394</v>
      </c>
      <c r="H297" s="10" t="s">
        <v>22</v>
      </c>
      <c r="I297" s="10" t="s">
        <v>160</v>
      </c>
      <c r="J297" s="20" t="s">
        <v>209</v>
      </c>
      <c r="K297" s="20" t="s">
        <v>375</v>
      </c>
      <c r="L297" s="20" t="s">
        <v>395</v>
      </c>
      <c r="M297" s="15">
        <v>22223000002</v>
      </c>
      <c r="N297" s="15" t="s">
        <v>396</v>
      </c>
      <c r="O297" s="12">
        <f>+VLOOKUP(M297,[2]Foglio1!$A:$C,3,0)</f>
        <v>-164116.76</v>
      </c>
      <c r="P297" s="29">
        <f>+VLOOKUP($M297,'Sp 2013'!$M:$X,12,0)</f>
        <v>0</v>
      </c>
      <c r="Q297" s="29">
        <f>+SUMIFS('Scritture 2014'!$F:$F,'Scritture 2014'!$G:$G,"38",'Scritture 2014'!$A:$A,$M297)</f>
        <v>0</v>
      </c>
      <c r="R297" s="29">
        <f>+SUMIFS('Scritture 2014'!$F:$F,'Scritture 2014'!$G:$G,"16",'Scritture 2014'!$A:$A,$M297)</f>
        <v>0</v>
      </c>
      <c r="S297" s="29">
        <f>+SUMIFS('Scritture 2014'!$F:$F,'Scritture 2014'!$G:$G,"39CA",'Scritture 2014'!$A:$A,$M297)</f>
        <v>0</v>
      </c>
      <c r="T297" s="29">
        <f>+SUMIFS('Scritture 2014'!$F:$F,'Scritture 2014'!$G:$G,"17",'Scritture 2014'!$A:$A,$M297)</f>
        <v>0</v>
      </c>
      <c r="U297" s="29">
        <f>+SUMIFS('Scritture 2014'!$F:$F,'Scritture 2014'!$G:$G,"39AF",'Scritture 2014'!$A:$A,$M297)</f>
        <v>0</v>
      </c>
      <c r="V297" s="29">
        <f>+SUMIFS('Scritture 2014'!$F:$F,'Scritture 2014'!$G:$G,"39SD",'Scritture 2014'!$A:$A,$M297)</f>
        <v>0</v>
      </c>
      <c r="W297" s="29">
        <f>+SUMIFS('Scritture 2014'!$F:$F,'Scritture 2014'!$G:$G,"37",'Scritture 2014'!$A:$A,$M297)</f>
        <v>0</v>
      </c>
      <c r="X297" s="29">
        <f>+SUMIFS('Scritture 2014'!$F:$F,'Scritture 2014'!$G:$G,"19",'Scritture 2014'!$A:$A,$M297)</f>
        <v>0</v>
      </c>
      <c r="Y297" s="29">
        <f t="shared" si="19"/>
        <v>0</v>
      </c>
      <c r="Z297" s="29">
        <f t="shared" si="20"/>
        <v>-164116.76</v>
      </c>
      <c r="AA297" s="29">
        <f t="shared" si="21"/>
        <v>0</v>
      </c>
    </row>
    <row r="298" spans="1:27" ht="15" customHeight="1" x14ac:dyDescent="0.3">
      <c r="A298" s="12" t="s">
        <v>22</v>
      </c>
      <c r="B298" s="12" t="s">
        <v>160</v>
      </c>
      <c r="C298" s="13" t="s">
        <v>161</v>
      </c>
      <c r="D298" s="13" t="s">
        <v>394</v>
      </c>
      <c r="E298" s="14" t="s">
        <v>163</v>
      </c>
      <c r="F298" s="13"/>
      <c r="G298" s="13"/>
      <c r="H298" s="10" t="s">
        <v>22</v>
      </c>
      <c r="I298" s="10" t="s">
        <v>160</v>
      </c>
      <c r="J298" s="20" t="s">
        <v>209</v>
      </c>
      <c r="K298" s="20" t="s">
        <v>375</v>
      </c>
      <c r="L298" s="20" t="s">
        <v>397</v>
      </c>
      <c r="M298" s="13">
        <v>22223000031</v>
      </c>
      <c r="N298" s="13" t="s">
        <v>398</v>
      </c>
      <c r="O298" s="12"/>
      <c r="P298" s="29">
        <f>+VLOOKUP($M298,'Sp 2013'!$M:$X,12,0)</f>
        <v>0</v>
      </c>
      <c r="Q298" s="29">
        <f>+SUMIFS('Scritture 2014'!$F:$F,'Scritture 2014'!$G:$G,"38",'Scritture 2014'!$A:$A,$M298)</f>
        <v>0</v>
      </c>
      <c r="R298" s="29">
        <f>+SUMIFS('Scritture 2014'!$F:$F,'Scritture 2014'!$G:$G,"16",'Scritture 2014'!$A:$A,$M298)</f>
        <v>0</v>
      </c>
      <c r="S298" s="29">
        <f>+SUMIFS('Scritture 2014'!$F:$F,'Scritture 2014'!$G:$G,"39CA",'Scritture 2014'!$A:$A,$M298)</f>
        <v>0</v>
      </c>
      <c r="T298" s="29">
        <f>+SUMIFS('Scritture 2014'!$F:$F,'Scritture 2014'!$G:$G,"17",'Scritture 2014'!$A:$A,$M298)</f>
        <v>0</v>
      </c>
      <c r="U298" s="29">
        <f>+SUMIFS('Scritture 2014'!$F:$F,'Scritture 2014'!$G:$G,"39AF",'Scritture 2014'!$A:$A,$M298)</f>
        <v>0</v>
      </c>
      <c r="V298" s="29">
        <f>+SUMIFS('Scritture 2014'!$F:$F,'Scritture 2014'!$G:$G,"39SD",'Scritture 2014'!$A:$A,$M298)</f>
        <v>0</v>
      </c>
      <c r="W298" s="29">
        <f>+SUMIFS('Scritture 2014'!$F:$F,'Scritture 2014'!$G:$G,"37",'Scritture 2014'!$A:$A,$M298)</f>
        <v>0</v>
      </c>
      <c r="X298" s="29">
        <f>+SUMIFS('Scritture 2014'!$F:$F,'Scritture 2014'!$G:$G,"19",'Scritture 2014'!$A:$A,$M298)</f>
        <v>0</v>
      </c>
      <c r="Y298" s="29">
        <f t="shared" si="19"/>
        <v>0</v>
      </c>
      <c r="Z298" s="29">
        <f t="shared" si="20"/>
        <v>0</v>
      </c>
      <c r="AA298" s="29">
        <f t="shared" si="21"/>
        <v>0</v>
      </c>
    </row>
    <row r="299" spans="1:27" ht="15" customHeight="1" x14ac:dyDescent="0.3">
      <c r="A299" s="12" t="s">
        <v>22</v>
      </c>
      <c r="B299" s="12" t="s">
        <v>160</v>
      </c>
      <c r="C299" s="13" t="s">
        <v>161</v>
      </c>
      <c r="D299" s="13" t="s">
        <v>394</v>
      </c>
      <c r="E299" s="14" t="s">
        <v>163</v>
      </c>
      <c r="F299" s="13"/>
      <c r="G299" s="13"/>
      <c r="H299" s="10" t="s">
        <v>22</v>
      </c>
      <c r="I299" s="10" t="s">
        <v>160</v>
      </c>
      <c r="J299" s="20" t="s">
        <v>209</v>
      </c>
      <c r="K299" s="20" t="s">
        <v>375</v>
      </c>
      <c r="L299" s="20" t="s">
        <v>397</v>
      </c>
      <c r="M299" s="13">
        <v>22223000034</v>
      </c>
      <c r="N299" s="13" t="s">
        <v>399</v>
      </c>
      <c r="O299" s="12"/>
      <c r="P299" s="29">
        <f>+VLOOKUP($M299,'Sp 2013'!$M:$X,12,0)</f>
        <v>0</v>
      </c>
      <c r="Q299" s="29">
        <f>+SUMIFS('Scritture 2014'!$F:$F,'Scritture 2014'!$G:$G,"38",'Scritture 2014'!$A:$A,$M299)</f>
        <v>0</v>
      </c>
      <c r="R299" s="29">
        <f>+SUMIFS('Scritture 2014'!$F:$F,'Scritture 2014'!$G:$G,"16",'Scritture 2014'!$A:$A,$M299)</f>
        <v>0</v>
      </c>
      <c r="S299" s="29">
        <f>+SUMIFS('Scritture 2014'!$F:$F,'Scritture 2014'!$G:$G,"39CA",'Scritture 2014'!$A:$A,$M299)</f>
        <v>0</v>
      </c>
      <c r="T299" s="29">
        <f>+SUMIFS('Scritture 2014'!$F:$F,'Scritture 2014'!$G:$G,"17",'Scritture 2014'!$A:$A,$M299)</f>
        <v>0</v>
      </c>
      <c r="U299" s="29">
        <f>+SUMIFS('Scritture 2014'!$F:$F,'Scritture 2014'!$G:$G,"39AF",'Scritture 2014'!$A:$A,$M299)</f>
        <v>0</v>
      </c>
      <c r="V299" s="29">
        <f>+SUMIFS('Scritture 2014'!$F:$F,'Scritture 2014'!$G:$G,"39SD",'Scritture 2014'!$A:$A,$M299)</f>
        <v>0</v>
      </c>
      <c r="W299" s="29">
        <f>+SUMIFS('Scritture 2014'!$F:$F,'Scritture 2014'!$G:$G,"37",'Scritture 2014'!$A:$A,$M299)</f>
        <v>0</v>
      </c>
      <c r="X299" s="29">
        <f>+SUMIFS('Scritture 2014'!$F:$F,'Scritture 2014'!$G:$G,"19",'Scritture 2014'!$A:$A,$M299)</f>
        <v>0</v>
      </c>
      <c r="Y299" s="29">
        <f t="shared" si="19"/>
        <v>0</v>
      </c>
      <c r="Z299" s="29">
        <f t="shared" si="20"/>
        <v>0</v>
      </c>
      <c r="AA299" s="29">
        <f t="shared" si="21"/>
        <v>0</v>
      </c>
    </row>
    <row r="300" spans="1:27" ht="15" customHeight="1" x14ac:dyDescent="0.3">
      <c r="A300" s="12" t="s">
        <v>22</v>
      </c>
      <c r="B300" s="12" t="s">
        <v>160</v>
      </c>
      <c r="C300" s="13" t="s">
        <v>161</v>
      </c>
      <c r="D300" s="13" t="s">
        <v>394</v>
      </c>
      <c r="E300" s="14" t="s">
        <v>163</v>
      </c>
      <c r="F300" s="13"/>
      <c r="G300" s="13"/>
      <c r="H300" s="10" t="s">
        <v>22</v>
      </c>
      <c r="I300" s="10" t="s">
        <v>160</v>
      </c>
      <c r="J300" s="20" t="s">
        <v>209</v>
      </c>
      <c r="K300" s="20" t="s">
        <v>375</v>
      </c>
      <c r="L300" s="20" t="s">
        <v>395</v>
      </c>
      <c r="M300" s="15">
        <v>22223000003</v>
      </c>
      <c r="N300" s="15" t="s">
        <v>400</v>
      </c>
      <c r="O300" s="12">
        <f>+VLOOKUP(M300,[2]Foglio1!$A:$C,3,0)</f>
        <v>-137811.68</v>
      </c>
      <c r="P300" s="29">
        <f>+VLOOKUP($M300,'Sp 2013'!$M:$X,12,0)</f>
        <v>0</v>
      </c>
      <c r="Q300" s="29">
        <f>+SUMIFS('Scritture 2014'!$F:$F,'Scritture 2014'!$G:$G,"38",'Scritture 2014'!$A:$A,$M300)</f>
        <v>0</v>
      </c>
      <c r="R300" s="29">
        <f>+SUMIFS('Scritture 2014'!$F:$F,'Scritture 2014'!$G:$G,"16",'Scritture 2014'!$A:$A,$M300)</f>
        <v>0</v>
      </c>
      <c r="S300" s="29">
        <f>+SUMIFS('Scritture 2014'!$F:$F,'Scritture 2014'!$G:$G,"39CA",'Scritture 2014'!$A:$A,$M300)</f>
        <v>0</v>
      </c>
      <c r="T300" s="29">
        <f>+SUMIFS('Scritture 2014'!$F:$F,'Scritture 2014'!$G:$G,"17",'Scritture 2014'!$A:$A,$M300)</f>
        <v>0</v>
      </c>
      <c r="U300" s="29">
        <f>+SUMIFS('Scritture 2014'!$F:$F,'Scritture 2014'!$G:$G,"39AF",'Scritture 2014'!$A:$A,$M300)</f>
        <v>0</v>
      </c>
      <c r="V300" s="29">
        <f>+SUMIFS('Scritture 2014'!$F:$F,'Scritture 2014'!$G:$G,"39SD",'Scritture 2014'!$A:$A,$M300)</f>
        <v>0</v>
      </c>
      <c r="W300" s="29">
        <f>+SUMIFS('Scritture 2014'!$F:$F,'Scritture 2014'!$G:$G,"37",'Scritture 2014'!$A:$A,$M300)</f>
        <v>0</v>
      </c>
      <c r="X300" s="29">
        <f>+SUMIFS('Scritture 2014'!$F:$F,'Scritture 2014'!$G:$G,"19",'Scritture 2014'!$A:$A,$M300)</f>
        <v>0</v>
      </c>
      <c r="Y300" s="29">
        <f t="shared" si="19"/>
        <v>0</v>
      </c>
      <c r="Z300" s="29">
        <f t="shared" si="20"/>
        <v>-137811.68</v>
      </c>
      <c r="AA300" s="29">
        <f t="shared" si="21"/>
        <v>0</v>
      </c>
    </row>
    <row r="301" spans="1:27" ht="15" customHeight="1" x14ac:dyDescent="0.3">
      <c r="A301" s="12" t="s">
        <v>22</v>
      </c>
      <c r="B301" s="12" t="s">
        <v>160</v>
      </c>
      <c r="C301" s="13" t="s">
        <v>161</v>
      </c>
      <c r="D301" s="13" t="s">
        <v>394</v>
      </c>
      <c r="E301" s="14" t="s">
        <v>163</v>
      </c>
      <c r="F301" s="13"/>
      <c r="G301" s="13"/>
      <c r="H301" s="10" t="s">
        <v>22</v>
      </c>
      <c r="I301" s="10" t="s">
        <v>160</v>
      </c>
      <c r="J301" s="20" t="s">
        <v>209</v>
      </c>
      <c r="K301" s="20" t="s">
        <v>375</v>
      </c>
      <c r="L301" s="20" t="s">
        <v>397</v>
      </c>
      <c r="M301" s="15">
        <v>22223000004</v>
      </c>
      <c r="N301" s="15" t="s">
        <v>401</v>
      </c>
      <c r="O301" s="12"/>
      <c r="P301" s="29">
        <f>+VLOOKUP($M301,'Sp 2013'!$M:$X,12,0)</f>
        <v>0</v>
      </c>
      <c r="Q301" s="29">
        <f>+SUMIFS('Scritture 2014'!$F:$F,'Scritture 2014'!$G:$G,"38",'Scritture 2014'!$A:$A,$M301)</f>
        <v>0</v>
      </c>
      <c r="R301" s="29">
        <f>+SUMIFS('Scritture 2014'!$F:$F,'Scritture 2014'!$G:$G,"16",'Scritture 2014'!$A:$A,$M301)</f>
        <v>0</v>
      </c>
      <c r="S301" s="29">
        <f>+SUMIFS('Scritture 2014'!$F:$F,'Scritture 2014'!$G:$G,"39CA",'Scritture 2014'!$A:$A,$M301)</f>
        <v>0</v>
      </c>
      <c r="T301" s="29">
        <f>+SUMIFS('Scritture 2014'!$F:$F,'Scritture 2014'!$G:$G,"17",'Scritture 2014'!$A:$A,$M301)</f>
        <v>0</v>
      </c>
      <c r="U301" s="29">
        <f>+SUMIFS('Scritture 2014'!$F:$F,'Scritture 2014'!$G:$G,"39AF",'Scritture 2014'!$A:$A,$M301)</f>
        <v>0</v>
      </c>
      <c r="V301" s="29">
        <f>+SUMIFS('Scritture 2014'!$F:$F,'Scritture 2014'!$G:$G,"39SD",'Scritture 2014'!$A:$A,$M301)</f>
        <v>0</v>
      </c>
      <c r="W301" s="29">
        <f>+SUMIFS('Scritture 2014'!$F:$F,'Scritture 2014'!$G:$G,"37",'Scritture 2014'!$A:$A,$M301)</f>
        <v>0</v>
      </c>
      <c r="X301" s="29">
        <f>+SUMIFS('Scritture 2014'!$F:$F,'Scritture 2014'!$G:$G,"19",'Scritture 2014'!$A:$A,$M301)</f>
        <v>0</v>
      </c>
      <c r="Y301" s="29">
        <f t="shared" si="19"/>
        <v>0</v>
      </c>
      <c r="Z301" s="29">
        <f t="shared" si="20"/>
        <v>0</v>
      </c>
      <c r="AA301" s="29">
        <f t="shared" si="21"/>
        <v>0</v>
      </c>
    </row>
    <row r="302" spans="1:27" ht="15" customHeight="1" x14ac:dyDescent="0.3">
      <c r="A302" s="12" t="s">
        <v>22</v>
      </c>
      <c r="B302" s="12" t="s">
        <v>160</v>
      </c>
      <c r="C302" s="13" t="s">
        <v>161</v>
      </c>
      <c r="D302" s="13" t="s">
        <v>394</v>
      </c>
      <c r="E302" s="14" t="s">
        <v>163</v>
      </c>
      <c r="F302" s="13"/>
      <c r="G302" s="13"/>
      <c r="H302" s="10" t="s">
        <v>22</v>
      </c>
      <c r="I302" s="10" t="s">
        <v>160</v>
      </c>
      <c r="J302" s="20" t="s">
        <v>209</v>
      </c>
      <c r="K302" s="20" t="s">
        <v>375</v>
      </c>
      <c r="L302" s="20" t="s">
        <v>397</v>
      </c>
      <c r="M302" s="15">
        <v>22223000008</v>
      </c>
      <c r="N302" s="15" t="s">
        <v>402</v>
      </c>
      <c r="O302" s="12">
        <f>+VLOOKUP(M302,[2]Foglio1!$A:$C,3,0)</f>
        <v>-69160.570000000007</v>
      </c>
      <c r="P302" s="29">
        <f>+VLOOKUP($M302,'Sp 2013'!$M:$X,12,0)</f>
        <v>0</v>
      </c>
      <c r="Q302" s="29">
        <f>+SUMIFS('Scritture 2014'!$F:$F,'Scritture 2014'!$G:$G,"38",'Scritture 2014'!$A:$A,$M302)</f>
        <v>0</v>
      </c>
      <c r="R302" s="29">
        <f>+SUMIFS('Scritture 2014'!$F:$F,'Scritture 2014'!$G:$G,"16",'Scritture 2014'!$A:$A,$M302)</f>
        <v>0</v>
      </c>
      <c r="S302" s="29">
        <f>+SUMIFS('Scritture 2014'!$F:$F,'Scritture 2014'!$G:$G,"39CA",'Scritture 2014'!$A:$A,$M302)</f>
        <v>0</v>
      </c>
      <c r="T302" s="29">
        <f>+SUMIFS('Scritture 2014'!$F:$F,'Scritture 2014'!$G:$G,"17",'Scritture 2014'!$A:$A,$M302)</f>
        <v>0</v>
      </c>
      <c r="U302" s="29">
        <f>+SUMIFS('Scritture 2014'!$F:$F,'Scritture 2014'!$G:$G,"39AF",'Scritture 2014'!$A:$A,$M302)</f>
        <v>0</v>
      </c>
      <c r="V302" s="29">
        <f>+SUMIFS('Scritture 2014'!$F:$F,'Scritture 2014'!$G:$G,"39SD",'Scritture 2014'!$A:$A,$M302)</f>
        <v>0</v>
      </c>
      <c r="W302" s="29">
        <f>+SUMIFS('Scritture 2014'!$F:$F,'Scritture 2014'!$G:$G,"37",'Scritture 2014'!$A:$A,$M302)</f>
        <v>0</v>
      </c>
      <c r="X302" s="29">
        <f>+SUMIFS('Scritture 2014'!$F:$F,'Scritture 2014'!$G:$G,"19",'Scritture 2014'!$A:$A,$M302)</f>
        <v>0</v>
      </c>
      <c r="Y302" s="29">
        <f t="shared" si="19"/>
        <v>0</v>
      </c>
      <c r="Z302" s="29">
        <f t="shared" si="20"/>
        <v>-69160.570000000007</v>
      </c>
      <c r="AA302" s="29">
        <f t="shared" si="21"/>
        <v>0</v>
      </c>
    </row>
    <row r="303" spans="1:27" ht="15" customHeight="1" x14ac:dyDescent="0.3">
      <c r="A303" s="12" t="s">
        <v>22</v>
      </c>
      <c r="B303" s="12" t="s">
        <v>160</v>
      </c>
      <c r="C303" s="13" t="s">
        <v>161</v>
      </c>
      <c r="D303" s="13" t="s">
        <v>394</v>
      </c>
      <c r="E303" s="14" t="s">
        <v>163</v>
      </c>
      <c r="F303" s="13"/>
      <c r="G303" s="13"/>
      <c r="H303" s="10" t="s">
        <v>22</v>
      </c>
      <c r="I303" s="10" t="s">
        <v>160</v>
      </c>
      <c r="J303" s="20" t="s">
        <v>209</v>
      </c>
      <c r="K303" s="20" t="s">
        <v>375</v>
      </c>
      <c r="L303" s="20" t="s">
        <v>397</v>
      </c>
      <c r="M303" s="15">
        <v>22223000009</v>
      </c>
      <c r="N303" s="15" t="s">
        <v>403</v>
      </c>
      <c r="O303" s="12">
        <f>+VLOOKUP(M303,[2]Foglio1!$A:$C,3,0)</f>
        <v>-1142383.32</v>
      </c>
      <c r="P303" s="29">
        <f>+VLOOKUP($M303,'Sp 2013'!$M:$X,12,0)</f>
        <v>0</v>
      </c>
      <c r="Q303" s="29">
        <f>+SUMIFS('Scritture 2014'!$F:$F,'Scritture 2014'!$G:$G,"38",'Scritture 2014'!$A:$A,$M303)</f>
        <v>0</v>
      </c>
      <c r="R303" s="29">
        <f>+SUMIFS('Scritture 2014'!$F:$F,'Scritture 2014'!$G:$G,"16",'Scritture 2014'!$A:$A,$M303)</f>
        <v>0</v>
      </c>
      <c r="S303" s="29">
        <f>+SUMIFS('Scritture 2014'!$F:$F,'Scritture 2014'!$G:$G,"39CA",'Scritture 2014'!$A:$A,$M303)</f>
        <v>0</v>
      </c>
      <c r="T303" s="29">
        <f>+SUMIFS('Scritture 2014'!$F:$F,'Scritture 2014'!$G:$G,"17",'Scritture 2014'!$A:$A,$M303)</f>
        <v>0</v>
      </c>
      <c r="U303" s="29">
        <f>+SUMIFS('Scritture 2014'!$F:$F,'Scritture 2014'!$G:$G,"39AF",'Scritture 2014'!$A:$A,$M303)</f>
        <v>0</v>
      </c>
      <c r="V303" s="29">
        <f>+SUMIFS('Scritture 2014'!$F:$F,'Scritture 2014'!$G:$G,"39SD",'Scritture 2014'!$A:$A,$M303)</f>
        <v>0</v>
      </c>
      <c r="W303" s="29">
        <f>+SUMIFS('Scritture 2014'!$F:$F,'Scritture 2014'!$G:$G,"37",'Scritture 2014'!$A:$A,$M303)</f>
        <v>0</v>
      </c>
      <c r="X303" s="29">
        <f>+SUMIFS('Scritture 2014'!$F:$F,'Scritture 2014'!$G:$G,"19",'Scritture 2014'!$A:$A,$M303)</f>
        <v>0</v>
      </c>
      <c r="Y303" s="29">
        <f t="shared" si="19"/>
        <v>0</v>
      </c>
      <c r="Z303" s="29">
        <f t="shared" si="20"/>
        <v>-1142383.32</v>
      </c>
      <c r="AA303" s="29">
        <f t="shared" si="21"/>
        <v>0</v>
      </c>
    </row>
    <row r="304" spans="1:27" ht="15" customHeight="1" x14ac:dyDescent="0.3">
      <c r="A304" s="12" t="s">
        <v>22</v>
      </c>
      <c r="B304" s="12" t="s">
        <v>160</v>
      </c>
      <c r="C304" s="13" t="s">
        <v>161</v>
      </c>
      <c r="D304" s="13" t="s">
        <v>394</v>
      </c>
      <c r="E304" s="14" t="s">
        <v>163</v>
      </c>
      <c r="F304" s="13"/>
      <c r="G304" s="13"/>
      <c r="H304" s="10" t="s">
        <v>22</v>
      </c>
      <c r="I304" s="10" t="s">
        <v>160</v>
      </c>
      <c r="J304" s="20" t="s">
        <v>209</v>
      </c>
      <c r="K304" s="20" t="s">
        <v>375</v>
      </c>
      <c r="L304" s="20" t="s">
        <v>397</v>
      </c>
      <c r="M304" s="15">
        <v>22223000016</v>
      </c>
      <c r="N304" s="15" t="s">
        <v>404</v>
      </c>
      <c r="O304" s="12">
        <f>+VLOOKUP(M304,[2]Foglio1!$A:$C,3,0)</f>
        <v>-952</v>
      </c>
      <c r="P304" s="29">
        <f>+VLOOKUP($M304,'Sp 2013'!$M:$X,12,0)</f>
        <v>0</v>
      </c>
      <c r="Q304" s="29">
        <f>+SUMIFS('Scritture 2014'!$F:$F,'Scritture 2014'!$G:$G,"38",'Scritture 2014'!$A:$A,$M304)</f>
        <v>0</v>
      </c>
      <c r="R304" s="29">
        <f>+SUMIFS('Scritture 2014'!$F:$F,'Scritture 2014'!$G:$G,"16",'Scritture 2014'!$A:$A,$M304)</f>
        <v>0</v>
      </c>
      <c r="S304" s="29">
        <f>+SUMIFS('Scritture 2014'!$F:$F,'Scritture 2014'!$G:$G,"39CA",'Scritture 2014'!$A:$A,$M304)</f>
        <v>0</v>
      </c>
      <c r="T304" s="29">
        <f>+SUMIFS('Scritture 2014'!$F:$F,'Scritture 2014'!$G:$G,"17",'Scritture 2014'!$A:$A,$M304)</f>
        <v>0</v>
      </c>
      <c r="U304" s="29">
        <f>+SUMIFS('Scritture 2014'!$F:$F,'Scritture 2014'!$G:$G,"39AF",'Scritture 2014'!$A:$A,$M304)</f>
        <v>0</v>
      </c>
      <c r="V304" s="29">
        <f>+SUMIFS('Scritture 2014'!$F:$F,'Scritture 2014'!$G:$G,"39SD",'Scritture 2014'!$A:$A,$M304)</f>
        <v>0</v>
      </c>
      <c r="W304" s="29">
        <f>+SUMIFS('Scritture 2014'!$F:$F,'Scritture 2014'!$G:$G,"37",'Scritture 2014'!$A:$A,$M304)</f>
        <v>0</v>
      </c>
      <c r="X304" s="29">
        <f>+SUMIFS('Scritture 2014'!$F:$F,'Scritture 2014'!$G:$G,"19",'Scritture 2014'!$A:$A,$M304)</f>
        <v>0</v>
      </c>
      <c r="Y304" s="29">
        <f t="shared" si="19"/>
        <v>0</v>
      </c>
      <c r="Z304" s="29">
        <f t="shared" si="20"/>
        <v>-952</v>
      </c>
      <c r="AA304" s="29">
        <f t="shared" si="21"/>
        <v>0</v>
      </c>
    </row>
    <row r="305" spans="1:27" ht="15" customHeight="1" x14ac:dyDescent="0.3">
      <c r="A305" s="12" t="s">
        <v>22</v>
      </c>
      <c r="B305" s="12" t="s">
        <v>160</v>
      </c>
      <c r="C305" s="13" t="s">
        <v>161</v>
      </c>
      <c r="D305" s="13" t="s">
        <v>394</v>
      </c>
      <c r="E305" s="14" t="s">
        <v>163</v>
      </c>
      <c r="F305" s="13"/>
      <c r="G305" s="13"/>
      <c r="H305" s="10" t="s">
        <v>22</v>
      </c>
      <c r="I305" s="10" t="s">
        <v>160</v>
      </c>
      <c r="J305" s="20" t="s">
        <v>209</v>
      </c>
      <c r="K305" s="20" t="s">
        <v>375</v>
      </c>
      <c r="L305" s="20" t="s">
        <v>397</v>
      </c>
      <c r="M305" s="15">
        <v>22223000017</v>
      </c>
      <c r="N305" s="15" t="s">
        <v>405</v>
      </c>
      <c r="O305" s="12">
        <f>+VLOOKUP(M305,[2]Foglio1!$A:$C,3,0)</f>
        <v>-14803.13</v>
      </c>
      <c r="P305" s="29">
        <f>+VLOOKUP($M305,'Sp 2013'!$M:$X,12,0)</f>
        <v>0</v>
      </c>
      <c r="Q305" s="29">
        <f>+SUMIFS('Scritture 2014'!$F:$F,'Scritture 2014'!$G:$G,"38",'Scritture 2014'!$A:$A,$M305)</f>
        <v>0</v>
      </c>
      <c r="R305" s="29">
        <f>+SUMIFS('Scritture 2014'!$F:$F,'Scritture 2014'!$G:$G,"16",'Scritture 2014'!$A:$A,$M305)</f>
        <v>0</v>
      </c>
      <c r="S305" s="29">
        <f>+SUMIFS('Scritture 2014'!$F:$F,'Scritture 2014'!$G:$G,"39CA",'Scritture 2014'!$A:$A,$M305)</f>
        <v>0</v>
      </c>
      <c r="T305" s="29">
        <f>+SUMIFS('Scritture 2014'!$F:$F,'Scritture 2014'!$G:$G,"17",'Scritture 2014'!$A:$A,$M305)</f>
        <v>0</v>
      </c>
      <c r="U305" s="29">
        <f>+SUMIFS('Scritture 2014'!$F:$F,'Scritture 2014'!$G:$G,"39AF",'Scritture 2014'!$A:$A,$M305)</f>
        <v>0</v>
      </c>
      <c r="V305" s="29">
        <f>+SUMIFS('Scritture 2014'!$F:$F,'Scritture 2014'!$G:$G,"39SD",'Scritture 2014'!$A:$A,$M305)</f>
        <v>0</v>
      </c>
      <c r="W305" s="29">
        <f>+SUMIFS('Scritture 2014'!$F:$F,'Scritture 2014'!$G:$G,"37",'Scritture 2014'!$A:$A,$M305)</f>
        <v>0</v>
      </c>
      <c r="X305" s="29">
        <f>+SUMIFS('Scritture 2014'!$F:$F,'Scritture 2014'!$G:$G,"19",'Scritture 2014'!$A:$A,$M305)</f>
        <v>0</v>
      </c>
      <c r="Y305" s="29">
        <f t="shared" si="19"/>
        <v>0</v>
      </c>
      <c r="Z305" s="29">
        <f t="shared" si="20"/>
        <v>-14803.13</v>
      </c>
      <c r="AA305" s="29">
        <f t="shared" si="21"/>
        <v>0</v>
      </c>
    </row>
    <row r="306" spans="1:27" ht="15" customHeight="1" x14ac:dyDescent="0.3">
      <c r="A306" s="12" t="s">
        <v>22</v>
      </c>
      <c r="B306" s="12" t="s">
        <v>160</v>
      </c>
      <c r="C306" s="13" t="s">
        <v>161</v>
      </c>
      <c r="D306" s="13" t="s">
        <v>394</v>
      </c>
      <c r="E306" s="14" t="s">
        <v>163</v>
      </c>
      <c r="F306" s="13"/>
      <c r="G306" s="13"/>
      <c r="H306" s="10" t="s">
        <v>22</v>
      </c>
      <c r="I306" s="10" t="s">
        <v>160</v>
      </c>
      <c r="J306" s="20" t="s">
        <v>209</v>
      </c>
      <c r="K306" s="20" t="s">
        <v>375</v>
      </c>
      <c r="L306" s="20" t="s">
        <v>397</v>
      </c>
      <c r="M306" s="15">
        <v>22223000021</v>
      </c>
      <c r="N306" s="15" t="s">
        <v>204</v>
      </c>
      <c r="O306" s="12"/>
      <c r="P306" s="29">
        <f>+VLOOKUP($M306,'Sp 2013'!$M:$X,12,0)</f>
        <v>0</v>
      </c>
      <c r="Q306" s="29">
        <f>+SUMIFS('Scritture 2014'!$F:$F,'Scritture 2014'!$G:$G,"38",'Scritture 2014'!$A:$A,$M306)</f>
        <v>0</v>
      </c>
      <c r="R306" s="29">
        <f>+SUMIFS('Scritture 2014'!$F:$F,'Scritture 2014'!$G:$G,"16",'Scritture 2014'!$A:$A,$M306)</f>
        <v>0</v>
      </c>
      <c r="S306" s="29">
        <f>+SUMIFS('Scritture 2014'!$F:$F,'Scritture 2014'!$G:$G,"39CA",'Scritture 2014'!$A:$A,$M306)</f>
        <v>0</v>
      </c>
      <c r="T306" s="29">
        <f>+SUMIFS('Scritture 2014'!$F:$F,'Scritture 2014'!$G:$G,"17",'Scritture 2014'!$A:$A,$M306)</f>
        <v>0</v>
      </c>
      <c r="U306" s="29">
        <f>+SUMIFS('Scritture 2014'!$F:$F,'Scritture 2014'!$G:$G,"39AF",'Scritture 2014'!$A:$A,$M306)</f>
        <v>0</v>
      </c>
      <c r="V306" s="29">
        <f>+SUMIFS('Scritture 2014'!$F:$F,'Scritture 2014'!$G:$G,"39SD",'Scritture 2014'!$A:$A,$M306)</f>
        <v>0</v>
      </c>
      <c r="W306" s="29">
        <f>+SUMIFS('Scritture 2014'!$F:$F,'Scritture 2014'!$G:$G,"37",'Scritture 2014'!$A:$A,$M306)</f>
        <v>0</v>
      </c>
      <c r="X306" s="29">
        <f>+SUMIFS('Scritture 2014'!$F:$F,'Scritture 2014'!$G:$G,"19",'Scritture 2014'!$A:$A,$M306)</f>
        <v>0</v>
      </c>
      <c r="Y306" s="29">
        <f t="shared" si="19"/>
        <v>0</v>
      </c>
      <c r="Z306" s="29">
        <f t="shared" si="20"/>
        <v>0</v>
      </c>
      <c r="AA306" s="29">
        <f t="shared" si="21"/>
        <v>0</v>
      </c>
    </row>
    <row r="307" spans="1:27" ht="15" customHeight="1" x14ac:dyDescent="0.3">
      <c r="A307" s="12" t="s">
        <v>22</v>
      </c>
      <c r="B307" s="12" t="s">
        <v>160</v>
      </c>
      <c r="C307" s="13" t="s">
        <v>161</v>
      </c>
      <c r="D307" s="13" t="s">
        <v>394</v>
      </c>
      <c r="E307" s="14" t="s">
        <v>163</v>
      </c>
      <c r="F307" s="13"/>
      <c r="G307" s="13"/>
      <c r="H307" s="10" t="s">
        <v>22</v>
      </c>
      <c r="I307" s="10" t="s">
        <v>160</v>
      </c>
      <c r="J307" s="20" t="s">
        <v>209</v>
      </c>
      <c r="K307" s="20" t="s">
        <v>375</v>
      </c>
      <c r="L307" s="20" t="s">
        <v>395</v>
      </c>
      <c r="M307" s="15">
        <v>22223000024</v>
      </c>
      <c r="N307" s="15" t="s">
        <v>406</v>
      </c>
      <c r="O307" s="12">
        <f>+VLOOKUP(M307,[2]Foglio1!$A:$C,3,0)</f>
        <v>-16999.7</v>
      </c>
      <c r="P307" s="29">
        <f>+VLOOKUP($M307,'Sp 2013'!$M:$X,12,0)</f>
        <v>0</v>
      </c>
      <c r="Q307" s="29">
        <f>+SUMIFS('Scritture 2014'!$F:$F,'Scritture 2014'!$G:$G,"38",'Scritture 2014'!$A:$A,$M307)</f>
        <v>0</v>
      </c>
      <c r="R307" s="29">
        <f>+SUMIFS('Scritture 2014'!$F:$F,'Scritture 2014'!$G:$G,"16",'Scritture 2014'!$A:$A,$M307)</f>
        <v>0</v>
      </c>
      <c r="S307" s="29">
        <f>+SUMIFS('Scritture 2014'!$F:$F,'Scritture 2014'!$G:$G,"39CA",'Scritture 2014'!$A:$A,$M307)</f>
        <v>0</v>
      </c>
      <c r="T307" s="29">
        <f>+SUMIFS('Scritture 2014'!$F:$F,'Scritture 2014'!$G:$G,"17",'Scritture 2014'!$A:$A,$M307)</f>
        <v>0</v>
      </c>
      <c r="U307" s="29">
        <f>+SUMIFS('Scritture 2014'!$F:$F,'Scritture 2014'!$G:$G,"39AF",'Scritture 2014'!$A:$A,$M307)</f>
        <v>0</v>
      </c>
      <c r="V307" s="29">
        <f>+SUMIFS('Scritture 2014'!$F:$F,'Scritture 2014'!$G:$G,"39SD",'Scritture 2014'!$A:$A,$M307)</f>
        <v>0</v>
      </c>
      <c r="W307" s="29">
        <f>+SUMIFS('Scritture 2014'!$F:$F,'Scritture 2014'!$G:$G,"37",'Scritture 2014'!$A:$A,$M307)</f>
        <v>0</v>
      </c>
      <c r="X307" s="29">
        <f>+SUMIFS('Scritture 2014'!$F:$F,'Scritture 2014'!$G:$G,"19",'Scritture 2014'!$A:$A,$M307)</f>
        <v>0</v>
      </c>
      <c r="Y307" s="29">
        <f t="shared" si="19"/>
        <v>0</v>
      </c>
      <c r="Z307" s="29">
        <f t="shared" si="20"/>
        <v>-16999.7</v>
      </c>
      <c r="AA307" s="29">
        <f t="shared" si="21"/>
        <v>0</v>
      </c>
    </row>
    <row r="308" spans="1:27" ht="15" customHeight="1" x14ac:dyDescent="0.3">
      <c r="A308" s="12" t="s">
        <v>22</v>
      </c>
      <c r="B308" s="12" t="s">
        <v>160</v>
      </c>
      <c r="C308" s="13" t="s">
        <v>161</v>
      </c>
      <c r="D308" s="13" t="s">
        <v>394</v>
      </c>
      <c r="E308" s="14" t="s">
        <v>163</v>
      </c>
      <c r="F308" s="13"/>
      <c r="G308" s="13"/>
      <c r="H308" s="10" t="s">
        <v>22</v>
      </c>
      <c r="I308" s="10" t="s">
        <v>160</v>
      </c>
      <c r="J308" s="20" t="s">
        <v>209</v>
      </c>
      <c r="K308" s="20" t="s">
        <v>375</v>
      </c>
      <c r="L308" s="20" t="s">
        <v>397</v>
      </c>
      <c r="M308" s="15">
        <v>22223000026</v>
      </c>
      <c r="N308" s="15" t="s">
        <v>407</v>
      </c>
      <c r="O308" s="12">
        <f>+VLOOKUP(M308,[2]Foglio1!$A:$C,3,0)</f>
        <v>-18752.599999999999</v>
      </c>
      <c r="P308" s="29">
        <f>+VLOOKUP($M308,'Sp 2013'!$M:$X,12,0)</f>
        <v>0</v>
      </c>
      <c r="Q308" s="29">
        <f>+SUMIFS('Scritture 2014'!$F:$F,'Scritture 2014'!$G:$G,"38",'Scritture 2014'!$A:$A,$M308)</f>
        <v>0</v>
      </c>
      <c r="R308" s="29">
        <f>+SUMIFS('Scritture 2014'!$F:$F,'Scritture 2014'!$G:$G,"16",'Scritture 2014'!$A:$A,$M308)</f>
        <v>0</v>
      </c>
      <c r="S308" s="29">
        <f>+SUMIFS('Scritture 2014'!$F:$F,'Scritture 2014'!$G:$G,"39CA",'Scritture 2014'!$A:$A,$M308)</f>
        <v>0</v>
      </c>
      <c r="T308" s="29">
        <f>+SUMIFS('Scritture 2014'!$F:$F,'Scritture 2014'!$G:$G,"17",'Scritture 2014'!$A:$A,$M308)</f>
        <v>0</v>
      </c>
      <c r="U308" s="29">
        <f>+SUMIFS('Scritture 2014'!$F:$F,'Scritture 2014'!$G:$G,"39AF",'Scritture 2014'!$A:$A,$M308)</f>
        <v>0</v>
      </c>
      <c r="V308" s="29">
        <f>+SUMIFS('Scritture 2014'!$F:$F,'Scritture 2014'!$G:$G,"39SD",'Scritture 2014'!$A:$A,$M308)</f>
        <v>0</v>
      </c>
      <c r="W308" s="29">
        <f>+SUMIFS('Scritture 2014'!$F:$F,'Scritture 2014'!$G:$G,"37",'Scritture 2014'!$A:$A,$M308)</f>
        <v>0</v>
      </c>
      <c r="X308" s="29">
        <f>+SUMIFS('Scritture 2014'!$F:$F,'Scritture 2014'!$G:$G,"19",'Scritture 2014'!$A:$A,$M308)</f>
        <v>0</v>
      </c>
      <c r="Y308" s="29">
        <f t="shared" si="19"/>
        <v>0</v>
      </c>
      <c r="Z308" s="29">
        <f t="shared" si="20"/>
        <v>-18752.599999999999</v>
      </c>
      <c r="AA308" s="29">
        <f t="shared" si="21"/>
        <v>0</v>
      </c>
    </row>
    <row r="309" spans="1:27" ht="15" customHeight="1" x14ac:dyDescent="0.3">
      <c r="A309" s="12" t="s">
        <v>22</v>
      </c>
      <c r="B309" s="12" t="s">
        <v>160</v>
      </c>
      <c r="C309" s="13" t="s">
        <v>161</v>
      </c>
      <c r="D309" s="13" t="s">
        <v>394</v>
      </c>
      <c r="E309" s="14" t="s">
        <v>163</v>
      </c>
      <c r="F309" s="13"/>
      <c r="G309" s="13"/>
      <c r="H309" s="10" t="s">
        <v>22</v>
      </c>
      <c r="I309" s="10" t="s">
        <v>160</v>
      </c>
      <c r="J309" s="20" t="s">
        <v>209</v>
      </c>
      <c r="K309" s="20" t="s">
        <v>375</v>
      </c>
      <c r="L309" s="20" t="s">
        <v>397</v>
      </c>
      <c r="M309" s="15">
        <v>22223000028</v>
      </c>
      <c r="N309" s="15" t="s">
        <v>408</v>
      </c>
      <c r="O309" s="12">
        <f>+VLOOKUP(M309,[2]Foglio1!$A:$C,3,0)</f>
        <v>-272</v>
      </c>
      <c r="P309" s="29">
        <f>+VLOOKUP($M309,'Sp 2013'!$M:$X,12,0)</f>
        <v>0</v>
      </c>
      <c r="Q309" s="29">
        <f>+SUMIFS('Scritture 2014'!$F:$F,'Scritture 2014'!$G:$G,"38",'Scritture 2014'!$A:$A,$M309)</f>
        <v>0</v>
      </c>
      <c r="R309" s="29">
        <f>+SUMIFS('Scritture 2014'!$F:$F,'Scritture 2014'!$G:$G,"16",'Scritture 2014'!$A:$A,$M309)</f>
        <v>0</v>
      </c>
      <c r="S309" s="29">
        <f>+SUMIFS('Scritture 2014'!$F:$F,'Scritture 2014'!$G:$G,"39CA",'Scritture 2014'!$A:$A,$M309)</f>
        <v>0</v>
      </c>
      <c r="T309" s="29">
        <f>+SUMIFS('Scritture 2014'!$F:$F,'Scritture 2014'!$G:$G,"17",'Scritture 2014'!$A:$A,$M309)</f>
        <v>0</v>
      </c>
      <c r="U309" s="29">
        <f>+SUMIFS('Scritture 2014'!$F:$F,'Scritture 2014'!$G:$G,"39AF",'Scritture 2014'!$A:$A,$M309)</f>
        <v>0</v>
      </c>
      <c r="V309" s="29">
        <f>+SUMIFS('Scritture 2014'!$F:$F,'Scritture 2014'!$G:$G,"39SD",'Scritture 2014'!$A:$A,$M309)</f>
        <v>0</v>
      </c>
      <c r="W309" s="29">
        <f>+SUMIFS('Scritture 2014'!$F:$F,'Scritture 2014'!$G:$G,"37",'Scritture 2014'!$A:$A,$M309)</f>
        <v>0</v>
      </c>
      <c r="X309" s="29">
        <f>+SUMIFS('Scritture 2014'!$F:$F,'Scritture 2014'!$G:$G,"19",'Scritture 2014'!$A:$A,$M309)</f>
        <v>0</v>
      </c>
      <c r="Y309" s="29">
        <f t="shared" si="19"/>
        <v>0</v>
      </c>
      <c r="Z309" s="29">
        <f t="shared" si="20"/>
        <v>-272</v>
      </c>
      <c r="AA309" s="29">
        <f t="shared" si="21"/>
        <v>0</v>
      </c>
    </row>
    <row r="310" spans="1:27" ht="15" customHeight="1" x14ac:dyDescent="0.3">
      <c r="A310" s="12" t="s">
        <v>22</v>
      </c>
      <c r="B310" s="12" t="s">
        <v>160</v>
      </c>
      <c r="C310" s="13" t="s">
        <v>161</v>
      </c>
      <c r="D310" s="13" t="s">
        <v>394</v>
      </c>
      <c r="E310" s="14" t="s">
        <v>163</v>
      </c>
      <c r="F310" s="13"/>
      <c r="G310" s="13"/>
      <c r="H310" s="10" t="s">
        <v>22</v>
      </c>
      <c r="I310" s="10" t="s">
        <v>160</v>
      </c>
      <c r="J310" s="20" t="s">
        <v>209</v>
      </c>
      <c r="K310" s="20" t="s">
        <v>375</v>
      </c>
      <c r="L310" s="20" t="s">
        <v>397</v>
      </c>
      <c r="M310" s="15">
        <v>22223000037</v>
      </c>
      <c r="N310" s="15" t="s">
        <v>409</v>
      </c>
      <c r="O310" s="12">
        <f>+VLOOKUP(M310,[2]Foglio1!$A:$C,3,0)</f>
        <v>-400</v>
      </c>
      <c r="P310" s="29">
        <f>+VLOOKUP($M310,'Sp 2013'!$M:$X,12,0)</f>
        <v>0</v>
      </c>
      <c r="Q310" s="29">
        <f>+SUMIFS('Scritture 2014'!$F:$F,'Scritture 2014'!$G:$G,"38",'Scritture 2014'!$A:$A,$M310)</f>
        <v>0</v>
      </c>
      <c r="R310" s="29">
        <f>+SUMIFS('Scritture 2014'!$F:$F,'Scritture 2014'!$G:$G,"16",'Scritture 2014'!$A:$A,$M310)</f>
        <v>0</v>
      </c>
      <c r="S310" s="29">
        <f>+SUMIFS('Scritture 2014'!$F:$F,'Scritture 2014'!$G:$G,"39CA",'Scritture 2014'!$A:$A,$M310)</f>
        <v>0</v>
      </c>
      <c r="T310" s="29">
        <f>+SUMIFS('Scritture 2014'!$F:$F,'Scritture 2014'!$G:$G,"17",'Scritture 2014'!$A:$A,$M310)</f>
        <v>0</v>
      </c>
      <c r="U310" s="29">
        <f>+SUMIFS('Scritture 2014'!$F:$F,'Scritture 2014'!$G:$G,"39AF",'Scritture 2014'!$A:$A,$M310)</f>
        <v>0</v>
      </c>
      <c r="V310" s="29">
        <f>+SUMIFS('Scritture 2014'!$F:$F,'Scritture 2014'!$G:$G,"39SD",'Scritture 2014'!$A:$A,$M310)</f>
        <v>0</v>
      </c>
      <c r="W310" s="29">
        <f>+SUMIFS('Scritture 2014'!$F:$F,'Scritture 2014'!$G:$G,"37",'Scritture 2014'!$A:$A,$M310)</f>
        <v>0</v>
      </c>
      <c r="X310" s="29">
        <f>+SUMIFS('Scritture 2014'!$F:$F,'Scritture 2014'!$G:$G,"19",'Scritture 2014'!$A:$A,$M310)</f>
        <v>0</v>
      </c>
      <c r="Y310" s="29">
        <f t="shared" si="19"/>
        <v>0</v>
      </c>
      <c r="Z310" s="29">
        <f t="shared" si="20"/>
        <v>-400</v>
      </c>
      <c r="AA310" s="29">
        <f t="shared" si="21"/>
        <v>0</v>
      </c>
    </row>
    <row r="311" spans="1:27" ht="15" customHeight="1" x14ac:dyDescent="0.3">
      <c r="A311" s="12" t="s">
        <v>22</v>
      </c>
      <c r="B311" s="12" t="s">
        <v>160</v>
      </c>
      <c r="C311" s="13" t="s">
        <v>161</v>
      </c>
      <c r="D311" s="13" t="s">
        <v>394</v>
      </c>
      <c r="E311" s="14" t="s">
        <v>163</v>
      </c>
      <c r="F311" s="13"/>
      <c r="G311" s="13"/>
      <c r="H311" s="10" t="s">
        <v>22</v>
      </c>
      <c r="I311" s="10" t="s">
        <v>160</v>
      </c>
      <c r="J311" s="20" t="s">
        <v>209</v>
      </c>
      <c r="K311" s="20" t="s">
        <v>375</v>
      </c>
      <c r="L311" s="20" t="s">
        <v>397</v>
      </c>
      <c r="M311" s="15">
        <v>22223000040</v>
      </c>
      <c r="N311" s="15" t="s">
        <v>410</v>
      </c>
      <c r="O311" s="12">
        <f>+VLOOKUP(M311,[2]Foglio1!$A:$C,3,0)</f>
        <v>-600</v>
      </c>
      <c r="P311" s="29">
        <f>+VLOOKUP($M311,'Sp 2013'!$M:$X,12,0)</f>
        <v>0</v>
      </c>
      <c r="Q311" s="29">
        <f>+SUMIFS('Scritture 2014'!$F:$F,'Scritture 2014'!$G:$G,"38",'Scritture 2014'!$A:$A,$M311)</f>
        <v>0</v>
      </c>
      <c r="R311" s="29">
        <f>+SUMIFS('Scritture 2014'!$F:$F,'Scritture 2014'!$G:$G,"16",'Scritture 2014'!$A:$A,$M311)</f>
        <v>0</v>
      </c>
      <c r="S311" s="29">
        <f>+SUMIFS('Scritture 2014'!$F:$F,'Scritture 2014'!$G:$G,"39CA",'Scritture 2014'!$A:$A,$M311)</f>
        <v>0</v>
      </c>
      <c r="T311" s="29">
        <f>+SUMIFS('Scritture 2014'!$F:$F,'Scritture 2014'!$G:$G,"17",'Scritture 2014'!$A:$A,$M311)</f>
        <v>0</v>
      </c>
      <c r="U311" s="29">
        <f>+SUMIFS('Scritture 2014'!$F:$F,'Scritture 2014'!$G:$G,"39AF",'Scritture 2014'!$A:$A,$M311)</f>
        <v>0</v>
      </c>
      <c r="V311" s="29">
        <f>+SUMIFS('Scritture 2014'!$F:$F,'Scritture 2014'!$G:$G,"39SD",'Scritture 2014'!$A:$A,$M311)</f>
        <v>0</v>
      </c>
      <c r="W311" s="29">
        <f>+SUMIFS('Scritture 2014'!$F:$F,'Scritture 2014'!$G:$G,"37",'Scritture 2014'!$A:$A,$M311)</f>
        <v>0</v>
      </c>
      <c r="X311" s="29">
        <f>+SUMIFS('Scritture 2014'!$F:$F,'Scritture 2014'!$G:$G,"19",'Scritture 2014'!$A:$A,$M311)</f>
        <v>0</v>
      </c>
      <c r="Y311" s="29">
        <f t="shared" si="19"/>
        <v>0</v>
      </c>
      <c r="Z311" s="29">
        <f t="shared" si="20"/>
        <v>-600</v>
      </c>
      <c r="AA311" s="29">
        <f t="shared" si="21"/>
        <v>0</v>
      </c>
    </row>
    <row r="312" spans="1:27" ht="15" customHeight="1" x14ac:dyDescent="0.3">
      <c r="A312" s="12" t="s">
        <v>22</v>
      </c>
      <c r="B312" s="12" t="s">
        <v>160</v>
      </c>
      <c r="C312" s="13" t="s">
        <v>161</v>
      </c>
      <c r="D312" s="13" t="s">
        <v>394</v>
      </c>
      <c r="E312" s="14" t="s">
        <v>163</v>
      </c>
      <c r="F312" s="13"/>
      <c r="G312" s="13"/>
      <c r="H312" s="10" t="s">
        <v>22</v>
      </c>
      <c r="I312" s="10" t="s">
        <v>160</v>
      </c>
      <c r="J312" s="20" t="s">
        <v>209</v>
      </c>
      <c r="K312" s="20" t="s">
        <v>375</v>
      </c>
      <c r="L312" s="20" t="s">
        <v>397</v>
      </c>
      <c r="M312" s="15">
        <v>22223000043</v>
      </c>
      <c r="N312" s="15" t="s">
        <v>411</v>
      </c>
      <c r="O312" s="12">
        <f>+VLOOKUP(M312,[2]Foglio1!$A:$C,3,0)</f>
        <v>-221.82</v>
      </c>
      <c r="P312" s="29">
        <f>+VLOOKUP($M312,'Sp 2013'!$M:$X,12,0)</f>
        <v>0</v>
      </c>
      <c r="Q312" s="29">
        <f>+SUMIFS('Scritture 2014'!$F:$F,'Scritture 2014'!$G:$G,"38",'Scritture 2014'!$A:$A,$M312)</f>
        <v>0</v>
      </c>
      <c r="R312" s="29">
        <f>+SUMIFS('Scritture 2014'!$F:$F,'Scritture 2014'!$G:$G,"16",'Scritture 2014'!$A:$A,$M312)</f>
        <v>0</v>
      </c>
      <c r="S312" s="29">
        <f>+SUMIFS('Scritture 2014'!$F:$F,'Scritture 2014'!$G:$G,"39CA",'Scritture 2014'!$A:$A,$M312)</f>
        <v>0</v>
      </c>
      <c r="T312" s="29">
        <f>+SUMIFS('Scritture 2014'!$F:$F,'Scritture 2014'!$G:$G,"17",'Scritture 2014'!$A:$A,$M312)</f>
        <v>0</v>
      </c>
      <c r="U312" s="29">
        <f>+SUMIFS('Scritture 2014'!$F:$F,'Scritture 2014'!$G:$G,"39AF",'Scritture 2014'!$A:$A,$M312)</f>
        <v>0</v>
      </c>
      <c r="V312" s="29">
        <f>+SUMIFS('Scritture 2014'!$F:$F,'Scritture 2014'!$G:$G,"39SD",'Scritture 2014'!$A:$A,$M312)</f>
        <v>0</v>
      </c>
      <c r="W312" s="29">
        <f>+SUMIFS('Scritture 2014'!$F:$F,'Scritture 2014'!$G:$G,"37",'Scritture 2014'!$A:$A,$M312)</f>
        <v>0</v>
      </c>
      <c r="X312" s="29">
        <f>+SUMIFS('Scritture 2014'!$F:$F,'Scritture 2014'!$G:$G,"19",'Scritture 2014'!$A:$A,$M312)</f>
        <v>0</v>
      </c>
      <c r="Y312" s="29">
        <f t="shared" si="19"/>
        <v>0</v>
      </c>
      <c r="Z312" s="29">
        <f t="shared" si="20"/>
        <v>-221.82</v>
      </c>
      <c r="AA312" s="29">
        <f t="shared" si="21"/>
        <v>0</v>
      </c>
    </row>
    <row r="313" spans="1:27" ht="15" customHeight="1" x14ac:dyDescent="0.3">
      <c r="A313" s="12" t="s">
        <v>22</v>
      </c>
      <c r="B313" s="12" t="s">
        <v>160</v>
      </c>
      <c r="C313" s="13" t="s">
        <v>161</v>
      </c>
      <c r="D313" s="13" t="s">
        <v>394</v>
      </c>
      <c r="E313" s="14" t="s">
        <v>163</v>
      </c>
      <c r="F313" s="13"/>
      <c r="G313" s="13"/>
      <c r="H313" s="10" t="s">
        <v>22</v>
      </c>
      <c r="I313" s="10" t="s">
        <v>160</v>
      </c>
      <c r="J313" s="20" t="s">
        <v>209</v>
      </c>
      <c r="K313" s="20" t="s">
        <v>375</v>
      </c>
      <c r="L313" s="20" t="s">
        <v>397</v>
      </c>
      <c r="M313" s="15">
        <v>22223000045</v>
      </c>
      <c r="N313" s="15" t="s">
        <v>412</v>
      </c>
      <c r="O313" s="12"/>
      <c r="P313" s="29">
        <f>+VLOOKUP($M313,'Sp 2013'!$M:$X,12,0)</f>
        <v>0</v>
      </c>
      <c r="Q313" s="29">
        <f>+SUMIFS('Scritture 2014'!$F:$F,'Scritture 2014'!$G:$G,"38",'Scritture 2014'!$A:$A,$M313)</f>
        <v>0</v>
      </c>
      <c r="R313" s="29">
        <f>+SUMIFS('Scritture 2014'!$F:$F,'Scritture 2014'!$G:$G,"16",'Scritture 2014'!$A:$A,$M313)</f>
        <v>0</v>
      </c>
      <c r="S313" s="29">
        <f>+SUMIFS('Scritture 2014'!$F:$F,'Scritture 2014'!$G:$G,"39CA",'Scritture 2014'!$A:$A,$M313)</f>
        <v>0</v>
      </c>
      <c r="T313" s="29">
        <f>+SUMIFS('Scritture 2014'!$F:$F,'Scritture 2014'!$G:$G,"17",'Scritture 2014'!$A:$A,$M313)</f>
        <v>0</v>
      </c>
      <c r="U313" s="29">
        <f>+SUMIFS('Scritture 2014'!$F:$F,'Scritture 2014'!$G:$G,"39AF",'Scritture 2014'!$A:$A,$M313)</f>
        <v>0</v>
      </c>
      <c r="V313" s="29">
        <f>+SUMIFS('Scritture 2014'!$F:$F,'Scritture 2014'!$G:$G,"39SD",'Scritture 2014'!$A:$A,$M313)</f>
        <v>0</v>
      </c>
      <c r="W313" s="29">
        <f>+SUMIFS('Scritture 2014'!$F:$F,'Scritture 2014'!$G:$G,"37",'Scritture 2014'!$A:$A,$M313)</f>
        <v>0</v>
      </c>
      <c r="X313" s="29">
        <f>+SUMIFS('Scritture 2014'!$F:$F,'Scritture 2014'!$G:$G,"19",'Scritture 2014'!$A:$A,$M313)</f>
        <v>0</v>
      </c>
      <c r="Y313" s="29">
        <f t="shared" si="19"/>
        <v>0</v>
      </c>
      <c r="Z313" s="29">
        <f t="shared" si="20"/>
        <v>0</v>
      </c>
      <c r="AA313" s="29">
        <f t="shared" si="21"/>
        <v>0</v>
      </c>
    </row>
    <row r="314" spans="1:27" ht="15" customHeight="1" x14ac:dyDescent="0.3">
      <c r="A314" s="12" t="s">
        <v>22</v>
      </c>
      <c r="B314" s="12" t="s">
        <v>160</v>
      </c>
      <c r="C314" s="13" t="s">
        <v>161</v>
      </c>
      <c r="D314" s="13" t="s">
        <v>394</v>
      </c>
      <c r="E314" s="14" t="s">
        <v>163</v>
      </c>
      <c r="F314" s="13"/>
      <c r="G314" s="13"/>
      <c r="H314" s="10" t="s">
        <v>22</v>
      </c>
      <c r="I314" s="10" t="s">
        <v>160</v>
      </c>
      <c r="J314" s="20" t="s">
        <v>209</v>
      </c>
      <c r="K314" s="20" t="s">
        <v>375</v>
      </c>
      <c r="L314" s="20" t="s">
        <v>397</v>
      </c>
      <c r="M314" s="15">
        <v>22223000046</v>
      </c>
      <c r="N314" s="15" t="s">
        <v>413</v>
      </c>
      <c r="O314" s="12"/>
      <c r="P314" s="29">
        <f>+VLOOKUP($M314,'Sp 2013'!$M:$X,12,0)</f>
        <v>0</v>
      </c>
      <c r="Q314" s="29">
        <f>+SUMIFS('Scritture 2014'!$F:$F,'Scritture 2014'!$G:$G,"38",'Scritture 2014'!$A:$A,$M314)</f>
        <v>0</v>
      </c>
      <c r="R314" s="29">
        <f>+SUMIFS('Scritture 2014'!$F:$F,'Scritture 2014'!$G:$G,"16",'Scritture 2014'!$A:$A,$M314)</f>
        <v>0</v>
      </c>
      <c r="S314" s="29">
        <f>+SUMIFS('Scritture 2014'!$F:$F,'Scritture 2014'!$G:$G,"39CA",'Scritture 2014'!$A:$A,$M314)</f>
        <v>0</v>
      </c>
      <c r="T314" s="29">
        <f>+SUMIFS('Scritture 2014'!$F:$F,'Scritture 2014'!$G:$G,"17",'Scritture 2014'!$A:$A,$M314)</f>
        <v>0</v>
      </c>
      <c r="U314" s="29">
        <f>+SUMIFS('Scritture 2014'!$F:$F,'Scritture 2014'!$G:$G,"39AF",'Scritture 2014'!$A:$A,$M314)</f>
        <v>0</v>
      </c>
      <c r="V314" s="29">
        <f>+SUMIFS('Scritture 2014'!$F:$F,'Scritture 2014'!$G:$G,"39SD",'Scritture 2014'!$A:$A,$M314)</f>
        <v>0</v>
      </c>
      <c r="W314" s="29">
        <f>+SUMIFS('Scritture 2014'!$F:$F,'Scritture 2014'!$G:$G,"37",'Scritture 2014'!$A:$A,$M314)</f>
        <v>0</v>
      </c>
      <c r="X314" s="29">
        <f>+SUMIFS('Scritture 2014'!$F:$F,'Scritture 2014'!$G:$G,"19",'Scritture 2014'!$A:$A,$M314)</f>
        <v>0</v>
      </c>
      <c r="Y314" s="29">
        <f t="shared" si="19"/>
        <v>0</v>
      </c>
      <c r="Z314" s="29">
        <f t="shared" si="20"/>
        <v>0</v>
      </c>
      <c r="AA314" s="29">
        <f t="shared" si="21"/>
        <v>0</v>
      </c>
    </row>
    <row r="315" spans="1:27" ht="15" customHeight="1" x14ac:dyDescent="0.3">
      <c r="A315" s="12" t="s">
        <v>22</v>
      </c>
      <c r="B315" s="12" t="s">
        <v>160</v>
      </c>
      <c r="C315" s="13" t="s">
        <v>161</v>
      </c>
      <c r="D315" s="13" t="s">
        <v>394</v>
      </c>
      <c r="E315" s="14" t="s">
        <v>163</v>
      </c>
      <c r="F315" s="13"/>
      <c r="G315" s="13"/>
      <c r="H315" s="10" t="s">
        <v>22</v>
      </c>
      <c r="I315" s="10" t="s">
        <v>160</v>
      </c>
      <c r="J315" s="20" t="s">
        <v>209</v>
      </c>
      <c r="K315" s="20" t="s">
        <v>375</v>
      </c>
      <c r="L315" s="20" t="s">
        <v>397</v>
      </c>
      <c r="M315" s="15">
        <v>22223000047</v>
      </c>
      <c r="N315" s="15" t="s">
        <v>414</v>
      </c>
      <c r="O315" s="12"/>
      <c r="P315" s="29">
        <f>+VLOOKUP($M315,'Sp 2013'!$M:$X,12,0)</f>
        <v>0</v>
      </c>
      <c r="Q315" s="29">
        <f>+SUMIFS('Scritture 2014'!$F:$F,'Scritture 2014'!$G:$G,"38",'Scritture 2014'!$A:$A,$M315)</f>
        <v>0</v>
      </c>
      <c r="R315" s="29">
        <f>+SUMIFS('Scritture 2014'!$F:$F,'Scritture 2014'!$G:$G,"16",'Scritture 2014'!$A:$A,$M315)</f>
        <v>0</v>
      </c>
      <c r="S315" s="29">
        <f>+SUMIFS('Scritture 2014'!$F:$F,'Scritture 2014'!$G:$G,"39CA",'Scritture 2014'!$A:$A,$M315)</f>
        <v>0</v>
      </c>
      <c r="T315" s="29">
        <f>+SUMIFS('Scritture 2014'!$F:$F,'Scritture 2014'!$G:$G,"17",'Scritture 2014'!$A:$A,$M315)</f>
        <v>0</v>
      </c>
      <c r="U315" s="29">
        <f>+SUMIFS('Scritture 2014'!$F:$F,'Scritture 2014'!$G:$G,"39AF",'Scritture 2014'!$A:$A,$M315)</f>
        <v>0</v>
      </c>
      <c r="V315" s="29">
        <f>+SUMIFS('Scritture 2014'!$F:$F,'Scritture 2014'!$G:$G,"39SD",'Scritture 2014'!$A:$A,$M315)</f>
        <v>0</v>
      </c>
      <c r="W315" s="29">
        <f>+SUMIFS('Scritture 2014'!$F:$F,'Scritture 2014'!$G:$G,"37",'Scritture 2014'!$A:$A,$M315)</f>
        <v>0</v>
      </c>
      <c r="X315" s="29">
        <f>+SUMIFS('Scritture 2014'!$F:$F,'Scritture 2014'!$G:$G,"19",'Scritture 2014'!$A:$A,$M315)</f>
        <v>0</v>
      </c>
      <c r="Y315" s="29">
        <f t="shared" si="19"/>
        <v>0</v>
      </c>
      <c r="Z315" s="29">
        <f t="shared" si="20"/>
        <v>0</v>
      </c>
      <c r="AA315" s="29">
        <f t="shared" si="21"/>
        <v>0</v>
      </c>
    </row>
    <row r="316" spans="1:27" ht="15" customHeight="1" x14ac:dyDescent="0.3">
      <c r="A316" s="12" t="s">
        <v>22</v>
      </c>
      <c r="B316" s="12" t="s">
        <v>160</v>
      </c>
      <c r="C316" s="13" t="s">
        <v>392</v>
      </c>
      <c r="D316" s="13" t="s">
        <v>392</v>
      </c>
      <c r="E316" s="14" t="s">
        <v>393</v>
      </c>
      <c r="F316" s="13"/>
      <c r="G316" s="13"/>
      <c r="H316" s="10" t="s">
        <v>22</v>
      </c>
      <c r="I316" s="10" t="s">
        <v>160</v>
      </c>
      <c r="J316" s="20" t="s">
        <v>209</v>
      </c>
      <c r="K316" s="20" t="s">
        <v>375</v>
      </c>
      <c r="L316" s="20" t="s">
        <v>397</v>
      </c>
      <c r="M316" s="15">
        <v>22301000001</v>
      </c>
      <c r="N316" s="15" t="s">
        <v>415</v>
      </c>
      <c r="O316" s="12">
        <f>+VLOOKUP(M316,[2]Foglio1!$A:$C,3,0)</f>
        <v>-208355.11</v>
      </c>
      <c r="P316" s="29">
        <f>+VLOOKUP($M316,'Sp 2013'!$M:$X,12,0)</f>
        <v>0</v>
      </c>
      <c r="Q316" s="29">
        <f>+SUMIFS('Scritture 2014'!$F:$F,'Scritture 2014'!$G:$G,"38",'Scritture 2014'!$A:$A,$M316)</f>
        <v>0</v>
      </c>
      <c r="R316" s="29">
        <f>+SUMIFS('Scritture 2014'!$F:$F,'Scritture 2014'!$G:$G,"16",'Scritture 2014'!$A:$A,$M316)</f>
        <v>0</v>
      </c>
      <c r="S316" s="29">
        <f>+SUMIFS('Scritture 2014'!$F:$F,'Scritture 2014'!$G:$G,"39CA",'Scritture 2014'!$A:$A,$M316)</f>
        <v>0</v>
      </c>
      <c r="T316" s="29">
        <f>+SUMIFS('Scritture 2014'!$F:$F,'Scritture 2014'!$G:$G,"17",'Scritture 2014'!$A:$A,$M316)</f>
        <v>0</v>
      </c>
      <c r="U316" s="29">
        <f>+SUMIFS('Scritture 2014'!$F:$F,'Scritture 2014'!$G:$G,"39AF",'Scritture 2014'!$A:$A,$M316)</f>
        <v>0</v>
      </c>
      <c r="V316" s="29">
        <f>+SUMIFS('Scritture 2014'!$F:$F,'Scritture 2014'!$G:$G,"39SD",'Scritture 2014'!$A:$A,$M316)</f>
        <v>0</v>
      </c>
      <c r="W316" s="29">
        <f>+SUMIFS('Scritture 2014'!$F:$F,'Scritture 2014'!$G:$G,"37",'Scritture 2014'!$A:$A,$M316)</f>
        <v>0</v>
      </c>
      <c r="X316" s="29">
        <f>+SUMIFS('Scritture 2014'!$F:$F,'Scritture 2014'!$G:$G,"19",'Scritture 2014'!$A:$A,$M316)</f>
        <v>0</v>
      </c>
      <c r="Y316" s="29">
        <f t="shared" si="19"/>
        <v>0</v>
      </c>
      <c r="Z316" s="29">
        <f t="shared" si="20"/>
        <v>-208355.11</v>
      </c>
      <c r="AA316" s="29">
        <f t="shared" si="21"/>
        <v>0</v>
      </c>
    </row>
    <row r="317" spans="1:27" ht="15" customHeight="1" x14ac:dyDescent="0.3">
      <c r="A317" s="12" t="s">
        <v>22</v>
      </c>
      <c r="B317" s="12" t="s">
        <v>160</v>
      </c>
      <c r="C317" s="13" t="s">
        <v>392</v>
      </c>
      <c r="D317" s="13" t="s">
        <v>392</v>
      </c>
      <c r="E317" s="14" t="s">
        <v>393</v>
      </c>
      <c r="F317" s="13"/>
      <c r="G317" s="13"/>
      <c r="H317" s="10" t="s">
        <v>22</v>
      </c>
      <c r="I317" s="10" t="s">
        <v>160</v>
      </c>
      <c r="J317" s="20" t="s">
        <v>209</v>
      </c>
      <c r="K317" s="20" t="s">
        <v>375</v>
      </c>
      <c r="L317" s="20" t="s">
        <v>397</v>
      </c>
      <c r="M317" s="15">
        <v>22302000002</v>
      </c>
      <c r="N317" s="15" t="s">
        <v>416</v>
      </c>
      <c r="O317" s="12">
        <f>+VLOOKUP(M317,[2]Foglio1!$A:$C,3,0)</f>
        <v>-374723.77</v>
      </c>
      <c r="P317" s="29">
        <f>+VLOOKUP($M317,'Sp 2013'!$M:$X,12,0)</f>
        <v>34596.535996353603</v>
      </c>
      <c r="Q317" s="29">
        <f>+SUMIFS('Scritture 2014'!$F:$F,'Scritture 2014'!$G:$G,"38",'Scritture 2014'!$A:$A,$M317)</f>
        <v>-5385.060758248088</v>
      </c>
      <c r="R317" s="29">
        <f>+SUMIFS('Scritture 2014'!$F:$F,'Scritture 2014'!$G:$G,"16",'Scritture 2014'!$A:$A,$M317)</f>
        <v>0</v>
      </c>
      <c r="S317" s="29">
        <f>+SUMIFS('Scritture 2014'!$F:$F,'Scritture 2014'!$G:$G,"39CA",'Scritture 2014'!$A:$A,$M317)</f>
        <v>0</v>
      </c>
      <c r="T317" s="29">
        <f>+SUMIFS('Scritture 2014'!$F:$F,'Scritture 2014'!$G:$G,"17",'Scritture 2014'!$A:$A,$M317)</f>
        <v>0</v>
      </c>
      <c r="U317" s="29">
        <f>+SUMIFS('Scritture 2014'!$F:$F,'Scritture 2014'!$G:$G,"39AF",'Scritture 2014'!$A:$A,$M317)</f>
        <v>0</v>
      </c>
      <c r="V317" s="29">
        <f>+SUMIFS('Scritture 2014'!$F:$F,'Scritture 2014'!$G:$G,"39SD",'Scritture 2014'!$A:$A,$M317)</f>
        <v>0</v>
      </c>
      <c r="W317" s="29">
        <f>+SUMIFS('Scritture 2014'!$F:$F,'Scritture 2014'!$G:$G,"37",'Scritture 2014'!$A:$A,$M317)</f>
        <v>0</v>
      </c>
      <c r="X317" s="29">
        <f>+SUMIFS('Scritture 2014'!$F:$F,'Scritture 2014'!$G:$G,"19",'Scritture 2014'!$A:$A,$M317)</f>
        <v>0</v>
      </c>
      <c r="Y317" s="29">
        <f t="shared" si="19"/>
        <v>-5385.060758248088</v>
      </c>
      <c r="Z317" s="29">
        <f t="shared" si="20"/>
        <v>-345512.2947618945</v>
      </c>
      <c r="AA317" s="29">
        <f t="shared" si="21"/>
        <v>29211.475238105515</v>
      </c>
    </row>
    <row r="318" spans="1:27" ht="15" customHeight="1" x14ac:dyDescent="0.3">
      <c r="A318" s="12"/>
      <c r="B318" s="12"/>
      <c r="C318" s="13"/>
      <c r="D318" s="13"/>
      <c r="E318" s="14"/>
      <c r="F318" s="13"/>
      <c r="G318" s="13"/>
      <c r="H318" s="10" t="s">
        <v>22</v>
      </c>
      <c r="I318" s="10" t="s">
        <v>160</v>
      </c>
      <c r="J318" s="20" t="s">
        <v>259</v>
      </c>
      <c r="K318" s="20" t="s">
        <v>417</v>
      </c>
      <c r="L318" s="20" t="s">
        <v>418</v>
      </c>
      <c r="M318" s="15" t="s">
        <v>764</v>
      </c>
      <c r="N318" s="15" t="s">
        <v>418</v>
      </c>
      <c r="O318" s="12"/>
      <c r="P318" s="29">
        <f>+VLOOKUP($M318,'Sp 2013'!$M:$X,12,0)</f>
        <v>227549.6258865014</v>
      </c>
      <c r="Q318" s="29">
        <f>+SUMIFS('Scritture 2014'!$F:$F,'Scritture 2014'!$G:$G,"38",'Scritture 2014'!$A:$A,$M318)</f>
        <v>0</v>
      </c>
      <c r="R318" s="29">
        <f>+SUMIFS('Scritture 2014'!$F:$F,'Scritture 2014'!$G:$G,"16",'Scritture 2014'!$A:$A,$M318)</f>
        <v>0</v>
      </c>
      <c r="S318" s="29">
        <f>+SUMIFS('Scritture 2014'!$F:$F,'Scritture 2014'!$G:$G,"39CA",'Scritture 2014'!$A:$A,$M318)</f>
        <v>0</v>
      </c>
      <c r="T318" s="29">
        <f>+SUMIFS('Scritture 2014'!$F:$F,'Scritture 2014'!$G:$G,"17",'Scritture 2014'!$A:$A,$M318)</f>
        <v>0</v>
      </c>
      <c r="U318" s="29">
        <f>+SUMIFS('Scritture 2014'!$F:$F,'Scritture 2014'!$G:$G,"39AF",'Scritture 2014'!$A:$A,$M318)</f>
        <v>0</v>
      </c>
      <c r="V318" s="29">
        <f>+SUMIFS('Scritture 2014'!$F:$F,'Scritture 2014'!$G:$G,"39SD",'Scritture 2014'!$A:$A,$M318)</f>
        <v>0</v>
      </c>
      <c r="W318" s="29">
        <f>+SUMIFS('Scritture 2014'!$F:$F,'Scritture 2014'!$G:$G,"37",'Scritture 2014'!$A:$A,$M318)</f>
        <v>0</v>
      </c>
      <c r="X318" s="29">
        <f>+SUMIFS('Scritture 2014'!$F:$F,'Scritture 2014'!$G:$G,"19",'Scritture 2014'!$A:$A,$M318)</f>
        <v>0</v>
      </c>
      <c r="Y318" s="29">
        <f t="shared" si="19"/>
        <v>0</v>
      </c>
      <c r="Z318" s="29">
        <f t="shared" si="20"/>
        <v>227549.6258865014</v>
      </c>
      <c r="AA318" s="29">
        <f t="shared" si="21"/>
        <v>227549.6258865014</v>
      </c>
    </row>
    <row r="319" spans="1:27" ht="15" customHeight="1" x14ac:dyDescent="0.3">
      <c r="A319" s="12"/>
      <c r="B319" s="12"/>
      <c r="C319" s="13"/>
      <c r="D319" s="13"/>
      <c r="E319" s="14"/>
      <c r="F319" s="13"/>
      <c r="G319" s="13"/>
      <c r="H319" s="10" t="s">
        <v>22</v>
      </c>
      <c r="I319" s="10" t="s">
        <v>160</v>
      </c>
      <c r="J319" s="20" t="s">
        <v>259</v>
      </c>
      <c r="K319" s="20" t="s">
        <v>417</v>
      </c>
      <c r="L319" s="20" t="s">
        <v>419</v>
      </c>
      <c r="M319" s="15" t="s">
        <v>765</v>
      </c>
      <c r="N319" s="15" t="s">
        <v>419</v>
      </c>
      <c r="O319" s="12"/>
      <c r="P319" s="29">
        <f>+VLOOKUP($M319,'Sp 2013'!$M:$X,12,0)</f>
        <v>789179.93467999995</v>
      </c>
      <c r="Q319" s="29">
        <f>+SUMIFS('Scritture 2014'!$F:$F,'Scritture 2014'!$G:$G,"38",'Scritture 2014'!$A:$A,$M319)</f>
        <v>0</v>
      </c>
      <c r="R319" s="29">
        <f>+SUMIFS('Scritture 2014'!$F:$F,'Scritture 2014'!$G:$G,"16",'Scritture 2014'!$A:$A,$M319)</f>
        <v>0</v>
      </c>
      <c r="S319" s="29">
        <f>+SUMIFS('Scritture 2014'!$F:$F,'Scritture 2014'!$G:$G,"39CA",'Scritture 2014'!$A:$A,$M319)</f>
        <v>0</v>
      </c>
      <c r="T319" s="29">
        <f>+SUMIFS('Scritture 2014'!$F:$F,'Scritture 2014'!$G:$G,"17",'Scritture 2014'!$A:$A,$M319)</f>
        <v>0</v>
      </c>
      <c r="U319" s="29">
        <f>+SUMIFS('Scritture 2014'!$F:$F,'Scritture 2014'!$G:$G,"39AF",'Scritture 2014'!$A:$A,$M319)</f>
        <v>0</v>
      </c>
      <c r="V319" s="29">
        <f>+SUMIFS('Scritture 2014'!$F:$F,'Scritture 2014'!$G:$G,"39SD",'Scritture 2014'!$A:$A,$M319)</f>
        <v>0</v>
      </c>
      <c r="W319" s="29">
        <f>+SUMIFS('Scritture 2014'!$F:$F,'Scritture 2014'!$G:$G,"37",'Scritture 2014'!$A:$A,$M319)</f>
        <v>0</v>
      </c>
      <c r="X319" s="29">
        <f>+SUMIFS('Scritture 2014'!$F:$F,'Scritture 2014'!$G:$G,"19",'Scritture 2014'!$A:$A,$M319)</f>
        <v>0</v>
      </c>
      <c r="Y319" s="29">
        <f t="shared" si="19"/>
        <v>0</v>
      </c>
      <c r="Z319" s="29">
        <f t="shared" si="20"/>
        <v>789179.93467999995</v>
      </c>
      <c r="AA319" s="29">
        <f t="shared" si="21"/>
        <v>789179.93467999995</v>
      </c>
    </row>
    <row r="320" spans="1:27" ht="15" customHeight="1" x14ac:dyDescent="0.3">
      <c r="A320" s="12"/>
      <c r="B320" s="12"/>
      <c r="C320" s="13"/>
      <c r="D320" s="13"/>
      <c r="E320" s="14"/>
      <c r="F320" s="13"/>
      <c r="G320" s="13"/>
      <c r="H320" s="10" t="s">
        <v>22</v>
      </c>
      <c r="I320" s="10" t="s">
        <v>160</v>
      </c>
      <c r="J320" s="20" t="s">
        <v>259</v>
      </c>
      <c r="K320" s="20" t="s">
        <v>417</v>
      </c>
      <c r="L320" s="20" t="s">
        <v>420</v>
      </c>
      <c r="M320" s="15" t="s">
        <v>732</v>
      </c>
      <c r="N320" s="15" t="s">
        <v>420</v>
      </c>
      <c r="O320" s="12"/>
      <c r="P320" s="29">
        <f>+VLOOKUP($M320,'Sp 2013'!$M:$X,12,0)</f>
        <v>-48126.718000000001</v>
      </c>
      <c r="Q320" s="29">
        <f>+SUMIFS('Scritture 2014'!$F:$F,'Scritture 2014'!$G:$G,"38",'Scritture 2014'!$A:$A,$M320)</f>
        <v>0</v>
      </c>
      <c r="R320" s="29">
        <f>+SUMIFS('Scritture 2014'!$F:$F,'Scritture 2014'!$G:$G,"16",'Scritture 2014'!$A:$A,$M320)</f>
        <v>0</v>
      </c>
      <c r="S320" s="29">
        <f>+SUMIFS('Scritture 2014'!$F:$F,'Scritture 2014'!$G:$G,"39CA",'Scritture 2014'!$A:$A,$M320)</f>
        <v>0</v>
      </c>
      <c r="T320" s="29">
        <f>+SUMIFS('Scritture 2014'!$F:$F,'Scritture 2014'!$G:$G,"17",'Scritture 2014'!$A:$A,$M320)</f>
        <v>0</v>
      </c>
      <c r="U320" s="29">
        <f>+SUMIFS('Scritture 2014'!$F:$F,'Scritture 2014'!$G:$G,"39AF",'Scritture 2014'!$A:$A,$M320)</f>
        <v>0</v>
      </c>
      <c r="V320" s="29">
        <f>+SUMIFS('Scritture 2014'!$F:$F,'Scritture 2014'!$G:$G,"39SD",'Scritture 2014'!$A:$A,$M320)</f>
        <v>0</v>
      </c>
      <c r="W320" s="29">
        <f>+SUMIFS('Scritture 2014'!$F:$F,'Scritture 2014'!$G:$G,"37",'Scritture 2014'!$A:$A,$M320)</f>
        <v>0</v>
      </c>
      <c r="X320" s="29">
        <f>+SUMIFS('Scritture 2014'!$F:$F,'Scritture 2014'!$G:$G,"19",'Scritture 2014'!$A:$A,$M320)</f>
        <v>0</v>
      </c>
      <c r="Y320" s="29">
        <f t="shared" si="19"/>
        <v>0</v>
      </c>
      <c r="Z320" s="29">
        <f t="shared" si="20"/>
        <v>-48126.718000000001</v>
      </c>
      <c r="AA320" s="29">
        <f t="shared" si="21"/>
        <v>-48126.718000000001</v>
      </c>
    </row>
    <row r="321" spans="1:27" ht="15" customHeight="1" x14ac:dyDescent="0.3">
      <c r="A321" s="12"/>
      <c r="B321" s="12"/>
      <c r="C321" s="13"/>
      <c r="D321" s="13"/>
      <c r="E321" s="14"/>
      <c r="F321" s="13"/>
      <c r="G321" s="13"/>
      <c r="H321" s="10" t="s">
        <v>22</v>
      </c>
      <c r="I321" s="10" t="s">
        <v>160</v>
      </c>
      <c r="J321" s="20" t="s">
        <v>259</v>
      </c>
      <c r="K321" s="20" t="s">
        <v>417</v>
      </c>
      <c r="L321" s="20" t="s">
        <v>766</v>
      </c>
      <c r="M321" s="15" t="s">
        <v>767</v>
      </c>
      <c r="N321" s="20" t="s">
        <v>766</v>
      </c>
      <c r="O321" s="12"/>
      <c r="P321" s="29">
        <f>+VLOOKUP($M321,'Sp 2013'!$M:$X,12,0)</f>
        <v>2338.7798000000121</v>
      </c>
      <c r="Q321" s="29">
        <f>+SUMIFS('Scritture 2014'!$F:$F,'Scritture 2014'!$G:$G,"38",'Scritture 2014'!$A:$A,$M321)</f>
        <v>0</v>
      </c>
      <c r="R321" s="29">
        <f>+SUMIFS('Scritture 2014'!$F:$F,'Scritture 2014'!$G:$G,"16",'Scritture 2014'!$A:$A,$M321)</f>
        <v>0</v>
      </c>
      <c r="S321" s="29">
        <f>+SUMIFS('Scritture 2014'!$F:$F,'Scritture 2014'!$G:$G,"39CA",'Scritture 2014'!$A:$A,$M321)</f>
        <v>0</v>
      </c>
      <c r="T321" s="29">
        <f>+SUMIFS('Scritture 2014'!$F:$F,'Scritture 2014'!$G:$G,"17",'Scritture 2014'!$A:$A,$M321)</f>
        <v>0</v>
      </c>
      <c r="U321" s="29">
        <f>+SUMIFS('Scritture 2014'!$F:$F,'Scritture 2014'!$G:$G,"39AF",'Scritture 2014'!$A:$A,$M321)</f>
        <v>0</v>
      </c>
      <c r="V321" s="29">
        <f>+SUMIFS('Scritture 2014'!$F:$F,'Scritture 2014'!$G:$G,"39SD",'Scritture 2014'!$A:$A,$M321)</f>
        <v>0</v>
      </c>
      <c r="W321" s="29">
        <f>+SUMIFS('Scritture 2014'!$F:$F,'Scritture 2014'!$G:$G,"37",'Scritture 2014'!$A:$A,$M321)</f>
        <v>0</v>
      </c>
      <c r="X321" s="29">
        <f>+SUMIFS('Scritture 2014'!$F:$F,'Scritture 2014'!$G:$G,"19",'Scritture 2014'!$A:$A,$M321)</f>
        <v>0</v>
      </c>
      <c r="Y321" s="29">
        <f t="shared" si="19"/>
        <v>0</v>
      </c>
      <c r="Z321" s="29">
        <f t="shared" si="20"/>
        <v>2338.7798000000121</v>
      </c>
      <c r="AA321" s="29">
        <f t="shared" si="21"/>
        <v>2338.7798000000121</v>
      </c>
    </row>
    <row r="322" spans="1:27" ht="15" customHeight="1" x14ac:dyDescent="0.3">
      <c r="A322" s="12"/>
      <c r="B322" s="12"/>
      <c r="C322" s="13"/>
      <c r="D322" s="13"/>
      <c r="E322" s="14"/>
      <c r="F322" s="13"/>
      <c r="G322" s="13"/>
      <c r="H322" s="10" t="s">
        <v>22</v>
      </c>
      <c r="I322" s="10" t="s">
        <v>160</v>
      </c>
      <c r="J322" s="20" t="s">
        <v>259</v>
      </c>
      <c r="K322" s="20" t="s">
        <v>417</v>
      </c>
      <c r="L322" s="20" t="s">
        <v>768</v>
      </c>
      <c r="M322" s="15" t="s">
        <v>769</v>
      </c>
      <c r="N322" s="20" t="s">
        <v>768</v>
      </c>
      <c r="O322" s="12"/>
      <c r="P322" s="29">
        <f>+VLOOKUP($M322,'Sp 2013'!$M:$X,12,0)</f>
        <v>-38324.18576</v>
      </c>
      <c r="Q322" s="29">
        <f>+SUMIFS('Scritture 2014'!$F:$F,'Scritture 2014'!$G:$G,"38",'Scritture 2014'!$A:$A,$M322)</f>
        <v>0</v>
      </c>
      <c r="R322" s="29">
        <f>+SUMIFS('Scritture 2014'!$F:$F,'Scritture 2014'!$G:$G,"16",'Scritture 2014'!$A:$A,$M322)</f>
        <v>0</v>
      </c>
      <c r="S322" s="29">
        <f>+SUMIFS('Scritture 2014'!$F:$F,'Scritture 2014'!$G:$G,"39CA",'Scritture 2014'!$A:$A,$M322)</f>
        <v>0</v>
      </c>
      <c r="T322" s="29">
        <f>+SUMIFS('Scritture 2014'!$F:$F,'Scritture 2014'!$G:$G,"17",'Scritture 2014'!$A:$A,$M322)</f>
        <v>0</v>
      </c>
      <c r="U322" s="29">
        <f>+SUMIFS('Scritture 2014'!$F:$F,'Scritture 2014'!$G:$G,"39AF",'Scritture 2014'!$A:$A,$M322)</f>
        <v>0</v>
      </c>
      <c r="V322" s="29">
        <f>+SUMIFS('Scritture 2014'!$F:$F,'Scritture 2014'!$G:$G,"39SD",'Scritture 2014'!$A:$A,$M322)</f>
        <v>0</v>
      </c>
      <c r="W322" s="29">
        <f>+SUMIFS('Scritture 2014'!$F:$F,'Scritture 2014'!$G:$G,"37",'Scritture 2014'!$A:$A,$M322)</f>
        <v>0</v>
      </c>
      <c r="X322" s="29">
        <f>+SUMIFS('Scritture 2014'!$F:$F,'Scritture 2014'!$G:$G,"19",'Scritture 2014'!$A:$A,$M322)</f>
        <v>0</v>
      </c>
      <c r="Y322" s="29">
        <f t="shared" si="19"/>
        <v>0</v>
      </c>
      <c r="Z322" s="29">
        <f t="shared" si="20"/>
        <v>-38324.18576</v>
      </c>
      <c r="AA322" s="29">
        <f t="shared" si="21"/>
        <v>-38324.18576</v>
      </c>
    </row>
    <row r="323" spans="1:27" ht="15" customHeight="1" x14ac:dyDescent="0.3">
      <c r="A323" s="12"/>
      <c r="B323" s="12"/>
      <c r="C323" s="13"/>
      <c r="D323" s="13"/>
      <c r="E323" s="14"/>
      <c r="F323" s="13"/>
      <c r="G323" s="13"/>
      <c r="H323" s="10" t="s">
        <v>22</v>
      </c>
      <c r="I323" s="10" t="s">
        <v>160</v>
      </c>
      <c r="J323" t="s">
        <v>277</v>
      </c>
      <c r="K323" t="s">
        <v>283</v>
      </c>
      <c r="L323" t="s">
        <v>707</v>
      </c>
      <c r="M323" s="15" t="s">
        <v>770</v>
      </c>
      <c r="N323" s="15" t="s">
        <v>771</v>
      </c>
      <c r="O323" s="12"/>
      <c r="P323" s="29">
        <f>+VLOOKUP($M323,'Sp 2013'!$M:$X,12,0)</f>
        <v>0</v>
      </c>
      <c r="Q323" s="29">
        <f>+SUMIFS('Scritture 2014'!$F:$F,'Scritture 2014'!$G:$G,"38",'Scritture 2014'!$A:$A,$M323)</f>
        <v>0</v>
      </c>
      <c r="R323" s="29">
        <f>+SUMIFS('Scritture 2014'!$F:$F,'Scritture 2014'!$G:$G,"16",'Scritture 2014'!$A:$A,$M323)</f>
        <v>0</v>
      </c>
      <c r="S323" s="29">
        <f>+SUMIFS('Scritture 2014'!$F:$F,'Scritture 2014'!$G:$G,"39CA",'Scritture 2014'!$A:$A,$M323)</f>
        <v>0</v>
      </c>
      <c r="T323" s="29">
        <f>+SUMIFS('Scritture 2014'!$F:$F,'Scritture 2014'!$G:$G,"17",'Scritture 2014'!$A:$A,$M323)</f>
        <v>0</v>
      </c>
      <c r="U323" s="29">
        <f>+SUMIFS('Scritture 2014'!$F:$F,'Scritture 2014'!$G:$G,"39AF",'Scritture 2014'!$A:$A,$M323)</f>
        <v>0</v>
      </c>
      <c r="V323" s="29">
        <f>+SUMIFS('Scritture 2014'!$F:$F,'Scritture 2014'!$G:$G,"39SD",'Scritture 2014'!$A:$A,$M323)</f>
        <v>0</v>
      </c>
      <c r="W323" s="29">
        <f>+SUMIFS('Scritture 2014'!$F:$F,'Scritture 2014'!$G:$G,"37",'Scritture 2014'!$A:$A,$M323)</f>
        <v>0</v>
      </c>
      <c r="X323" s="29">
        <f>+SUMIFS('Scritture 2014'!$F:$F,'Scritture 2014'!$G:$G,"19",'Scritture 2014'!$A:$A,$M323)</f>
        <v>0</v>
      </c>
      <c r="Y323" s="29">
        <f t="shared" si="19"/>
        <v>0</v>
      </c>
      <c r="Z323" s="29">
        <f t="shared" si="20"/>
        <v>0</v>
      </c>
      <c r="AA323" s="29">
        <f t="shared" si="21"/>
        <v>0</v>
      </c>
    </row>
    <row r="324" spans="1:27" ht="15" customHeight="1" x14ac:dyDescent="0.3">
      <c r="A324" s="12"/>
      <c r="B324" s="12"/>
      <c r="C324" s="13"/>
      <c r="D324" s="13"/>
      <c r="E324" s="14"/>
      <c r="F324" s="13"/>
      <c r="G324" s="13"/>
      <c r="H324" s="10" t="s">
        <v>22</v>
      </c>
      <c r="I324" s="10" t="s">
        <v>160</v>
      </c>
      <c r="J324" t="s">
        <v>277</v>
      </c>
      <c r="K324" t="s">
        <v>283</v>
      </c>
      <c r="L324" t="s">
        <v>707</v>
      </c>
      <c r="M324" s="15" t="s">
        <v>772</v>
      </c>
      <c r="N324" s="15" t="s">
        <v>773</v>
      </c>
      <c r="O324" s="12"/>
      <c r="P324" s="29">
        <f>+VLOOKUP($M324,'Sp 2013'!$M:$X,12,0)</f>
        <v>0</v>
      </c>
      <c r="Q324" s="29">
        <f>+SUMIFS('Scritture 2014'!$F:$F,'Scritture 2014'!$G:$G,"38",'Scritture 2014'!$A:$A,$M324)</f>
        <v>0</v>
      </c>
      <c r="R324" s="29">
        <f>+SUMIFS('Scritture 2014'!$F:$F,'Scritture 2014'!$G:$G,"16",'Scritture 2014'!$A:$A,$M324)</f>
        <v>0</v>
      </c>
      <c r="S324" s="29">
        <f>+SUMIFS('Scritture 2014'!$F:$F,'Scritture 2014'!$G:$G,"39CA",'Scritture 2014'!$A:$A,$M324)</f>
        <v>0</v>
      </c>
      <c r="T324" s="29">
        <f>+SUMIFS('Scritture 2014'!$F:$F,'Scritture 2014'!$G:$G,"17",'Scritture 2014'!$A:$A,$M324)</f>
        <v>0</v>
      </c>
      <c r="U324" s="29">
        <f>+SUMIFS('Scritture 2014'!$F:$F,'Scritture 2014'!$G:$G,"39AF",'Scritture 2014'!$A:$A,$M324)</f>
        <v>0</v>
      </c>
      <c r="V324" s="29">
        <f>+SUMIFS('Scritture 2014'!$F:$F,'Scritture 2014'!$G:$G,"39SD",'Scritture 2014'!$A:$A,$M324)</f>
        <v>0</v>
      </c>
      <c r="W324" s="29">
        <f>+SUMIFS('Scritture 2014'!$F:$F,'Scritture 2014'!$G:$G,"37",'Scritture 2014'!$A:$A,$M324)</f>
        <v>0</v>
      </c>
      <c r="X324" s="29">
        <f>+SUMIFS('Scritture 2014'!$F:$F,'Scritture 2014'!$G:$G,"19",'Scritture 2014'!$A:$A,$M324)</f>
        <v>0</v>
      </c>
      <c r="Y324" s="29">
        <f t="shared" si="19"/>
        <v>0</v>
      </c>
      <c r="Z324" s="29">
        <f t="shared" si="20"/>
        <v>0</v>
      </c>
      <c r="AA324" s="29">
        <f t="shared" si="21"/>
        <v>0</v>
      </c>
    </row>
    <row r="325" spans="1:27" ht="15" customHeight="1" x14ac:dyDescent="0.3">
      <c r="A325" s="12"/>
      <c r="B325" s="12"/>
      <c r="C325" s="13"/>
      <c r="D325" s="13"/>
      <c r="E325" s="14"/>
      <c r="F325" s="13"/>
      <c r="G325" s="13"/>
      <c r="H325" s="10" t="s">
        <v>22</v>
      </c>
      <c r="I325" s="10" t="s">
        <v>160</v>
      </c>
      <c r="J325" t="s">
        <v>277</v>
      </c>
      <c r="K325" t="s">
        <v>283</v>
      </c>
      <c r="L325" t="s">
        <v>707</v>
      </c>
      <c r="M325" s="15" t="s">
        <v>730</v>
      </c>
      <c r="N325" s="15" t="s">
        <v>724</v>
      </c>
      <c r="O325" s="12"/>
      <c r="P325" s="29">
        <f>+VLOOKUP($M325,'Sp 2013'!$M:$X,12,0)</f>
        <v>0</v>
      </c>
      <c r="Q325" s="29">
        <f>+SUMIFS('Scritture 2014'!$F:$F,'Scritture 2014'!$G:$G,"38",'Scritture 2014'!$A:$A,$M325)</f>
        <v>0</v>
      </c>
      <c r="R325" s="29">
        <f>+SUMIFS('Scritture 2014'!$F:$F,'Scritture 2014'!$G:$G,"16",'Scritture 2014'!$A:$A,$M325)</f>
        <v>0</v>
      </c>
      <c r="S325" s="29">
        <f>+SUMIFS('Scritture 2014'!$F:$F,'Scritture 2014'!$G:$G,"39CA",'Scritture 2014'!$A:$A,$M325)</f>
        <v>-845.1725100000001</v>
      </c>
      <c r="T325" s="29">
        <f>+SUMIFS('Scritture 2014'!$F:$F,'Scritture 2014'!$G:$G,"17",'Scritture 2014'!$A:$A,$M325)</f>
        <v>0</v>
      </c>
      <c r="U325" s="29">
        <f>+SUMIFS('Scritture 2014'!$F:$F,'Scritture 2014'!$G:$G,"39AF",'Scritture 2014'!$A:$A,$M325)</f>
        <v>0</v>
      </c>
      <c r="V325" s="29">
        <f>+SUMIFS('Scritture 2014'!$F:$F,'Scritture 2014'!$G:$G,"39SD",'Scritture 2014'!$A:$A,$M325)</f>
        <v>0</v>
      </c>
      <c r="W325" s="29">
        <f>+SUMIFS('Scritture 2014'!$F:$F,'Scritture 2014'!$G:$G,"37",'Scritture 2014'!$A:$A,$M325)</f>
        <v>0</v>
      </c>
      <c r="X325" s="29">
        <f>+SUMIFS('Scritture 2014'!$F:$F,'Scritture 2014'!$G:$G,"19",'Scritture 2014'!$A:$A,$M325)</f>
        <v>0</v>
      </c>
      <c r="Y325" s="29">
        <f t="shared" si="19"/>
        <v>-845.1725100000001</v>
      </c>
      <c r="Z325" s="29">
        <f t="shared" si="20"/>
        <v>-845.1725100000001</v>
      </c>
      <c r="AA325" s="29">
        <f t="shared" si="21"/>
        <v>-845.1725100000001</v>
      </c>
    </row>
    <row r="326" spans="1:27" ht="15" customHeight="1" x14ac:dyDescent="0.3">
      <c r="A326" s="12"/>
      <c r="B326" s="12"/>
      <c r="C326" s="13"/>
      <c r="D326" s="13"/>
      <c r="E326" s="14"/>
      <c r="F326" s="13"/>
      <c r="G326" s="13"/>
      <c r="H326" s="10" t="s">
        <v>22</v>
      </c>
      <c r="I326" s="10" t="s">
        <v>160</v>
      </c>
      <c r="J326" t="s">
        <v>277</v>
      </c>
      <c r="K326" t="s">
        <v>283</v>
      </c>
      <c r="L326" t="s">
        <v>707</v>
      </c>
      <c r="M326" s="15" t="s">
        <v>735</v>
      </c>
      <c r="N326" s="15" t="s">
        <v>725</v>
      </c>
      <c r="O326" s="12"/>
      <c r="P326" s="29">
        <f>+VLOOKUP($M326,'Sp 2013'!$M:$X,12,0)</f>
        <v>-29553.691750000002</v>
      </c>
      <c r="Q326" s="29">
        <f>+SUMIFS('Scritture 2014'!$F:$F,'Scritture 2014'!$G:$G,"38",'Scritture 2014'!$A:$A,$M326)</f>
        <v>0</v>
      </c>
      <c r="R326" s="29">
        <f>+SUMIFS('Scritture 2014'!$F:$F,'Scritture 2014'!$G:$G,"16",'Scritture 2014'!$A:$A,$M326)</f>
        <v>0</v>
      </c>
      <c r="S326" s="29">
        <f>+SUMIFS('Scritture 2014'!$F:$F,'Scritture 2014'!$G:$G,"39CA",'Scritture 2014'!$A:$A,$M326)</f>
        <v>-5380.4740000000002</v>
      </c>
      <c r="T326" s="29">
        <f>+SUMIFS('Scritture 2014'!$F:$F,'Scritture 2014'!$G:$G,"17",'Scritture 2014'!$A:$A,$M326)</f>
        <v>0</v>
      </c>
      <c r="U326" s="29">
        <f>+SUMIFS('Scritture 2014'!$F:$F,'Scritture 2014'!$G:$G,"39AF",'Scritture 2014'!$A:$A,$M326)</f>
        <v>-3788.6530000000016</v>
      </c>
      <c r="V326" s="29">
        <f>+SUMIFS('Scritture 2014'!$F:$F,'Scritture 2014'!$G:$G,"39SD",'Scritture 2014'!$A:$A,$M326)</f>
        <v>0</v>
      </c>
      <c r="W326" s="29">
        <f>+SUMIFS('Scritture 2014'!$F:$F,'Scritture 2014'!$G:$G,"37",'Scritture 2014'!$A:$A,$M326)</f>
        <v>0</v>
      </c>
      <c r="X326" s="29">
        <f>+SUMIFS('Scritture 2014'!$F:$F,'Scritture 2014'!$G:$G,"19",'Scritture 2014'!$A:$A,$M326)</f>
        <v>0</v>
      </c>
      <c r="Y326" s="29">
        <f t="shared" si="19"/>
        <v>-9169.1270000000022</v>
      </c>
      <c r="Z326" s="29">
        <f t="shared" si="20"/>
        <v>-38722.818749999999</v>
      </c>
      <c r="AA326" s="29">
        <f t="shared" si="21"/>
        <v>-38722.818749999999</v>
      </c>
    </row>
    <row r="327" spans="1:27" ht="15" customHeight="1" x14ac:dyDescent="0.3">
      <c r="A327" s="12"/>
      <c r="B327" s="12"/>
      <c r="C327" s="13"/>
      <c r="D327" s="13"/>
      <c r="E327" s="14"/>
      <c r="F327" s="13"/>
      <c r="G327" s="13"/>
      <c r="H327" s="10" t="s">
        <v>22</v>
      </c>
      <c r="I327" s="10" t="s">
        <v>160</v>
      </c>
      <c r="J327" t="s">
        <v>277</v>
      </c>
      <c r="K327" t="s">
        <v>283</v>
      </c>
      <c r="L327" t="s">
        <v>707</v>
      </c>
      <c r="M327" s="15" t="s">
        <v>845</v>
      </c>
      <c r="N327" s="15" t="s">
        <v>846</v>
      </c>
      <c r="O327" s="12"/>
      <c r="P327" s="29">
        <f>+VLOOKUP($M327,'Sp 2013'!$M:$X,12,0)</f>
        <v>-2178.78024</v>
      </c>
      <c r="Q327" s="29">
        <f>+SUMIFS('Scritture 2014'!$F:$F,'Scritture 2014'!$G:$G,"38",'Scritture 2014'!$A:$A,$M327)</f>
        <v>0</v>
      </c>
      <c r="R327" s="29">
        <f>+SUMIFS('Scritture 2014'!$F:$F,'Scritture 2014'!$G:$G,"16",'Scritture 2014'!$A:$A,$M327)</f>
        <v>0</v>
      </c>
      <c r="S327" s="29">
        <f>+SUMIFS('Scritture 2014'!$F:$F,'Scritture 2014'!$G:$G,"39CA",'Scritture 2014'!$A:$A,$M327)</f>
        <v>0</v>
      </c>
      <c r="T327" s="29">
        <f>+SUMIFS('Scritture 2014'!$F:$F,'Scritture 2014'!$G:$G,"17",'Scritture 2014'!$A:$A,$M327)</f>
        <v>0</v>
      </c>
      <c r="U327" s="29">
        <f>+SUMIFS('Scritture 2014'!$F:$F,'Scritture 2014'!$G:$G,"39AF",'Scritture 2014'!$A:$A,$M327)</f>
        <v>0</v>
      </c>
      <c r="V327" s="29">
        <f>+SUMIFS('Scritture 2014'!$F:$F,'Scritture 2014'!$G:$G,"39SD",'Scritture 2014'!$A:$A,$M327)</f>
        <v>0</v>
      </c>
      <c r="W327" s="29">
        <f>+SUMIFS('Scritture 2014'!$F:$F,'Scritture 2014'!$G:$G,"37",'Scritture 2014'!$A:$A,$M327)</f>
        <v>1665.7032600000009</v>
      </c>
      <c r="X327" s="29">
        <f>+SUMIFS('Scritture 2014'!$F:$F,'Scritture 2014'!$G:$G,"19",'Scritture 2014'!$A:$A,$M327)</f>
        <v>0</v>
      </c>
      <c r="Y327" s="29">
        <f t="shared" ref="Y327:Y390" si="22">+SUM(Q327:X327)</f>
        <v>1665.7032600000009</v>
      </c>
      <c r="Z327" s="29">
        <f t="shared" ref="Z327:Z390" si="23">+O327+SUM(P327:X327)</f>
        <v>-513.07697999999914</v>
      </c>
      <c r="AA327" s="29">
        <f t="shared" ref="AA327:AA390" si="24">+Z327-O327</f>
        <v>-513.07697999999914</v>
      </c>
    </row>
    <row r="328" spans="1:27" ht="15" customHeight="1" x14ac:dyDescent="0.3">
      <c r="A328" s="12"/>
      <c r="B328" s="12"/>
      <c r="C328" s="13"/>
      <c r="D328" s="13"/>
      <c r="E328" s="14"/>
      <c r="F328" s="13"/>
      <c r="G328" s="13"/>
      <c r="H328" s="10" t="s">
        <v>22</v>
      </c>
      <c r="I328" s="10" t="s">
        <v>160</v>
      </c>
      <c r="J328" t="s">
        <v>277</v>
      </c>
      <c r="K328" t="s">
        <v>283</v>
      </c>
      <c r="L328" t="s">
        <v>707</v>
      </c>
      <c r="M328" s="15" t="s">
        <v>843</v>
      </c>
      <c r="N328" s="15" t="s">
        <v>844</v>
      </c>
      <c r="O328" s="12"/>
      <c r="P328" s="29">
        <f>+VLOOKUP($M328,'Sp 2013'!$M:$X,12,0)</f>
        <v>-15363.194000000001</v>
      </c>
      <c r="Q328" s="29">
        <f>+SUMIFS('Scritture 2014'!$F:$F,'Scritture 2014'!$G:$G,"38",'Scritture 2014'!$A:$A,$M328)</f>
        <v>0</v>
      </c>
      <c r="R328" s="29">
        <f>+SUMIFS('Scritture 2014'!$F:$F,'Scritture 2014'!$G:$G,"16",'Scritture 2014'!$A:$A,$M328)</f>
        <v>0</v>
      </c>
      <c r="S328" s="29">
        <f>+SUMIFS('Scritture 2014'!$F:$F,'Scritture 2014'!$G:$G,"39CA",'Scritture 2014'!$A:$A,$M328)</f>
        <v>0</v>
      </c>
      <c r="T328" s="29">
        <f>+SUMIFS('Scritture 2014'!$F:$F,'Scritture 2014'!$G:$G,"17",'Scritture 2014'!$A:$A,$M328)</f>
        <v>0</v>
      </c>
      <c r="U328" s="29">
        <f>+SUMIFS('Scritture 2014'!$F:$F,'Scritture 2014'!$G:$G,"39AF",'Scritture 2014'!$A:$A,$M328)</f>
        <v>0</v>
      </c>
      <c r="V328" s="29">
        <f>+SUMIFS('Scritture 2014'!$F:$F,'Scritture 2014'!$G:$G,"39SD",'Scritture 2014'!$A:$A,$M328)</f>
        <v>0</v>
      </c>
      <c r="W328" s="29">
        <f>+SUMIFS('Scritture 2014'!$F:$F,'Scritture 2014'!$G:$G,"37",'Scritture 2014'!$A:$A,$M328)</f>
        <v>11745.343500000008</v>
      </c>
      <c r="X328" s="29">
        <f>+SUMIFS('Scritture 2014'!$F:$F,'Scritture 2014'!$G:$G,"19",'Scritture 2014'!$A:$A,$M328)</f>
        <v>0</v>
      </c>
      <c r="Y328" s="29">
        <f t="shared" si="22"/>
        <v>11745.343500000008</v>
      </c>
      <c r="Z328" s="29">
        <f t="shared" si="23"/>
        <v>-3617.8504999999932</v>
      </c>
      <c r="AA328" s="29">
        <f t="shared" si="24"/>
        <v>-3617.8504999999932</v>
      </c>
    </row>
    <row r="329" spans="1:27" ht="15" customHeight="1" x14ac:dyDescent="0.3">
      <c r="A329" s="12"/>
      <c r="B329" s="12"/>
      <c r="C329" s="13"/>
      <c r="D329" s="13"/>
      <c r="E329" s="14"/>
      <c r="F329" s="13"/>
      <c r="G329" s="13"/>
      <c r="H329" s="10" t="s">
        <v>22</v>
      </c>
      <c r="I329" s="10" t="s">
        <v>160</v>
      </c>
      <c r="J329" t="s">
        <v>277</v>
      </c>
      <c r="K329" t="s">
        <v>283</v>
      </c>
      <c r="L329" t="s">
        <v>707</v>
      </c>
      <c r="M329" s="23" t="s">
        <v>859</v>
      </c>
      <c r="N329" s="23" t="s">
        <v>860</v>
      </c>
      <c r="O329" s="12"/>
      <c r="P329" s="29">
        <f>+VLOOKUP($M329,'Sp 2013'!$M:$X,12,0)</f>
        <v>-2600207.6705</v>
      </c>
      <c r="Q329" s="29">
        <f>+SUMIFS('Scritture 2014'!$F:$F,'Scritture 2014'!$G:$G,"38",'Scritture 2014'!$A:$A,$M329)</f>
        <v>0</v>
      </c>
      <c r="R329" s="29">
        <f>+SUMIFS('Scritture 2014'!$F:$F,'Scritture 2014'!$G:$G,"16",'Scritture 2014'!$A:$A,$M329)</f>
        <v>68942.459785943371</v>
      </c>
      <c r="S329" s="29">
        <f>+SUMIFS('Scritture 2014'!$F:$F,'Scritture 2014'!$G:$G,"39CA",'Scritture 2014'!$A:$A,$M329)</f>
        <v>0</v>
      </c>
      <c r="T329" s="29">
        <f>+SUMIFS('Scritture 2014'!$F:$F,'Scritture 2014'!$G:$G,"17",'Scritture 2014'!$A:$A,$M329)</f>
        <v>0</v>
      </c>
      <c r="U329" s="29">
        <f>+SUMIFS('Scritture 2014'!$F:$F,'Scritture 2014'!$G:$G,"39AF",'Scritture 2014'!$A:$A,$M329)</f>
        <v>0</v>
      </c>
      <c r="V329" s="29">
        <f>+SUMIFS('Scritture 2014'!$F:$F,'Scritture 2014'!$G:$G,"39SD",'Scritture 2014'!$A:$A,$M329)</f>
        <v>0</v>
      </c>
      <c r="W329" s="29">
        <f>+SUMIFS('Scritture 2014'!$F:$F,'Scritture 2014'!$G:$G,"37",'Scritture 2014'!$A:$A,$M329)</f>
        <v>0</v>
      </c>
      <c r="X329" s="29">
        <f>+SUMIFS('Scritture 2014'!$F:$F,'Scritture 2014'!$G:$G,"19",'Scritture 2014'!$A:$A,$M329)</f>
        <v>0</v>
      </c>
      <c r="Y329" s="29">
        <f t="shared" si="22"/>
        <v>68942.459785943371</v>
      </c>
      <c r="Z329" s="29">
        <f t="shared" si="23"/>
        <v>-2531265.2107140566</v>
      </c>
      <c r="AA329" s="29">
        <f t="shared" si="24"/>
        <v>-2531265.2107140566</v>
      </c>
    </row>
    <row r="330" spans="1:27" ht="15" customHeight="1" x14ac:dyDescent="0.3">
      <c r="A330" s="12"/>
      <c r="B330" s="12"/>
      <c r="C330" s="13"/>
      <c r="D330" s="13"/>
      <c r="E330" s="14"/>
      <c r="F330" s="13"/>
      <c r="G330" s="13"/>
      <c r="H330" s="10" t="s">
        <v>22</v>
      </c>
      <c r="I330" s="10" t="s">
        <v>160</v>
      </c>
      <c r="J330" t="s">
        <v>277</v>
      </c>
      <c r="K330" t="s">
        <v>283</v>
      </c>
      <c r="L330" t="s">
        <v>707</v>
      </c>
      <c r="M330" s="23" t="s">
        <v>861</v>
      </c>
      <c r="N330" s="23" t="s">
        <v>862</v>
      </c>
      <c r="O330" s="12"/>
      <c r="P330" s="29">
        <f>+VLOOKUP($M330,'Sp 2013'!$M:$X,12,0)</f>
        <v>-368756.72417999996</v>
      </c>
      <c r="Q330" s="29">
        <f>+SUMIFS('Scritture 2014'!$F:$F,'Scritture 2014'!$G:$G,"38",'Scritture 2014'!$A:$A,$M330)</f>
        <v>0</v>
      </c>
      <c r="R330" s="29">
        <f>+SUMIFS('Scritture 2014'!$F:$F,'Scritture 2014'!$G:$G,"16",'Scritture 2014'!$A:$A,$M330)</f>
        <v>9777.2942969156029</v>
      </c>
      <c r="S330" s="29">
        <f>+SUMIFS('Scritture 2014'!$F:$F,'Scritture 2014'!$G:$G,"39CA",'Scritture 2014'!$A:$A,$M330)</f>
        <v>0</v>
      </c>
      <c r="T330" s="29">
        <f>+SUMIFS('Scritture 2014'!$F:$F,'Scritture 2014'!$G:$G,"17",'Scritture 2014'!$A:$A,$M330)</f>
        <v>0</v>
      </c>
      <c r="U330" s="29">
        <f>+SUMIFS('Scritture 2014'!$F:$F,'Scritture 2014'!$G:$G,"39AF",'Scritture 2014'!$A:$A,$M330)</f>
        <v>0</v>
      </c>
      <c r="V330" s="29">
        <f>+SUMIFS('Scritture 2014'!$F:$F,'Scritture 2014'!$G:$G,"39SD",'Scritture 2014'!$A:$A,$M330)</f>
        <v>0</v>
      </c>
      <c r="W330" s="29">
        <f>+SUMIFS('Scritture 2014'!$F:$F,'Scritture 2014'!$G:$G,"37",'Scritture 2014'!$A:$A,$M330)</f>
        <v>0</v>
      </c>
      <c r="X330" s="29">
        <f>+SUMIFS('Scritture 2014'!$F:$F,'Scritture 2014'!$G:$G,"19",'Scritture 2014'!$A:$A,$M330)</f>
        <v>0</v>
      </c>
      <c r="Y330" s="29">
        <f t="shared" si="22"/>
        <v>9777.2942969156029</v>
      </c>
      <c r="Z330" s="29">
        <f t="shared" si="23"/>
        <v>-358979.42988308438</v>
      </c>
      <c r="AA330" s="29">
        <f t="shared" si="24"/>
        <v>-358979.42988308438</v>
      </c>
    </row>
    <row r="331" spans="1:27" ht="15" customHeight="1" x14ac:dyDescent="0.3">
      <c r="A331" s="12"/>
      <c r="B331" s="12"/>
      <c r="C331" s="13"/>
      <c r="D331" s="13"/>
      <c r="E331" s="14"/>
      <c r="F331" s="13"/>
      <c r="G331" s="13"/>
      <c r="H331" s="10" t="s">
        <v>22</v>
      </c>
      <c r="I331" s="10" t="s">
        <v>160</v>
      </c>
      <c r="J331" s="20" t="s">
        <v>259</v>
      </c>
      <c r="K331" s="20" t="s">
        <v>421</v>
      </c>
      <c r="L331" s="20" t="s">
        <v>422</v>
      </c>
      <c r="M331" s="15" t="s">
        <v>774</v>
      </c>
      <c r="N331" s="15" t="s">
        <v>422</v>
      </c>
      <c r="O331" s="12"/>
      <c r="P331" s="29">
        <f>+VLOOKUP($M331,'Sp 2013'!$M:$X,12,0)</f>
        <v>0</v>
      </c>
      <c r="Q331" s="29">
        <f>+SUMIFS('Scritture 2014'!$F:$F,'Scritture 2014'!$G:$G,"38",'Scritture 2014'!$A:$A,$M331)</f>
        <v>0</v>
      </c>
      <c r="R331" s="29">
        <f>+SUMIFS('Scritture 2014'!$F:$F,'Scritture 2014'!$G:$G,"16",'Scritture 2014'!$A:$A,$M331)</f>
        <v>0</v>
      </c>
      <c r="S331" s="29">
        <f>+SUMIFS('Scritture 2014'!$F:$F,'Scritture 2014'!$G:$G,"39CA",'Scritture 2014'!$A:$A,$M331)</f>
        <v>0</v>
      </c>
      <c r="T331" s="29">
        <f>+SUMIFS('Scritture 2014'!$F:$F,'Scritture 2014'!$G:$G,"17",'Scritture 2014'!$A:$A,$M331)</f>
        <v>0</v>
      </c>
      <c r="U331" s="29">
        <f>+SUMIFS('Scritture 2014'!$F:$F,'Scritture 2014'!$G:$G,"39AF",'Scritture 2014'!$A:$A,$M331)</f>
        <v>0</v>
      </c>
      <c r="V331" s="29">
        <f>+SUMIFS('Scritture 2014'!$F:$F,'Scritture 2014'!$G:$G,"39SD",'Scritture 2014'!$A:$A,$M331)</f>
        <v>0</v>
      </c>
      <c r="W331" s="29">
        <f>+SUMIFS('Scritture 2014'!$F:$F,'Scritture 2014'!$G:$G,"37",'Scritture 2014'!$A:$A,$M331)</f>
        <v>0</v>
      </c>
      <c r="X331" s="29">
        <f>+SUMIFS('Scritture 2014'!$F:$F,'Scritture 2014'!$G:$G,"19",'Scritture 2014'!$A:$A,$M331)</f>
        <v>0</v>
      </c>
      <c r="Y331" s="29">
        <f t="shared" si="22"/>
        <v>0</v>
      </c>
      <c r="Z331" s="29">
        <f t="shared" si="23"/>
        <v>0</v>
      </c>
      <c r="AA331" s="29">
        <f t="shared" si="24"/>
        <v>0</v>
      </c>
    </row>
    <row r="332" spans="1:27" ht="15" customHeight="1" x14ac:dyDescent="0.3">
      <c r="A332" s="12"/>
      <c r="B332" s="12"/>
      <c r="C332" s="13"/>
      <c r="D332" s="13"/>
      <c r="E332" s="14"/>
      <c r="F332" s="13"/>
      <c r="G332" s="13"/>
      <c r="H332" s="10" t="s">
        <v>22</v>
      </c>
      <c r="I332" s="10" t="s">
        <v>160</v>
      </c>
      <c r="J332" s="20" t="s">
        <v>259</v>
      </c>
      <c r="K332" s="20" t="s">
        <v>421</v>
      </c>
      <c r="L332" s="20" t="s">
        <v>423</v>
      </c>
      <c r="M332" s="15" t="s">
        <v>775</v>
      </c>
      <c r="N332" s="15" t="s">
        <v>423</v>
      </c>
      <c r="O332" s="12"/>
      <c r="P332" s="29">
        <f>+VLOOKUP($M332,'Sp 2013'!$M:$X,12,0)</f>
        <v>0</v>
      </c>
      <c r="Q332" s="29">
        <f>+SUMIFS('Scritture 2014'!$F:$F,'Scritture 2014'!$G:$G,"38",'Scritture 2014'!$A:$A,$M332)</f>
        <v>0</v>
      </c>
      <c r="R332" s="29">
        <f>+SUMIFS('Scritture 2014'!$F:$F,'Scritture 2014'!$G:$G,"16",'Scritture 2014'!$A:$A,$M332)</f>
        <v>0</v>
      </c>
      <c r="S332" s="29">
        <f>+SUMIFS('Scritture 2014'!$F:$F,'Scritture 2014'!$G:$G,"39CA",'Scritture 2014'!$A:$A,$M332)</f>
        <v>0</v>
      </c>
      <c r="T332" s="29">
        <f>+SUMIFS('Scritture 2014'!$F:$F,'Scritture 2014'!$G:$G,"17",'Scritture 2014'!$A:$A,$M332)</f>
        <v>0</v>
      </c>
      <c r="U332" s="29">
        <f>+SUMIFS('Scritture 2014'!$F:$F,'Scritture 2014'!$G:$G,"39AF",'Scritture 2014'!$A:$A,$M332)</f>
        <v>0</v>
      </c>
      <c r="V332" s="29">
        <f>+SUMIFS('Scritture 2014'!$F:$F,'Scritture 2014'!$G:$G,"39SD",'Scritture 2014'!$A:$A,$M332)</f>
        <v>0</v>
      </c>
      <c r="W332" s="29">
        <f>+SUMIFS('Scritture 2014'!$F:$F,'Scritture 2014'!$G:$G,"37",'Scritture 2014'!$A:$A,$M332)</f>
        <v>0</v>
      </c>
      <c r="X332" s="29">
        <f>+SUMIFS('Scritture 2014'!$F:$F,'Scritture 2014'!$G:$G,"19",'Scritture 2014'!$A:$A,$M332)</f>
        <v>0</v>
      </c>
      <c r="Y332" s="29">
        <f t="shared" si="22"/>
        <v>0</v>
      </c>
      <c r="Z332" s="29">
        <f t="shared" si="23"/>
        <v>0</v>
      </c>
      <c r="AA332" s="29">
        <f t="shared" si="24"/>
        <v>0</v>
      </c>
    </row>
    <row r="333" spans="1:27" ht="15" customHeight="1" x14ac:dyDescent="0.3">
      <c r="A333" s="12"/>
      <c r="B333" s="12"/>
      <c r="C333" s="13"/>
      <c r="D333" s="13"/>
      <c r="E333" s="14"/>
      <c r="F333" s="13"/>
      <c r="G333" s="13"/>
      <c r="H333" s="10" t="s">
        <v>22</v>
      </c>
      <c r="I333" s="10" t="s">
        <v>160</v>
      </c>
      <c r="J333" s="20" t="s">
        <v>259</v>
      </c>
      <c r="K333" s="20" t="s">
        <v>421</v>
      </c>
      <c r="L333" s="20" t="s">
        <v>424</v>
      </c>
      <c r="M333" s="15" t="s">
        <v>776</v>
      </c>
      <c r="N333" s="15" t="s">
        <v>424</v>
      </c>
      <c r="O333" s="12"/>
      <c r="P333" s="29">
        <f>+VLOOKUP($M333,'Sp 2013'!$M:$X,12,0)</f>
        <v>0</v>
      </c>
      <c r="Q333" s="29">
        <f>+SUMIFS('Scritture 2014'!$F:$F,'Scritture 2014'!$G:$G,"38",'Scritture 2014'!$A:$A,$M333)</f>
        <v>0</v>
      </c>
      <c r="R333" s="29">
        <f>+SUMIFS('Scritture 2014'!$F:$F,'Scritture 2014'!$G:$G,"16",'Scritture 2014'!$A:$A,$M333)</f>
        <v>0</v>
      </c>
      <c r="S333" s="29">
        <f>+SUMIFS('Scritture 2014'!$F:$F,'Scritture 2014'!$G:$G,"39CA",'Scritture 2014'!$A:$A,$M333)</f>
        <v>0</v>
      </c>
      <c r="T333" s="29">
        <f>+SUMIFS('Scritture 2014'!$F:$F,'Scritture 2014'!$G:$G,"17",'Scritture 2014'!$A:$A,$M333)</f>
        <v>0</v>
      </c>
      <c r="U333" s="29">
        <f>+SUMIFS('Scritture 2014'!$F:$F,'Scritture 2014'!$G:$G,"39AF",'Scritture 2014'!$A:$A,$M333)</f>
        <v>0</v>
      </c>
      <c r="V333" s="29">
        <f>+SUMIFS('Scritture 2014'!$F:$F,'Scritture 2014'!$G:$G,"39SD",'Scritture 2014'!$A:$A,$M333)</f>
        <v>0</v>
      </c>
      <c r="W333" s="29">
        <f>+SUMIFS('Scritture 2014'!$F:$F,'Scritture 2014'!$G:$G,"37",'Scritture 2014'!$A:$A,$M333)</f>
        <v>0</v>
      </c>
      <c r="X333" s="29">
        <f>+SUMIFS('Scritture 2014'!$F:$F,'Scritture 2014'!$G:$G,"19",'Scritture 2014'!$A:$A,$M333)</f>
        <v>0</v>
      </c>
      <c r="Y333" s="29">
        <f t="shared" si="22"/>
        <v>0</v>
      </c>
      <c r="Z333" s="29">
        <f t="shared" si="23"/>
        <v>0</v>
      </c>
      <c r="AA333" s="29">
        <f t="shared" si="24"/>
        <v>0</v>
      </c>
    </row>
    <row r="334" spans="1:27" ht="15" customHeight="1" x14ac:dyDescent="0.3">
      <c r="A334" s="12"/>
      <c r="B334" s="12"/>
      <c r="C334" s="13"/>
      <c r="D334" s="13"/>
      <c r="E334" s="14"/>
      <c r="F334" s="13"/>
      <c r="G334" s="13"/>
      <c r="H334" s="10" t="s">
        <v>22</v>
      </c>
      <c r="I334" s="10" t="s">
        <v>160</v>
      </c>
      <c r="J334" s="20" t="s">
        <v>259</v>
      </c>
      <c r="K334" s="20" t="s">
        <v>421</v>
      </c>
      <c r="L334" s="20" t="s">
        <v>425</v>
      </c>
      <c r="M334" s="15" t="s">
        <v>777</v>
      </c>
      <c r="N334" s="15" t="s">
        <v>425</v>
      </c>
      <c r="O334" s="12"/>
      <c r="P334" s="29">
        <f>+VLOOKUP($M334,'Sp 2013'!$M:$X,12,0)</f>
        <v>0</v>
      </c>
      <c r="Q334" s="29">
        <f>+SUMIFS('Scritture 2014'!$F:$F,'Scritture 2014'!$G:$G,"38",'Scritture 2014'!$A:$A,$M334)</f>
        <v>0</v>
      </c>
      <c r="R334" s="29">
        <f>+SUMIFS('Scritture 2014'!$F:$F,'Scritture 2014'!$G:$G,"16",'Scritture 2014'!$A:$A,$M334)</f>
        <v>0</v>
      </c>
      <c r="S334" s="29">
        <f>+SUMIFS('Scritture 2014'!$F:$F,'Scritture 2014'!$G:$G,"39CA",'Scritture 2014'!$A:$A,$M334)</f>
        <v>0</v>
      </c>
      <c r="T334" s="29">
        <f>+SUMIFS('Scritture 2014'!$F:$F,'Scritture 2014'!$G:$G,"17",'Scritture 2014'!$A:$A,$M334)</f>
        <v>0</v>
      </c>
      <c r="U334" s="29">
        <f>+SUMIFS('Scritture 2014'!$F:$F,'Scritture 2014'!$G:$G,"39AF",'Scritture 2014'!$A:$A,$M334)</f>
        <v>0</v>
      </c>
      <c r="V334" s="29">
        <f>+SUMIFS('Scritture 2014'!$F:$F,'Scritture 2014'!$G:$G,"39SD",'Scritture 2014'!$A:$A,$M334)</f>
        <v>0</v>
      </c>
      <c r="W334" s="29">
        <f>+SUMIFS('Scritture 2014'!$F:$F,'Scritture 2014'!$G:$G,"37",'Scritture 2014'!$A:$A,$M334)</f>
        <v>0</v>
      </c>
      <c r="X334" s="29">
        <f>+SUMIFS('Scritture 2014'!$F:$F,'Scritture 2014'!$G:$G,"19",'Scritture 2014'!$A:$A,$M334)</f>
        <v>0</v>
      </c>
      <c r="Y334" s="29">
        <f t="shared" si="22"/>
        <v>0</v>
      </c>
      <c r="Z334" s="29">
        <f t="shared" si="23"/>
        <v>0</v>
      </c>
      <c r="AA334" s="29">
        <f t="shared" si="24"/>
        <v>0</v>
      </c>
    </row>
    <row r="335" spans="1:27" ht="15" customHeight="1" x14ac:dyDescent="0.3">
      <c r="A335" s="12" t="s">
        <v>426</v>
      </c>
      <c r="B335" s="12" t="s">
        <v>427</v>
      </c>
      <c r="C335" s="13" t="s">
        <v>428</v>
      </c>
      <c r="D335" s="13" t="s">
        <v>429</v>
      </c>
      <c r="E335" s="14" t="s">
        <v>430</v>
      </c>
      <c r="F335" s="13"/>
      <c r="G335" s="13"/>
      <c r="H335" s="10" t="s">
        <v>426</v>
      </c>
      <c r="I335" s="10" t="s">
        <v>427</v>
      </c>
      <c r="J335" t="s">
        <v>431</v>
      </c>
      <c r="K335" t="s">
        <v>432</v>
      </c>
      <c r="M335" s="15">
        <v>55001000001</v>
      </c>
      <c r="N335" s="15" t="s">
        <v>433</v>
      </c>
      <c r="O335" s="12">
        <f>+VLOOKUP(M335,[2]Foglio1!$A:$C,3,0)</f>
        <v>-28164481.780000001</v>
      </c>
      <c r="P335" s="29">
        <f>+VLOOKUP($M335,'Sp 2013'!$M:$X,12,0)</f>
        <v>0</v>
      </c>
      <c r="Q335" s="29">
        <f>+SUMIFS('Scritture 2014'!$F:$F,'Scritture 2014'!$G:$G,"38",'Scritture 2014'!$A:$A,$M335)</f>
        <v>0</v>
      </c>
      <c r="R335" s="29">
        <f>+SUMIFS('Scritture 2014'!$F:$F,'Scritture 2014'!$G:$G,"16",'Scritture 2014'!$A:$A,$M335)</f>
        <v>0</v>
      </c>
      <c r="S335" s="29">
        <f>+SUMIFS('Scritture 2014'!$F:$F,'Scritture 2014'!$G:$G,"39CA",'Scritture 2014'!$A:$A,$M335)</f>
        <v>0</v>
      </c>
      <c r="T335" s="29">
        <f>+SUMIFS('Scritture 2014'!$F:$F,'Scritture 2014'!$G:$G,"17",'Scritture 2014'!$A:$A,$M335)</f>
        <v>0</v>
      </c>
      <c r="U335" s="29">
        <f>+SUMIFS('Scritture 2014'!$F:$F,'Scritture 2014'!$G:$G,"39AF",'Scritture 2014'!$A:$A,$M335)</f>
        <v>0</v>
      </c>
      <c r="V335" s="29">
        <f>+SUMIFS('Scritture 2014'!$F:$F,'Scritture 2014'!$G:$G,"39SD",'Scritture 2014'!$A:$A,$M335)</f>
        <v>0</v>
      </c>
      <c r="W335" s="29">
        <f>+SUMIFS('Scritture 2014'!$F:$F,'Scritture 2014'!$G:$G,"37",'Scritture 2014'!$A:$A,$M335)</f>
        <v>0</v>
      </c>
      <c r="X335" s="29">
        <f>+SUMIFS('Scritture 2014'!$F:$F,'Scritture 2014'!$G:$G,"19",'Scritture 2014'!$A:$A,$M335)</f>
        <v>0</v>
      </c>
      <c r="Y335" s="29">
        <f t="shared" si="22"/>
        <v>0</v>
      </c>
      <c r="Z335" s="29">
        <f t="shared" si="23"/>
        <v>-28164481.780000001</v>
      </c>
      <c r="AA335" s="29">
        <f t="shared" si="24"/>
        <v>0</v>
      </c>
    </row>
    <row r="336" spans="1:27" ht="15" customHeight="1" x14ac:dyDescent="0.3">
      <c r="A336" s="12" t="s">
        <v>426</v>
      </c>
      <c r="B336" s="12" t="s">
        <v>427</v>
      </c>
      <c r="C336" s="13" t="s">
        <v>428</v>
      </c>
      <c r="D336" s="13" t="s">
        <v>429</v>
      </c>
      <c r="E336" s="14" t="s">
        <v>430</v>
      </c>
      <c r="F336" s="13"/>
      <c r="G336" s="13"/>
      <c r="H336" s="10" t="s">
        <v>426</v>
      </c>
      <c r="I336" s="10" t="s">
        <v>427</v>
      </c>
      <c r="J336" t="s">
        <v>431</v>
      </c>
      <c r="K336" t="s">
        <v>432</v>
      </c>
      <c r="M336" s="15">
        <v>55001000002</v>
      </c>
      <c r="N336" s="15" t="s">
        <v>434</v>
      </c>
      <c r="O336" s="12">
        <f>+VLOOKUP(M336,[2]Foglio1!$A:$C,3,0)</f>
        <v>-5938082.0199999996</v>
      </c>
      <c r="P336" s="29">
        <f>+VLOOKUP($M336,'Sp 2013'!$M:$X,12,0)</f>
        <v>0</v>
      </c>
      <c r="Q336" s="29">
        <f>+SUMIFS('Scritture 2014'!$F:$F,'Scritture 2014'!$G:$G,"38",'Scritture 2014'!$A:$A,$M336)</f>
        <v>0</v>
      </c>
      <c r="R336" s="29">
        <f>+SUMIFS('Scritture 2014'!$F:$F,'Scritture 2014'!$G:$G,"16",'Scritture 2014'!$A:$A,$M336)</f>
        <v>0</v>
      </c>
      <c r="S336" s="29">
        <f>+SUMIFS('Scritture 2014'!$F:$F,'Scritture 2014'!$G:$G,"39CA",'Scritture 2014'!$A:$A,$M336)</f>
        <v>0</v>
      </c>
      <c r="T336" s="29">
        <f>+SUMIFS('Scritture 2014'!$F:$F,'Scritture 2014'!$G:$G,"17",'Scritture 2014'!$A:$A,$M336)</f>
        <v>0</v>
      </c>
      <c r="U336" s="29">
        <f>+SUMIFS('Scritture 2014'!$F:$F,'Scritture 2014'!$G:$G,"39AF",'Scritture 2014'!$A:$A,$M336)</f>
        <v>0</v>
      </c>
      <c r="V336" s="29">
        <f>+SUMIFS('Scritture 2014'!$F:$F,'Scritture 2014'!$G:$G,"39SD",'Scritture 2014'!$A:$A,$M336)</f>
        <v>0</v>
      </c>
      <c r="W336" s="29">
        <f>+SUMIFS('Scritture 2014'!$F:$F,'Scritture 2014'!$G:$G,"37",'Scritture 2014'!$A:$A,$M336)</f>
        <v>0</v>
      </c>
      <c r="X336" s="29">
        <f>+SUMIFS('Scritture 2014'!$F:$F,'Scritture 2014'!$G:$G,"19",'Scritture 2014'!$A:$A,$M336)</f>
        <v>0</v>
      </c>
      <c r="Y336" s="29">
        <f t="shared" si="22"/>
        <v>0</v>
      </c>
      <c r="Z336" s="29">
        <f t="shared" si="23"/>
        <v>-5938082.0199999996</v>
      </c>
      <c r="AA336" s="29">
        <f t="shared" si="24"/>
        <v>0</v>
      </c>
    </row>
    <row r="337" spans="1:27" ht="15" customHeight="1" x14ac:dyDescent="0.3">
      <c r="A337" s="12" t="s">
        <v>426</v>
      </c>
      <c r="B337" s="12" t="s">
        <v>427</v>
      </c>
      <c r="C337" s="13" t="s">
        <v>428</v>
      </c>
      <c r="D337" s="13" t="s">
        <v>429</v>
      </c>
      <c r="E337" s="14" t="s">
        <v>430</v>
      </c>
      <c r="F337" s="13"/>
      <c r="G337" s="13"/>
      <c r="H337" s="10" t="s">
        <v>426</v>
      </c>
      <c r="I337" s="10" t="s">
        <v>427</v>
      </c>
      <c r="J337" t="s">
        <v>431</v>
      </c>
      <c r="K337" t="s">
        <v>432</v>
      </c>
      <c r="M337" s="15">
        <v>55001000003</v>
      </c>
      <c r="N337" s="15" t="s">
        <v>435</v>
      </c>
      <c r="O337" s="12">
        <f>+VLOOKUP(M337,[2]Foglio1!$A:$C,3,0)</f>
        <v>-302027.65000000002</v>
      </c>
      <c r="P337" s="29">
        <f>+VLOOKUP($M337,'Sp 2013'!$M:$X,12,0)</f>
        <v>0</v>
      </c>
      <c r="Q337" s="29">
        <f>+SUMIFS('Scritture 2014'!$F:$F,'Scritture 2014'!$G:$G,"38",'Scritture 2014'!$A:$A,$M337)</f>
        <v>0</v>
      </c>
      <c r="R337" s="29">
        <f>+SUMIFS('Scritture 2014'!$F:$F,'Scritture 2014'!$G:$G,"16",'Scritture 2014'!$A:$A,$M337)</f>
        <v>0</v>
      </c>
      <c r="S337" s="29">
        <f>+SUMIFS('Scritture 2014'!$F:$F,'Scritture 2014'!$G:$G,"39CA",'Scritture 2014'!$A:$A,$M337)</f>
        <v>0</v>
      </c>
      <c r="T337" s="29">
        <f>+SUMIFS('Scritture 2014'!$F:$F,'Scritture 2014'!$G:$G,"17",'Scritture 2014'!$A:$A,$M337)</f>
        <v>0</v>
      </c>
      <c r="U337" s="29">
        <f>+SUMIFS('Scritture 2014'!$F:$F,'Scritture 2014'!$G:$G,"39AF",'Scritture 2014'!$A:$A,$M337)</f>
        <v>0</v>
      </c>
      <c r="V337" s="29">
        <f>+SUMIFS('Scritture 2014'!$F:$F,'Scritture 2014'!$G:$G,"39SD",'Scritture 2014'!$A:$A,$M337)</f>
        <v>0</v>
      </c>
      <c r="W337" s="29">
        <f>+SUMIFS('Scritture 2014'!$F:$F,'Scritture 2014'!$G:$G,"37",'Scritture 2014'!$A:$A,$M337)</f>
        <v>0</v>
      </c>
      <c r="X337" s="29">
        <f>+SUMIFS('Scritture 2014'!$F:$F,'Scritture 2014'!$G:$G,"19",'Scritture 2014'!$A:$A,$M337)</f>
        <v>0</v>
      </c>
      <c r="Y337" s="29">
        <f t="shared" si="22"/>
        <v>0</v>
      </c>
      <c r="Z337" s="29">
        <f t="shared" si="23"/>
        <v>-302027.65000000002</v>
      </c>
      <c r="AA337" s="29">
        <f t="shared" si="24"/>
        <v>0</v>
      </c>
    </row>
    <row r="338" spans="1:27" ht="15" customHeight="1" x14ac:dyDescent="0.3">
      <c r="A338" s="12" t="s">
        <v>426</v>
      </c>
      <c r="B338" s="12" t="s">
        <v>427</v>
      </c>
      <c r="C338" s="13" t="s">
        <v>428</v>
      </c>
      <c r="D338" s="13" t="s">
        <v>429</v>
      </c>
      <c r="E338" s="14" t="s">
        <v>430</v>
      </c>
      <c r="F338" s="13"/>
      <c r="G338" s="13"/>
      <c r="H338" s="10" t="s">
        <v>426</v>
      </c>
      <c r="I338" s="10" t="s">
        <v>427</v>
      </c>
      <c r="J338" t="s">
        <v>431</v>
      </c>
      <c r="K338" t="s">
        <v>432</v>
      </c>
      <c r="M338" s="15">
        <v>55001000005</v>
      </c>
      <c r="N338" s="15" t="s">
        <v>436</v>
      </c>
      <c r="O338" s="12"/>
      <c r="P338" s="29">
        <f>+VLOOKUP($M338,'Sp 2013'!$M:$X,12,0)</f>
        <v>0</v>
      </c>
      <c r="Q338" s="29">
        <f>+SUMIFS('Scritture 2014'!$F:$F,'Scritture 2014'!$G:$G,"38",'Scritture 2014'!$A:$A,$M338)</f>
        <v>0</v>
      </c>
      <c r="R338" s="29">
        <f>+SUMIFS('Scritture 2014'!$F:$F,'Scritture 2014'!$G:$G,"16",'Scritture 2014'!$A:$A,$M338)</f>
        <v>0</v>
      </c>
      <c r="S338" s="29">
        <f>+SUMIFS('Scritture 2014'!$F:$F,'Scritture 2014'!$G:$G,"39CA",'Scritture 2014'!$A:$A,$M338)</f>
        <v>0</v>
      </c>
      <c r="T338" s="29">
        <f>+SUMIFS('Scritture 2014'!$F:$F,'Scritture 2014'!$G:$G,"17",'Scritture 2014'!$A:$A,$M338)</f>
        <v>0</v>
      </c>
      <c r="U338" s="29">
        <f>+SUMIFS('Scritture 2014'!$F:$F,'Scritture 2014'!$G:$G,"39AF",'Scritture 2014'!$A:$A,$M338)</f>
        <v>0</v>
      </c>
      <c r="V338" s="29">
        <f>+SUMIFS('Scritture 2014'!$F:$F,'Scritture 2014'!$G:$G,"39SD",'Scritture 2014'!$A:$A,$M338)</f>
        <v>0</v>
      </c>
      <c r="W338" s="29">
        <f>+SUMIFS('Scritture 2014'!$F:$F,'Scritture 2014'!$G:$G,"37",'Scritture 2014'!$A:$A,$M338)</f>
        <v>0</v>
      </c>
      <c r="X338" s="29">
        <f>+SUMIFS('Scritture 2014'!$F:$F,'Scritture 2014'!$G:$G,"19",'Scritture 2014'!$A:$A,$M338)</f>
        <v>0</v>
      </c>
      <c r="Y338" s="29">
        <f t="shared" si="22"/>
        <v>0</v>
      </c>
      <c r="Z338" s="29">
        <f t="shared" si="23"/>
        <v>0</v>
      </c>
      <c r="AA338" s="29">
        <f t="shared" si="24"/>
        <v>0</v>
      </c>
    </row>
    <row r="339" spans="1:27" ht="15" customHeight="1" x14ac:dyDescent="0.3">
      <c r="A339" s="12" t="s">
        <v>426</v>
      </c>
      <c r="B339" s="12" t="s">
        <v>427</v>
      </c>
      <c r="C339" s="13" t="s">
        <v>428</v>
      </c>
      <c r="D339" s="13" t="s">
        <v>429</v>
      </c>
      <c r="E339" s="14" t="s">
        <v>430</v>
      </c>
      <c r="F339" s="13"/>
      <c r="G339" s="13"/>
      <c r="H339" s="10" t="s">
        <v>426</v>
      </c>
      <c r="I339" s="10" t="s">
        <v>427</v>
      </c>
      <c r="J339" t="s">
        <v>431</v>
      </c>
      <c r="K339" t="s">
        <v>432</v>
      </c>
      <c r="M339" s="15">
        <v>55001000006</v>
      </c>
      <c r="N339" s="15" t="s">
        <v>437</v>
      </c>
      <c r="O339" s="12">
        <f>+VLOOKUP(M339,[2]Foglio1!$A:$C,3,0)</f>
        <v>-101107.51</v>
      </c>
      <c r="P339" s="29">
        <f>+VLOOKUP($M339,'Sp 2013'!$M:$X,12,0)</f>
        <v>0</v>
      </c>
      <c r="Q339" s="29">
        <f>+SUMIFS('Scritture 2014'!$F:$F,'Scritture 2014'!$G:$G,"38",'Scritture 2014'!$A:$A,$M339)</f>
        <v>0</v>
      </c>
      <c r="R339" s="29">
        <f>+SUMIFS('Scritture 2014'!$F:$F,'Scritture 2014'!$G:$G,"16",'Scritture 2014'!$A:$A,$M339)</f>
        <v>0</v>
      </c>
      <c r="S339" s="29">
        <f>+SUMIFS('Scritture 2014'!$F:$F,'Scritture 2014'!$G:$G,"39CA",'Scritture 2014'!$A:$A,$M339)</f>
        <v>0</v>
      </c>
      <c r="T339" s="29">
        <f>+SUMIFS('Scritture 2014'!$F:$F,'Scritture 2014'!$G:$G,"17",'Scritture 2014'!$A:$A,$M339)</f>
        <v>0</v>
      </c>
      <c r="U339" s="29">
        <f>+SUMIFS('Scritture 2014'!$F:$F,'Scritture 2014'!$G:$G,"39AF",'Scritture 2014'!$A:$A,$M339)</f>
        <v>0</v>
      </c>
      <c r="V339" s="29">
        <f>+SUMIFS('Scritture 2014'!$F:$F,'Scritture 2014'!$G:$G,"39SD",'Scritture 2014'!$A:$A,$M339)</f>
        <v>0</v>
      </c>
      <c r="W339" s="29">
        <f>+SUMIFS('Scritture 2014'!$F:$F,'Scritture 2014'!$G:$G,"37",'Scritture 2014'!$A:$A,$M339)</f>
        <v>0</v>
      </c>
      <c r="X339" s="29">
        <f>+SUMIFS('Scritture 2014'!$F:$F,'Scritture 2014'!$G:$G,"19",'Scritture 2014'!$A:$A,$M339)</f>
        <v>0</v>
      </c>
      <c r="Y339" s="29">
        <f t="shared" si="22"/>
        <v>0</v>
      </c>
      <c r="Z339" s="29">
        <f t="shared" si="23"/>
        <v>-101107.51</v>
      </c>
      <c r="AA339" s="29">
        <f t="shared" si="24"/>
        <v>0</v>
      </c>
    </row>
    <row r="340" spans="1:27" ht="15" customHeight="1" x14ac:dyDescent="0.3">
      <c r="A340" s="12" t="s">
        <v>426</v>
      </c>
      <c r="B340" s="12" t="s">
        <v>427</v>
      </c>
      <c r="C340" s="13" t="s">
        <v>428</v>
      </c>
      <c r="D340" s="13" t="s">
        <v>429</v>
      </c>
      <c r="E340" s="14" t="s">
        <v>430</v>
      </c>
      <c r="F340" s="13"/>
      <c r="G340" s="13"/>
      <c r="H340" s="10" t="s">
        <v>426</v>
      </c>
      <c r="I340" s="10" t="s">
        <v>427</v>
      </c>
      <c r="J340" t="s">
        <v>431</v>
      </c>
      <c r="K340" t="s">
        <v>432</v>
      </c>
      <c r="M340" s="15">
        <v>55001000007</v>
      </c>
      <c r="N340" s="15" t="s">
        <v>438</v>
      </c>
      <c r="O340" s="12"/>
      <c r="P340" s="29">
        <f>+VLOOKUP($M340,'Sp 2013'!$M:$X,12,0)</f>
        <v>0</v>
      </c>
      <c r="Q340" s="29">
        <f>+SUMIFS('Scritture 2014'!$F:$F,'Scritture 2014'!$G:$G,"38",'Scritture 2014'!$A:$A,$M340)</f>
        <v>0</v>
      </c>
      <c r="R340" s="29">
        <f>+SUMIFS('Scritture 2014'!$F:$F,'Scritture 2014'!$G:$G,"16",'Scritture 2014'!$A:$A,$M340)</f>
        <v>0</v>
      </c>
      <c r="S340" s="29">
        <f>+SUMIFS('Scritture 2014'!$F:$F,'Scritture 2014'!$G:$G,"39CA",'Scritture 2014'!$A:$A,$M340)</f>
        <v>0</v>
      </c>
      <c r="T340" s="29">
        <f>+SUMIFS('Scritture 2014'!$F:$F,'Scritture 2014'!$G:$G,"17",'Scritture 2014'!$A:$A,$M340)</f>
        <v>0</v>
      </c>
      <c r="U340" s="29">
        <f>+SUMIFS('Scritture 2014'!$F:$F,'Scritture 2014'!$G:$G,"39AF",'Scritture 2014'!$A:$A,$M340)</f>
        <v>0</v>
      </c>
      <c r="V340" s="29">
        <f>+SUMIFS('Scritture 2014'!$F:$F,'Scritture 2014'!$G:$G,"39SD",'Scritture 2014'!$A:$A,$M340)</f>
        <v>0</v>
      </c>
      <c r="W340" s="29">
        <f>+SUMIFS('Scritture 2014'!$F:$F,'Scritture 2014'!$G:$G,"37",'Scritture 2014'!$A:$A,$M340)</f>
        <v>0</v>
      </c>
      <c r="X340" s="29">
        <f>+SUMIFS('Scritture 2014'!$F:$F,'Scritture 2014'!$G:$G,"19",'Scritture 2014'!$A:$A,$M340)</f>
        <v>0</v>
      </c>
      <c r="Y340" s="29">
        <f t="shared" si="22"/>
        <v>0</v>
      </c>
      <c r="Z340" s="29">
        <f t="shared" si="23"/>
        <v>0</v>
      </c>
      <c r="AA340" s="29">
        <f t="shared" si="24"/>
        <v>0</v>
      </c>
    </row>
    <row r="341" spans="1:27" ht="15" customHeight="1" x14ac:dyDescent="0.3">
      <c r="A341" s="12" t="s">
        <v>426</v>
      </c>
      <c r="B341" s="12" t="s">
        <v>427</v>
      </c>
      <c r="C341" s="13" t="s">
        <v>428</v>
      </c>
      <c r="D341" s="13" t="s">
        <v>429</v>
      </c>
      <c r="E341" s="14" t="s">
        <v>430</v>
      </c>
      <c r="F341" s="13"/>
      <c r="G341" s="13"/>
      <c r="H341" s="10" t="s">
        <v>426</v>
      </c>
      <c r="I341" s="10" t="s">
        <v>427</v>
      </c>
      <c r="J341" t="s">
        <v>431</v>
      </c>
      <c r="K341" t="s">
        <v>432</v>
      </c>
      <c r="M341" s="15">
        <v>55005000017</v>
      </c>
      <c r="N341" s="15" t="s">
        <v>439</v>
      </c>
      <c r="O341" s="12">
        <f>+VLOOKUP(M341,[2]Foglio1!$A:$C,3,0)</f>
        <v>-83459.77</v>
      </c>
      <c r="P341" s="29">
        <f>+VLOOKUP($M341,'Sp 2013'!$M:$X,12,0)</f>
        <v>0</v>
      </c>
      <c r="Q341" s="29">
        <f>+SUMIFS('Scritture 2014'!$F:$F,'Scritture 2014'!$G:$G,"38",'Scritture 2014'!$A:$A,$M341)</f>
        <v>0</v>
      </c>
      <c r="R341" s="29">
        <f>+SUMIFS('Scritture 2014'!$F:$F,'Scritture 2014'!$G:$G,"16",'Scritture 2014'!$A:$A,$M341)</f>
        <v>0</v>
      </c>
      <c r="S341" s="29">
        <f>+SUMIFS('Scritture 2014'!$F:$F,'Scritture 2014'!$G:$G,"39CA",'Scritture 2014'!$A:$A,$M341)</f>
        <v>0</v>
      </c>
      <c r="T341" s="29">
        <f>+SUMIFS('Scritture 2014'!$F:$F,'Scritture 2014'!$G:$G,"17",'Scritture 2014'!$A:$A,$M341)</f>
        <v>0</v>
      </c>
      <c r="U341" s="29">
        <f>+SUMIFS('Scritture 2014'!$F:$F,'Scritture 2014'!$G:$G,"39AF",'Scritture 2014'!$A:$A,$M341)</f>
        <v>0</v>
      </c>
      <c r="V341" s="29">
        <f>+SUMIFS('Scritture 2014'!$F:$F,'Scritture 2014'!$G:$G,"39SD",'Scritture 2014'!$A:$A,$M341)</f>
        <v>0</v>
      </c>
      <c r="W341" s="29">
        <f>+SUMIFS('Scritture 2014'!$F:$F,'Scritture 2014'!$G:$G,"37",'Scritture 2014'!$A:$A,$M341)</f>
        <v>0</v>
      </c>
      <c r="X341" s="29">
        <f>+SUMIFS('Scritture 2014'!$F:$F,'Scritture 2014'!$G:$G,"19",'Scritture 2014'!$A:$A,$M341)</f>
        <v>0</v>
      </c>
      <c r="Y341" s="29">
        <f t="shared" si="22"/>
        <v>0</v>
      </c>
      <c r="Z341" s="29">
        <f t="shared" si="23"/>
        <v>-83459.77</v>
      </c>
      <c r="AA341" s="29">
        <f t="shared" si="24"/>
        <v>0</v>
      </c>
    </row>
    <row r="342" spans="1:27" ht="15" customHeight="1" x14ac:dyDescent="0.3">
      <c r="A342" s="12" t="s">
        <v>426</v>
      </c>
      <c r="B342" s="12" t="s">
        <v>427</v>
      </c>
      <c r="C342" s="13" t="s">
        <v>428</v>
      </c>
      <c r="D342" s="13" t="s">
        <v>429</v>
      </c>
      <c r="E342" s="14" t="s">
        <v>430</v>
      </c>
      <c r="F342" s="13"/>
      <c r="G342" s="13"/>
      <c r="H342" s="10" t="s">
        <v>426</v>
      </c>
      <c r="I342" s="10" t="s">
        <v>427</v>
      </c>
      <c r="J342" t="s">
        <v>431</v>
      </c>
      <c r="K342" t="s">
        <v>432</v>
      </c>
      <c r="M342" s="15">
        <v>55005000015</v>
      </c>
      <c r="N342" s="15" t="s">
        <v>440</v>
      </c>
      <c r="O342" s="12">
        <f>+VLOOKUP(M342,[2]Foglio1!$A:$C,3,0)</f>
        <v>-73144</v>
      </c>
      <c r="P342" s="29">
        <f>+VLOOKUP($M342,'Sp 2013'!$M:$X,12,0)</f>
        <v>0</v>
      </c>
      <c r="Q342" s="29">
        <f>+SUMIFS('Scritture 2014'!$F:$F,'Scritture 2014'!$G:$G,"38",'Scritture 2014'!$A:$A,$M342)</f>
        <v>0</v>
      </c>
      <c r="R342" s="29">
        <f>+SUMIFS('Scritture 2014'!$F:$F,'Scritture 2014'!$G:$G,"16",'Scritture 2014'!$A:$A,$M342)</f>
        <v>0</v>
      </c>
      <c r="S342" s="29">
        <f>+SUMIFS('Scritture 2014'!$F:$F,'Scritture 2014'!$G:$G,"39CA",'Scritture 2014'!$A:$A,$M342)</f>
        <v>0</v>
      </c>
      <c r="T342" s="29">
        <f>+SUMIFS('Scritture 2014'!$F:$F,'Scritture 2014'!$G:$G,"17",'Scritture 2014'!$A:$A,$M342)</f>
        <v>0</v>
      </c>
      <c r="U342" s="29">
        <f>+SUMIFS('Scritture 2014'!$F:$F,'Scritture 2014'!$G:$G,"39AF",'Scritture 2014'!$A:$A,$M342)</f>
        <v>0</v>
      </c>
      <c r="V342" s="29">
        <f>+SUMIFS('Scritture 2014'!$F:$F,'Scritture 2014'!$G:$G,"39SD",'Scritture 2014'!$A:$A,$M342)</f>
        <v>0</v>
      </c>
      <c r="W342" s="29">
        <f>+SUMIFS('Scritture 2014'!$F:$F,'Scritture 2014'!$G:$G,"37",'Scritture 2014'!$A:$A,$M342)</f>
        <v>0</v>
      </c>
      <c r="X342" s="29">
        <f>+SUMIFS('Scritture 2014'!$F:$F,'Scritture 2014'!$G:$G,"19",'Scritture 2014'!$A:$A,$M342)</f>
        <v>0</v>
      </c>
      <c r="Y342" s="29">
        <f t="shared" si="22"/>
        <v>0</v>
      </c>
      <c r="Z342" s="29">
        <f t="shared" si="23"/>
        <v>-73144</v>
      </c>
      <c r="AA342" s="29">
        <f t="shared" si="24"/>
        <v>0</v>
      </c>
    </row>
    <row r="343" spans="1:27" ht="15" customHeight="1" x14ac:dyDescent="0.3">
      <c r="A343" s="12" t="s">
        <v>426</v>
      </c>
      <c r="B343" s="12" t="s">
        <v>427</v>
      </c>
      <c r="C343" s="13" t="s">
        <v>428</v>
      </c>
      <c r="D343" s="13" t="s">
        <v>429</v>
      </c>
      <c r="E343" s="14" t="s">
        <v>430</v>
      </c>
      <c r="F343" s="13"/>
      <c r="G343" s="13"/>
      <c r="H343" s="10" t="s">
        <v>426</v>
      </c>
      <c r="I343" s="10" t="s">
        <v>427</v>
      </c>
      <c r="J343" t="s">
        <v>431</v>
      </c>
      <c r="K343" t="s">
        <v>432</v>
      </c>
      <c r="M343" s="15">
        <v>44303000009</v>
      </c>
      <c r="N343" s="15" t="s">
        <v>441</v>
      </c>
      <c r="O343" s="12">
        <f>+VLOOKUP(M343,[2]Foglio1!$A:$C,3,0)</f>
        <v>108.9</v>
      </c>
      <c r="P343" s="29">
        <f>+VLOOKUP($M343,'Sp 2013'!$M:$X,12,0)</f>
        <v>0</v>
      </c>
      <c r="Q343" s="29">
        <f>+SUMIFS('Scritture 2014'!$F:$F,'Scritture 2014'!$G:$G,"38",'Scritture 2014'!$A:$A,$M343)</f>
        <v>0</v>
      </c>
      <c r="R343" s="29">
        <f>+SUMIFS('Scritture 2014'!$F:$F,'Scritture 2014'!$G:$G,"16",'Scritture 2014'!$A:$A,$M343)</f>
        <v>0</v>
      </c>
      <c r="S343" s="29">
        <f>+SUMIFS('Scritture 2014'!$F:$F,'Scritture 2014'!$G:$G,"39CA",'Scritture 2014'!$A:$A,$M343)</f>
        <v>0</v>
      </c>
      <c r="T343" s="29">
        <f>+SUMIFS('Scritture 2014'!$F:$F,'Scritture 2014'!$G:$G,"17",'Scritture 2014'!$A:$A,$M343)</f>
        <v>0</v>
      </c>
      <c r="U343" s="29">
        <f>+SUMIFS('Scritture 2014'!$F:$F,'Scritture 2014'!$G:$G,"39AF",'Scritture 2014'!$A:$A,$M343)</f>
        <v>0</v>
      </c>
      <c r="V343" s="29">
        <f>+SUMIFS('Scritture 2014'!$F:$F,'Scritture 2014'!$G:$G,"39SD",'Scritture 2014'!$A:$A,$M343)</f>
        <v>0</v>
      </c>
      <c r="W343" s="29">
        <f>+SUMIFS('Scritture 2014'!$F:$F,'Scritture 2014'!$G:$G,"37",'Scritture 2014'!$A:$A,$M343)</f>
        <v>0</v>
      </c>
      <c r="X343" s="29">
        <f>+SUMIFS('Scritture 2014'!$F:$F,'Scritture 2014'!$G:$G,"19",'Scritture 2014'!$A:$A,$M343)</f>
        <v>0</v>
      </c>
      <c r="Y343" s="29">
        <f t="shared" si="22"/>
        <v>0</v>
      </c>
      <c r="Z343" s="29">
        <f t="shared" si="23"/>
        <v>108.9</v>
      </c>
      <c r="AA343" s="29">
        <f t="shared" si="24"/>
        <v>0</v>
      </c>
    </row>
    <row r="344" spans="1:27" ht="15" customHeight="1" x14ac:dyDescent="0.3">
      <c r="A344" s="12" t="s">
        <v>426</v>
      </c>
      <c r="B344" s="12" t="s">
        <v>427</v>
      </c>
      <c r="C344" s="13" t="s">
        <v>428</v>
      </c>
      <c r="D344" s="13" t="s">
        <v>429</v>
      </c>
      <c r="E344" s="14" t="s">
        <v>430</v>
      </c>
      <c r="F344" s="13"/>
      <c r="G344" s="13"/>
      <c r="H344" s="10" t="s">
        <v>426</v>
      </c>
      <c r="I344" s="10" t="s">
        <v>427</v>
      </c>
      <c r="J344" t="s">
        <v>431</v>
      </c>
      <c r="K344" t="s">
        <v>432</v>
      </c>
      <c r="M344" s="15">
        <v>44303000010</v>
      </c>
      <c r="N344" s="15" t="s">
        <v>442</v>
      </c>
      <c r="O344" s="12">
        <f>+VLOOKUP(M344,[2]Foglio1!$A:$C,3,0)</f>
        <v>8436.15</v>
      </c>
      <c r="P344" s="29">
        <f>+VLOOKUP($M344,'Sp 2013'!$M:$X,12,0)</f>
        <v>0</v>
      </c>
      <c r="Q344" s="29">
        <f>+SUMIFS('Scritture 2014'!$F:$F,'Scritture 2014'!$G:$G,"38",'Scritture 2014'!$A:$A,$M344)</f>
        <v>0</v>
      </c>
      <c r="R344" s="29">
        <f>+SUMIFS('Scritture 2014'!$F:$F,'Scritture 2014'!$G:$G,"16",'Scritture 2014'!$A:$A,$M344)</f>
        <v>0</v>
      </c>
      <c r="S344" s="29">
        <f>+SUMIFS('Scritture 2014'!$F:$F,'Scritture 2014'!$G:$G,"39CA",'Scritture 2014'!$A:$A,$M344)</f>
        <v>0</v>
      </c>
      <c r="T344" s="29">
        <f>+SUMIFS('Scritture 2014'!$F:$F,'Scritture 2014'!$G:$G,"17",'Scritture 2014'!$A:$A,$M344)</f>
        <v>0</v>
      </c>
      <c r="U344" s="29">
        <f>+SUMIFS('Scritture 2014'!$F:$F,'Scritture 2014'!$G:$G,"39AF",'Scritture 2014'!$A:$A,$M344)</f>
        <v>0</v>
      </c>
      <c r="V344" s="29">
        <f>+SUMIFS('Scritture 2014'!$F:$F,'Scritture 2014'!$G:$G,"39SD",'Scritture 2014'!$A:$A,$M344)</f>
        <v>0</v>
      </c>
      <c r="W344" s="29">
        <f>+SUMIFS('Scritture 2014'!$F:$F,'Scritture 2014'!$G:$G,"37",'Scritture 2014'!$A:$A,$M344)</f>
        <v>0</v>
      </c>
      <c r="X344" s="29">
        <f>+SUMIFS('Scritture 2014'!$F:$F,'Scritture 2014'!$G:$G,"19",'Scritture 2014'!$A:$A,$M344)</f>
        <v>0</v>
      </c>
      <c r="Y344" s="29">
        <f t="shared" si="22"/>
        <v>0</v>
      </c>
      <c r="Z344" s="29">
        <f t="shared" si="23"/>
        <v>8436.15</v>
      </c>
      <c r="AA344" s="29">
        <f t="shared" si="24"/>
        <v>0</v>
      </c>
    </row>
    <row r="345" spans="1:27" ht="15" customHeight="1" x14ac:dyDescent="0.3">
      <c r="A345" s="12" t="s">
        <v>426</v>
      </c>
      <c r="B345" s="12" t="s">
        <v>427</v>
      </c>
      <c r="C345" s="13" t="s">
        <v>428</v>
      </c>
      <c r="D345" s="13" t="s">
        <v>429</v>
      </c>
      <c r="E345" s="14" t="s">
        <v>430</v>
      </c>
      <c r="F345" s="13"/>
      <c r="G345" s="13"/>
      <c r="H345" s="10" t="s">
        <v>426</v>
      </c>
      <c r="I345" s="10" t="s">
        <v>427</v>
      </c>
      <c r="J345" t="s">
        <v>431</v>
      </c>
      <c r="K345" t="s">
        <v>432</v>
      </c>
      <c r="M345" s="15">
        <v>44006000016</v>
      </c>
      <c r="N345" s="15" t="s">
        <v>443</v>
      </c>
      <c r="O345" s="12">
        <f>+VLOOKUP(M345,[2]Foglio1!$A:$C,3,0)</f>
        <v>748461.45</v>
      </c>
      <c r="P345" s="29">
        <f>+VLOOKUP($M345,'Sp 2013'!$M:$X,12,0)</f>
        <v>0</v>
      </c>
      <c r="Q345" s="29">
        <f>+SUMIFS('Scritture 2014'!$F:$F,'Scritture 2014'!$G:$G,"38",'Scritture 2014'!$A:$A,$M345)</f>
        <v>0</v>
      </c>
      <c r="R345" s="29">
        <f>+SUMIFS('Scritture 2014'!$F:$F,'Scritture 2014'!$G:$G,"16",'Scritture 2014'!$A:$A,$M345)</f>
        <v>0</v>
      </c>
      <c r="S345" s="29">
        <f>+SUMIFS('Scritture 2014'!$F:$F,'Scritture 2014'!$G:$G,"39CA",'Scritture 2014'!$A:$A,$M345)</f>
        <v>0</v>
      </c>
      <c r="T345" s="29">
        <f>+SUMIFS('Scritture 2014'!$F:$F,'Scritture 2014'!$G:$G,"17",'Scritture 2014'!$A:$A,$M345)</f>
        <v>0</v>
      </c>
      <c r="U345" s="29">
        <f>+SUMIFS('Scritture 2014'!$F:$F,'Scritture 2014'!$G:$G,"39AF",'Scritture 2014'!$A:$A,$M345)</f>
        <v>0</v>
      </c>
      <c r="V345" s="29">
        <f>+SUMIFS('Scritture 2014'!$F:$F,'Scritture 2014'!$G:$G,"39SD",'Scritture 2014'!$A:$A,$M345)</f>
        <v>0</v>
      </c>
      <c r="W345" s="29">
        <f>+SUMIFS('Scritture 2014'!$F:$F,'Scritture 2014'!$G:$G,"37",'Scritture 2014'!$A:$A,$M345)</f>
        <v>0</v>
      </c>
      <c r="X345" s="29">
        <f>+SUMIFS('Scritture 2014'!$F:$F,'Scritture 2014'!$G:$G,"19",'Scritture 2014'!$A:$A,$M345)</f>
        <v>0</v>
      </c>
      <c r="Y345" s="29">
        <f t="shared" si="22"/>
        <v>0</v>
      </c>
      <c r="Z345" s="29">
        <f t="shared" si="23"/>
        <v>748461.45</v>
      </c>
      <c r="AA345" s="29">
        <f t="shared" si="24"/>
        <v>0</v>
      </c>
    </row>
    <row r="346" spans="1:27" ht="15" customHeight="1" x14ac:dyDescent="0.3">
      <c r="A346" s="12" t="s">
        <v>426</v>
      </c>
      <c r="B346" s="12" t="s">
        <v>427</v>
      </c>
      <c r="C346" s="13" t="s">
        <v>428</v>
      </c>
      <c r="D346" s="13" t="s">
        <v>429</v>
      </c>
      <c r="E346" s="14" t="s">
        <v>430</v>
      </c>
      <c r="F346" s="13"/>
      <c r="G346" s="13"/>
      <c r="H346" s="10" t="s">
        <v>426</v>
      </c>
      <c r="I346" s="10" t="s">
        <v>427</v>
      </c>
      <c r="J346" t="s">
        <v>431</v>
      </c>
      <c r="K346" t="s">
        <v>432</v>
      </c>
      <c r="M346" s="15">
        <v>44006000031</v>
      </c>
      <c r="N346" s="15" t="s">
        <v>444</v>
      </c>
      <c r="O346" s="12">
        <f>+VLOOKUP(M346,[2]Foglio1!$A:$C,3,0)</f>
        <v>79193.009999999995</v>
      </c>
      <c r="P346" s="29">
        <f>+VLOOKUP($M346,'Sp 2013'!$M:$X,12,0)</f>
        <v>0</v>
      </c>
      <c r="Q346" s="29">
        <f>+SUMIFS('Scritture 2014'!$F:$F,'Scritture 2014'!$G:$G,"38",'Scritture 2014'!$A:$A,$M346)</f>
        <v>0</v>
      </c>
      <c r="R346" s="29">
        <f>+SUMIFS('Scritture 2014'!$F:$F,'Scritture 2014'!$G:$G,"16",'Scritture 2014'!$A:$A,$M346)</f>
        <v>0</v>
      </c>
      <c r="S346" s="29">
        <f>+SUMIFS('Scritture 2014'!$F:$F,'Scritture 2014'!$G:$G,"39CA",'Scritture 2014'!$A:$A,$M346)</f>
        <v>0</v>
      </c>
      <c r="T346" s="29">
        <f>+SUMIFS('Scritture 2014'!$F:$F,'Scritture 2014'!$G:$G,"17",'Scritture 2014'!$A:$A,$M346)</f>
        <v>0</v>
      </c>
      <c r="U346" s="29">
        <f>+SUMIFS('Scritture 2014'!$F:$F,'Scritture 2014'!$G:$G,"39AF",'Scritture 2014'!$A:$A,$M346)</f>
        <v>0</v>
      </c>
      <c r="V346" s="29">
        <f>+SUMIFS('Scritture 2014'!$F:$F,'Scritture 2014'!$G:$G,"39SD",'Scritture 2014'!$A:$A,$M346)</f>
        <v>0</v>
      </c>
      <c r="W346" s="29">
        <f>+SUMIFS('Scritture 2014'!$F:$F,'Scritture 2014'!$G:$G,"37",'Scritture 2014'!$A:$A,$M346)</f>
        <v>0</v>
      </c>
      <c r="X346" s="29">
        <f>+SUMIFS('Scritture 2014'!$F:$F,'Scritture 2014'!$G:$G,"19",'Scritture 2014'!$A:$A,$M346)</f>
        <v>0</v>
      </c>
      <c r="Y346" s="29">
        <f t="shared" si="22"/>
        <v>0</v>
      </c>
      <c r="Z346" s="29">
        <f t="shared" si="23"/>
        <v>79193.009999999995</v>
      </c>
      <c r="AA346" s="29">
        <f t="shared" si="24"/>
        <v>0</v>
      </c>
    </row>
    <row r="347" spans="1:27" ht="15" customHeight="1" x14ac:dyDescent="0.3">
      <c r="A347" s="12" t="s">
        <v>426</v>
      </c>
      <c r="B347" s="12" t="s">
        <v>427</v>
      </c>
      <c r="C347" s="13" t="s">
        <v>428</v>
      </c>
      <c r="D347" s="13" t="s">
        <v>429</v>
      </c>
      <c r="E347" s="14" t="s">
        <v>430</v>
      </c>
      <c r="F347" s="13"/>
      <c r="G347" s="13"/>
      <c r="H347" s="10" t="s">
        <v>426</v>
      </c>
      <c r="I347" s="10" t="s">
        <v>427</v>
      </c>
      <c r="J347" t="s">
        <v>431</v>
      </c>
      <c r="K347" t="s">
        <v>432</v>
      </c>
      <c r="M347" s="15">
        <v>44006000032</v>
      </c>
      <c r="N347" s="15" t="s">
        <v>445</v>
      </c>
      <c r="O347" s="12">
        <f>+VLOOKUP(M347,[2]Foglio1!$A:$C,3,0)</f>
        <v>36175</v>
      </c>
      <c r="P347" s="29">
        <f>+VLOOKUP($M347,'Sp 2013'!$M:$X,12,0)</f>
        <v>0</v>
      </c>
      <c r="Q347" s="29">
        <f>+SUMIFS('Scritture 2014'!$F:$F,'Scritture 2014'!$G:$G,"38",'Scritture 2014'!$A:$A,$M347)</f>
        <v>0</v>
      </c>
      <c r="R347" s="29">
        <f>+SUMIFS('Scritture 2014'!$F:$F,'Scritture 2014'!$G:$G,"16",'Scritture 2014'!$A:$A,$M347)</f>
        <v>0</v>
      </c>
      <c r="S347" s="29">
        <f>+SUMIFS('Scritture 2014'!$F:$F,'Scritture 2014'!$G:$G,"39CA",'Scritture 2014'!$A:$A,$M347)</f>
        <v>0</v>
      </c>
      <c r="T347" s="29">
        <f>+SUMIFS('Scritture 2014'!$F:$F,'Scritture 2014'!$G:$G,"17",'Scritture 2014'!$A:$A,$M347)</f>
        <v>0</v>
      </c>
      <c r="U347" s="29">
        <f>+SUMIFS('Scritture 2014'!$F:$F,'Scritture 2014'!$G:$G,"39AF",'Scritture 2014'!$A:$A,$M347)</f>
        <v>0</v>
      </c>
      <c r="V347" s="29">
        <f>+SUMIFS('Scritture 2014'!$F:$F,'Scritture 2014'!$G:$G,"39SD",'Scritture 2014'!$A:$A,$M347)</f>
        <v>0</v>
      </c>
      <c r="W347" s="29">
        <f>+SUMIFS('Scritture 2014'!$F:$F,'Scritture 2014'!$G:$G,"37",'Scritture 2014'!$A:$A,$M347)</f>
        <v>0</v>
      </c>
      <c r="X347" s="29">
        <f>+SUMIFS('Scritture 2014'!$F:$F,'Scritture 2014'!$G:$G,"19",'Scritture 2014'!$A:$A,$M347)</f>
        <v>0</v>
      </c>
      <c r="Y347" s="29">
        <f t="shared" si="22"/>
        <v>0</v>
      </c>
      <c r="Z347" s="29">
        <f t="shared" si="23"/>
        <v>36175</v>
      </c>
      <c r="AA347" s="29">
        <f t="shared" si="24"/>
        <v>0</v>
      </c>
    </row>
    <row r="348" spans="1:27" ht="15" customHeight="1" x14ac:dyDescent="0.3">
      <c r="A348" s="12" t="s">
        <v>426</v>
      </c>
      <c r="B348" s="12" t="s">
        <v>427</v>
      </c>
      <c r="C348" s="13" t="s">
        <v>428</v>
      </c>
      <c r="D348" s="13" t="s">
        <v>429</v>
      </c>
      <c r="E348" s="14" t="s">
        <v>430</v>
      </c>
      <c r="F348" s="13"/>
      <c r="G348" s="13"/>
      <c r="H348" s="10" t="s">
        <v>426</v>
      </c>
      <c r="I348" s="10" t="s">
        <v>427</v>
      </c>
      <c r="J348" t="s">
        <v>431</v>
      </c>
      <c r="K348" t="s">
        <v>432</v>
      </c>
      <c r="M348" s="15">
        <v>44303000099</v>
      </c>
      <c r="N348" s="15" t="s">
        <v>446</v>
      </c>
      <c r="O348" s="12">
        <f>+VLOOKUP(M348,[2]Foglio1!$A:$C,3,0)</f>
        <v>918.84</v>
      </c>
      <c r="P348" s="29">
        <f>+VLOOKUP($M348,'Sp 2013'!$M:$X,12,0)</f>
        <v>0</v>
      </c>
      <c r="Q348" s="29">
        <f>+SUMIFS('Scritture 2014'!$F:$F,'Scritture 2014'!$G:$G,"38",'Scritture 2014'!$A:$A,$M348)</f>
        <v>0</v>
      </c>
      <c r="R348" s="29">
        <f>+SUMIFS('Scritture 2014'!$F:$F,'Scritture 2014'!$G:$G,"16",'Scritture 2014'!$A:$A,$M348)</f>
        <v>0</v>
      </c>
      <c r="S348" s="29">
        <f>+SUMIFS('Scritture 2014'!$F:$F,'Scritture 2014'!$G:$G,"39CA",'Scritture 2014'!$A:$A,$M348)</f>
        <v>0</v>
      </c>
      <c r="T348" s="29">
        <f>+SUMIFS('Scritture 2014'!$F:$F,'Scritture 2014'!$G:$G,"17",'Scritture 2014'!$A:$A,$M348)</f>
        <v>0</v>
      </c>
      <c r="U348" s="29">
        <f>+SUMIFS('Scritture 2014'!$F:$F,'Scritture 2014'!$G:$G,"39AF",'Scritture 2014'!$A:$A,$M348)</f>
        <v>0</v>
      </c>
      <c r="V348" s="29">
        <f>+SUMIFS('Scritture 2014'!$F:$F,'Scritture 2014'!$G:$G,"39SD",'Scritture 2014'!$A:$A,$M348)</f>
        <v>0</v>
      </c>
      <c r="W348" s="29">
        <f>+SUMIFS('Scritture 2014'!$F:$F,'Scritture 2014'!$G:$G,"37",'Scritture 2014'!$A:$A,$M348)</f>
        <v>0</v>
      </c>
      <c r="X348" s="29">
        <f>+SUMIFS('Scritture 2014'!$F:$F,'Scritture 2014'!$G:$G,"19",'Scritture 2014'!$A:$A,$M348)</f>
        <v>0</v>
      </c>
      <c r="Y348" s="29">
        <f t="shared" si="22"/>
        <v>0</v>
      </c>
      <c r="Z348" s="29">
        <f t="shared" si="23"/>
        <v>918.84</v>
      </c>
      <c r="AA348" s="29">
        <f t="shared" si="24"/>
        <v>0</v>
      </c>
    </row>
    <row r="349" spans="1:27" ht="15" customHeight="1" x14ac:dyDescent="0.3">
      <c r="A349" s="12" t="s">
        <v>426</v>
      </c>
      <c r="B349" s="12" t="s">
        <v>427</v>
      </c>
      <c r="C349" s="13" t="s">
        <v>428</v>
      </c>
      <c r="D349" s="13" t="s">
        <v>429</v>
      </c>
      <c r="E349" s="14" t="s">
        <v>430</v>
      </c>
      <c r="F349" s="13"/>
      <c r="G349" s="13"/>
      <c r="H349" s="10" t="s">
        <v>426</v>
      </c>
      <c r="I349" s="10" t="s">
        <v>427</v>
      </c>
      <c r="J349" t="s">
        <v>431</v>
      </c>
      <c r="K349" t="s">
        <v>432</v>
      </c>
      <c r="M349" s="15">
        <v>44303000011</v>
      </c>
      <c r="N349" s="15" t="s">
        <v>447</v>
      </c>
      <c r="O349" s="12">
        <f>+VLOOKUP(M349,[2]Foglio1!$A:$C,3,0)</f>
        <v>3173228.99</v>
      </c>
      <c r="P349" s="29">
        <f>+VLOOKUP($M349,'Sp 2013'!$M:$X,12,0)</f>
        <v>0</v>
      </c>
      <c r="Q349" s="29">
        <f>+SUMIFS('Scritture 2014'!$F:$F,'Scritture 2014'!$G:$G,"38",'Scritture 2014'!$A:$A,$M349)</f>
        <v>0</v>
      </c>
      <c r="R349" s="29">
        <f>+SUMIFS('Scritture 2014'!$F:$F,'Scritture 2014'!$G:$G,"16",'Scritture 2014'!$A:$A,$M349)</f>
        <v>0</v>
      </c>
      <c r="S349" s="29">
        <f>+SUMIFS('Scritture 2014'!$F:$F,'Scritture 2014'!$G:$G,"39CA",'Scritture 2014'!$A:$A,$M349)</f>
        <v>0</v>
      </c>
      <c r="T349" s="29">
        <f>+SUMIFS('Scritture 2014'!$F:$F,'Scritture 2014'!$G:$G,"17",'Scritture 2014'!$A:$A,$M349)</f>
        <v>0</v>
      </c>
      <c r="U349" s="29">
        <f>+SUMIFS('Scritture 2014'!$F:$F,'Scritture 2014'!$G:$G,"39AF",'Scritture 2014'!$A:$A,$M349)</f>
        <v>0</v>
      </c>
      <c r="V349" s="29">
        <f>+SUMIFS('Scritture 2014'!$F:$F,'Scritture 2014'!$G:$G,"39SD",'Scritture 2014'!$A:$A,$M349)</f>
        <v>0</v>
      </c>
      <c r="W349" s="29">
        <f>+SUMIFS('Scritture 2014'!$F:$F,'Scritture 2014'!$G:$G,"37",'Scritture 2014'!$A:$A,$M349)</f>
        <v>0</v>
      </c>
      <c r="X349" s="29">
        <f>+SUMIFS('Scritture 2014'!$F:$F,'Scritture 2014'!$G:$G,"19",'Scritture 2014'!$A:$A,$M349)</f>
        <v>0</v>
      </c>
      <c r="Y349" s="29">
        <f t="shared" si="22"/>
        <v>0</v>
      </c>
      <c r="Z349" s="29">
        <f t="shared" si="23"/>
        <v>3173228.99</v>
      </c>
      <c r="AA349" s="29">
        <f t="shared" si="24"/>
        <v>0</v>
      </c>
    </row>
    <row r="350" spans="1:27" ht="15" customHeight="1" x14ac:dyDescent="0.3">
      <c r="A350" s="12" t="s">
        <v>426</v>
      </c>
      <c r="B350" s="12" t="s">
        <v>427</v>
      </c>
      <c r="C350" s="13" t="s">
        <v>428</v>
      </c>
      <c r="D350" s="13" t="s">
        <v>429</v>
      </c>
      <c r="E350" s="14" t="s">
        <v>430</v>
      </c>
      <c r="F350" s="13"/>
      <c r="G350" s="13"/>
      <c r="H350" s="10" t="s">
        <v>426</v>
      </c>
      <c r="I350" s="10" t="s">
        <v>427</v>
      </c>
      <c r="J350" t="s">
        <v>431</v>
      </c>
      <c r="K350" t="s">
        <v>432</v>
      </c>
      <c r="M350" s="15">
        <v>44006000001</v>
      </c>
      <c r="N350" s="15" t="s">
        <v>448</v>
      </c>
      <c r="O350" s="12">
        <f>+VLOOKUP(M350,[2]Foglio1!$A:$C,3,0)</f>
        <v>798868.65</v>
      </c>
      <c r="P350" s="29">
        <f>+VLOOKUP($M350,'Sp 2013'!$M:$X,12,0)</f>
        <v>0</v>
      </c>
      <c r="Q350" s="29">
        <f>+SUMIFS('Scritture 2014'!$F:$F,'Scritture 2014'!$G:$G,"38",'Scritture 2014'!$A:$A,$M350)</f>
        <v>0</v>
      </c>
      <c r="R350" s="29">
        <f>+SUMIFS('Scritture 2014'!$F:$F,'Scritture 2014'!$G:$G,"16",'Scritture 2014'!$A:$A,$M350)</f>
        <v>0</v>
      </c>
      <c r="S350" s="29">
        <f>+SUMIFS('Scritture 2014'!$F:$F,'Scritture 2014'!$G:$G,"39CA",'Scritture 2014'!$A:$A,$M350)</f>
        <v>0</v>
      </c>
      <c r="T350" s="29">
        <f>+SUMIFS('Scritture 2014'!$F:$F,'Scritture 2014'!$G:$G,"17",'Scritture 2014'!$A:$A,$M350)</f>
        <v>0</v>
      </c>
      <c r="U350" s="29">
        <f>+SUMIFS('Scritture 2014'!$F:$F,'Scritture 2014'!$G:$G,"39AF",'Scritture 2014'!$A:$A,$M350)</f>
        <v>0</v>
      </c>
      <c r="V350" s="29">
        <f>+SUMIFS('Scritture 2014'!$F:$F,'Scritture 2014'!$G:$G,"39SD",'Scritture 2014'!$A:$A,$M350)</f>
        <v>0</v>
      </c>
      <c r="W350" s="29">
        <f>+SUMIFS('Scritture 2014'!$F:$F,'Scritture 2014'!$G:$G,"37",'Scritture 2014'!$A:$A,$M350)</f>
        <v>0</v>
      </c>
      <c r="X350" s="29">
        <f>+SUMIFS('Scritture 2014'!$F:$F,'Scritture 2014'!$G:$G,"19",'Scritture 2014'!$A:$A,$M350)</f>
        <v>0</v>
      </c>
      <c r="Y350" s="29">
        <f t="shared" si="22"/>
        <v>0</v>
      </c>
      <c r="Z350" s="29">
        <f t="shared" si="23"/>
        <v>798868.65</v>
      </c>
      <c r="AA350" s="29">
        <f t="shared" si="24"/>
        <v>0</v>
      </c>
    </row>
    <row r="351" spans="1:27" ht="15" customHeight="1" x14ac:dyDescent="0.3">
      <c r="A351" s="12" t="s">
        <v>426</v>
      </c>
      <c r="B351" s="12" t="s">
        <v>427</v>
      </c>
      <c r="C351" s="13" t="s">
        <v>428</v>
      </c>
      <c r="D351" s="13" t="s">
        <v>429</v>
      </c>
      <c r="E351" s="14" t="s">
        <v>430</v>
      </c>
      <c r="F351" s="13"/>
      <c r="G351" s="13"/>
      <c r="H351" s="10" t="s">
        <v>426</v>
      </c>
      <c r="I351" s="10" t="s">
        <v>427</v>
      </c>
      <c r="J351" t="s">
        <v>431</v>
      </c>
      <c r="K351" t="s">
        <v>432</v>
      </c>
      <c r="M351" s="15">
        <v>44006000002</v>
      </c>
      <c r="N351" s="15" t="s">
        <v>449</v>
      </c>
      <c r="O351" s="12">
        <f>+VLOOKUP(M351,[2]Foglio1!$A:$C,3,0)</f>
        <v>570650.89</v>
      </c>
      <c r="P351" s="29">
        <f>+VLOOKUP($M351,'Sp 2013'!$M:$X,12,0)</f>
        <v>0</v>
      </c>
      <c r="Q351" s="29">
        <f>+SUMIFS('Scritture 2014'!$F:$F,'Scritture 2014'!$G:$G,"38",'Scritture 2014'!$A:$A,$M351)</f>
        <v>0</v>
      </c>
      <c r="R351" s="29">
        <f>+SUMIFS('Scritture 2014'!$F:$F,'Scritture 2014'!$G:$G,"16",'Scritture 2014'!$A:$A,$M351)</f>
        <v>0</v>
      </c>
      <c r="S351" s="29">
        <f>+SUMIFS('Scritture 2014'!$F:$F,'Scritture 2014'!$G:$G,"39CA",'Scritture 2014'!$A:$A,$M351)</f>
        <v>0</v>
      </c>
      <c r="T351" s="29">
        <f>+SUMIFS('Scritture 2014'!$F:$F,'Scritture 2014'!$G:$G,"17",'Scritture 2014'!$A:$A,$M351)</f>
        <v>0</v>
      </c>
      <c r="U351" s="29">
        <f>+SUMIFS('Scritture 2014'!$F:$F,'Scritture 2014'!$G:$G,"39AF",'Scritture 2014'!$A:$A,$M351)</f>
        <v>0</v>
      </c>
      <c r="V351" s="29">
        <f>+SUMIFS('Scritture 2014'!$F:$F,'Scritture 2014'!$G:$G,"39SD",'Scritture 2014'!$A:$A,$M351)</f>
        <v>0</v>
      </c>
      <c r="W351" s="29">
        <f>+SUMIFS('Scritture 2014'!$F:$F,'Scritture 2014'!$G:$G,"37",'Scritture 2014'!$A:$A,$M351)</f>
        <v>0</v>
      </c>
      <c r="X351" s="29">
        <f>+SUMIFS('Scritture 2014'!$F:$F,'Scritture 2014'!$G:$G,"19",'Scritture 2014'!$A:$A,$M351)</f>
        <v>0</v>
      </c>
      <c r="Y351" s="29">
        <f t="shared" si="22"/>
        <v>0</v>
      </c>
      <c r="Z351" s="29">
        <f t="shared" si="23"/>
        <v>570650.89</v>
      </c>
      <c r="AA351" s="29">
        <f t="shared" si="24"/>
        <v>0</v>
      </c>
    </row>
    <row r="352" spans="1:27" ht="15" customHeight="1" x14ac:dyDescent="0.3">
      <c r="A352" s="12" t="s">
        <v>426</v>
      </c>
      <c r="B352" s="12" t="s">
        <v>427</v>
      </c>
      <c r="C352" s="13" t="s">
        <v>428</v>
      </c>
      <c r="D352" s="13" t="s">
        <v>429</v>
      </c>
      <c r="E352" s="14" t="s">
        <v>430</v>
      </c>
      <c r="F352" s="13"/>
      <c r="G352" s="13"/>
      <c r="H352" s="10" t="s">
        <v>426</v>
      </c>
      <c r="I352" s="10" t="s">
        <v>427</v>
      </c>
      <c r="J352" t="s">
        <v>431</v>
      </c>
      <c r="K352" t="s">
        <v>432</v>
      </c>
      <c r="M352" s="15">
        <v>44006000003</v>
      </c>
      <c r="N352" s="15" t="s">
        <v>450</v>
      </c>
      <c r="O352" s="12">
        <f>+VLOOKUP(M352,[2]Foglio1!$A:$C,3,0)</f>
        <v>457160.59</v>
      </c>
      <c r="P352" s="29">
        <f>+VLOOKUP($M352,'Sp 2013'!$M:$X,12,0)</f>
        <v>0</v>
      </c>
      <c r="Q352" s="29">
        <f>+SUMIFS('Scritture 2014'!$F:$F,'Scritture 2014'!$G:$G,"38",'Scritture 2014'!$A:$A,$M352)</f>
        <v>0</v>
      </c>
      <c r="R352" s="29">
        <f>+SUMIFS('Scritture 2014'!$F:$F,'Scritture 2014'!$G:$G,"16",'Scritture 2014'!$A:$A,$M352)</f>
        <v>0</v>
      </c>
      <c r="S352" s="29">
        <f>+SUMIFS('Scritture 2014'!$F:$F,'Scritture 2014'!$G:$G,"39CA",'Scritture 2014'!$A:$A,$M352)</f>
        <v>0</v>
      </c>
      <c r="T352" s="29">
        <f>+SUMIFS('Scritture 2014'!$F:$F,'Scritture 2014'!$G:$G,"17",'Scritture 2014'!$A:$A,$M352)</f>
        <v>0</v>
      </c>
      <c r="U352" s="29">
        <f>+SUMIFS('Scritture 2014'!$F:$F,'Scritture 2014'!$G:$G,"39AF",'Scritture 2014'!$A:$A,$M352)</f>
        <v>0</v>
      </c>
      <c r="V352" s="29">
        <f>+SUMIFS('Scritture 2014'!$F:$F,'Scritture 2014'!$G:$G,"39SD",'Scritture 2014'!$A:$A,$M352)</f>
        <v>0</v>
      </c>
      <c r="W352" s="29">
        <f>+SUMIFS('Scritture 2014'!$F:$F,'Scritture 2014'!$G:$G,"37",'Scritture 2014'!$A:$A,$M352)</f>
        <v>0</v>
      </c>
      <c r="X352" s="29">
        <f>+SUMIFS('Scritture 2014'!$F:$F,'Scritture 2014'!$G:$G,"19",'Scritture 2014'!$A:$A,$M352)</f>
        <v>0</v>
      </c>
      <c r="Y352" s="29">
        <f t="shared" si="22"/>
        <v>0</v>
      </c>
      <c r="Z352" s="29">
        <f t="shared" si="23"/>
        <v>457160.59</v>
      </c>
      <c r="AA352" s="29">
        <f t="shared" si="24"/>
        <v>0</v>
      </c>
    </row>
    <row r="353" spans="1:27" ht="15" customHeight="1" x14ac:dyDescent="0.3">
      <c r="A353" s="12" t="s">
        <v>426</v>
      </c>
      <c r="B353" s="12" t="s">
        <v>427</v>
      </c>
      <c r="C353" s="13" t="s">
        <v>428</v>
      </c>
      <c r="D353" s="13" t="s">
        <v>429</v>
      </c>
      <c r="E353" s="14" t="s">
        <v>430</v>
      </c>
      <c r="F353" s="13"/>
      <c r="G353" s="13"/>
      <c r="H353" s="10" t="s">
        <v>426</v>
      </c>
      <c r="I353" s="10" t="s">
        <v>427</v>
      </c>
      <c r="J353" t="s">
        <v>431</v>
      </c>
      <c r="K353" t="s">
        <v>432</v>
      </c>
      <c r="M353" s="15">
        <v>44303000012</v>
      </c>
      <c r="N353" s="15" t="s">
        <v>451</v>
      </c>
      <c r="O353" s="12">
        <f>+VLOOKUP(M353,[2]Foglio1!$A:$C,3,0)</f>
        <v>2212061.86</v>
      </c>
      <c r="P353" s="29">
        <f>+VLOOKUP($M353,'Sp 2013'!$M:$X,12,0)</f>
        <v>0</v>
      </c>
      <c r="Q353" s="29">
        <f>+SUMIFS('Scritture 2014'!$F:$F,'Scritture 2014'!$G:$G,"38",'Scritture 2014'!$A:$A,$M353)</f>
        <v>0</v>
      </c>
      <c r="R353" s="29">
        <f>+SUMIFS('Scritture 2014'!$F:$F,'Scritture 2014'!$G:$G,"16",'Scritture 2014'!$A:$A,$M353)</f>
        <v>0</v>
      </c>
      <c r="S353" s="29">
        <f>+SUMIFS('Scritture 2014'!$F:$F,'Scritture 2014'!$G:$G,"39CA",'Scritture 2014'!$A:$A,$M353)</f>
        <v>0</v>
      </c>
      <c r="T353" s="29">
        <f>+SUMIFS('Scritture 2014'!$F:$F,'Scritture 2014'!$G:$G,"17",'Scritture 2014'!$A:$A,$M353)</f>
        <v>0</v>
      </c>
      <c r="U353" s="29">
        <f>+SUMIFS('Scritture 2014'!$F:$F,'Scritture 2014'!$G:$G,"39AF",'Scritture 2014'!$A:$A,$M353)</f>
        <v>0</v>
      </c>
      <c r="V353" s="29">
        <f>+SUMIFS('Scritture 2014'!$F:$F,'Scritture 2014'!$G:$G,"39SD",'Scritture 2014'!$A:$A,$M353)</f>
        <v>0</v>
      </c>
      <c r="W353" s="29">
        <f>+SUMIFS('Scritture 2014'!$F:$F,'Scritture 2014'!$G:$G,"37",'Scritture 2014'!$A:$A,$M353)</f>
        <v>0</v>
      </c>
      <c r="X353" s="29">
        <f>+SUMIFS('Scritture 2014'!$F:$F,'Scritture 2014'!$G:$G,"19",'Scritture 2014'!$A:$A,$M353)</f>
        <v>0</v>
      </c>
      <c r="Y353" s="29">
        <f t="shared" si="22"/>
        <v>0</v>
      </c>
      <c r="Z353" s="29">
        <f t="shared" si="23"/>
        <v>2212061.86</v>
      </c>
      <c r="AA353" s="29">
        <f t="shared" si="24"/>
        <v>0</v>
      </c>
    </row>
    <row r="354" spans="1:27" ht="15" customHeight="1" x14ac:dyDescent="0.3">
      <c r="A354" s="12" t="s">
        <v>426</v>
      </c>
      <c r="B354" s="12" t="s">
        <v>427</v>
      </c>
      <c r="C354" s="13" t="s">
        <v>428</v>
      </c>
      <c r="D354" s="13" t="s">
        <v>452</v>
      </c>
      <c r="E354" s="14" t="s">
        <v>453</v>
      </c>
      <c r="F354" s="13"/>
      <c r="G354" s="13"/>
      <c r="H354" s="10" t="s">
        <v>426</v>
      </c>
      <c r="I354" s="10" t="s">
        <v>427</v>
      </c>
      <c r="J354" t="s">
        <v>454</v>
      </c>
      <c r="K354" t="s">
        <v>454</v>
      </c>
      <c r="M354" s="15">
        <v>55401000002</v>
      </c>
      <c r="N354" s="15" t="s">
        <v>455</v>
      </c>
      <c r="O354" s="12">
        <f>+VLOOKUP(M354,[2]Foglio1!$A:$C,3,0)</f>
        <v>-6586064</v>
      </c>
      <c r="P354" s="29">
        <f>+VLOOKUP($M354,'Sp 2013'!$M:$X,12,0)</f>
        <v>0</v>
      </c>
      <c r="Q354" s="29">
        <f>+SUMIFS('Scritture 2014'!$F:$F,'Scritture 2014'!$G:$G,"38",'Scritture 2014'!$A:$A,$M354)</f>
        <v>0</v>
      </c>
      <c r="R354" s="29">
        <f>+SUMIFS('Scritture 2014'!$F:$F,'Scritture 2014'!$G:$G,"16",'Scritture 2014'!$A:$A,$M354)</f>
        <v>0</v>
      </c>
      <c r="S354" s="29">
        <f>+SUMIFS('Scritture 2014'!$F:$F,'Scritture 2014'!$G:$G,"39CA",'Scritture 2014'!$A:$A,$M354)</f>
        <v>0</v>
      </c>
      <c r="T354" s="29">
        <f>+SUMIFS('Scritture 2014'!$F:$F,'Scritture 2014'!$G:$G,"17",'Scritture 2014'!$A:$A,$M354)</f>
        <v>0</v>
      </c>
      <c r="U354" s="29">
        <f>+SUMIFS('Scritture 2014'!$F:$F,'Scritture 2014'!$G:$G,"39AF",'Scritture 2014'!$A:$A,$M354)</f>
        <v>0</v>
      </c>
      <c r="V354" s="29">
        <f>+SUMIFS('Scritture 2014'!$F:$F,'Scritture 2014'!$G:$G,"39SD",'Scritture 2014'!$A:$A,$M354)</f>
        <v>0</v>
      </c>
      <c r="W354" s="29">
        <f>+SUMIFS('Scritture 2014'!$F:$F,'Scritture 2014'!$G:$G,"37",'Scritture 2014'!$A:$A,$M354)</f>
        <v>0</v>
      </c>
      <c r="X354" s="29">
        <f>+SUMIFS('Scritture 2014'!$F:$F,'Scritture 2014'!$G:$G,"19",'Scritture 2014'!$A:$A,$M354)</f>
        <v>0</v>
      </c>
      <c r="Y354" s="29">
        <f t="shared" si="22"/>
        <v>0</v>
      </c>
      <c r="Z354" s="29">
        <f t="shared" si="23"/>
        <v>-6586064</v>
      </c>
      <c r="AA354" s="29">
        <f t="shared" si="24"/>
        <v>0</v>
      </c>
    </row>
    <row r="355" spans="1:27" ht="15" customHeight="1" x14ac:dyDescent="0.3">
      <c r="A355" s="12" t="s">
        <v>426</v>
      </c>
      <c r="B355" s="12" t="s">
        <v>427</v>
      </c>
      <c r="C355" s="13" t="s">
        <v>428</v>
      </c>
      <c r="D355" s="13" t="s">
        <v>452</v>
      </c>
      <c r="E355" s="14" t="s">
        <v>453</v>
      </c>
      <c r="F355" s="13"/>
      <c r="G355" s="13"/>
      <c r="H355" s="10" t="s">
        <v>426</v>
      </c>
      <c r="I355" s="10" t="s">
        <v>427</v>
      </c>
      <c r="J355" t="s">
        <v>454</v>
      </c>
      <c r="K355" t="s">
        <v>454</v>
      </c>
      <c r="M355" s="15">
        <v>44001000002</v>
      </c>
      <c r="N355" s="15" t="s">
        <v>456</v>
      </c>
      <c r="O355" s="12">
        <f>+VLOOKUP(M355,[2]Foglio1!$A:$C,3,0)</f>
        <v>6240865</v>
      </c>
      <c r="P355" s="29">
        <f>+VLOOKUP($M355,'Sp 2013'!$M:$X,12,0)</f>
        <v>0</v>
      </c>
      <c r="Q355" s="29">
        <f>+SUMIFS('Scritture 2014'!$F:$F,'Scritture 2014'!$G:$G,"38",'Scritture 2014'!$A:$A,$M355)</f>
        <v>0</v>
      </c>
      <c r="R355" s="29">
        <f>+SUMIFS('Scritture 2014'!$F:$F,'Scritture 2014'!$G:$G,"16",'Scritture 2014'!$A:$A,$M355)</f>
        <v>0</v>
      </c>
      <c r="S355" s="29">
        <f>+SUMIFS('Scritture 2014'!$F:$F,'Scritture 2014'!$G:$G,"39CA",'Scritture 2014'!$A:$A,$M355)</f>
        <v>0</v>
      </c>
      <c r="T355" s="29">
        <f>+SUMIFS('Scritture 2014'!$F:$F,'Scritture 2014'!$G:$G,"17",'Scritture 2014'!$A:$A,$M355)</f>
        <v>0</v>
      </c>
      <c r="U355" s="29">
        <f>+SUMIFS('Scritture 2014'!$F:$F,'Scritture 2014'!$G:$G,"39AF",'Scritture 2014'!$A:$A,$M355)</f>
        <v>0</v>
      </c>
      <c r="V355" s="29">
        <f>+SUMIFS('Scritture 2014'!$F:$F,'Scritture 2014'!$G:$G,"39SD",'Scritture 2014'!$A:$A,$M355)</f>
        <v>0</v>
      </c>
      <c r="W355" s="29">
        <f>+SUMIFS('Scritture 2014'!$F:$F,'Scritture 2014'!$G:$G,"37",'Scritture 2014'!$A:$A,$M355)</f>
        <v>0</v>
      </c>
      <c r="X355" s="29">
        <f>+SUMIFS('Scritture 2014'!$F:$F,'Scritture 2014'!$G:$G,"19",'Scritture 2014'!$A:$A,$M355)</f>
        <v>0</v>
      </c>
      <c r="Y355" s="29">
        <f t="shared" si="22"/>
        <v>0</v>
      </c>
      <c r="Z355" s="29">
        <f t="shared" si="23"/>
        <v>6240865</v>
      </c>
      <c r="AA355" s="29">
        <f t="shared" si="24"/>
        <v>0</v>
      </c>
    </row>
    <row r="356" spans="1:27" ht="15" customHeight="1" x14ac:dyDescent="0.3">
      <c r="A356" s="12" t="s">
        <v>426</v>
      </c>
      <c r="B356" s="12" t="s">
        <v>427</v>
      </c>
      <c r="C356" s="13" t="s">
        <v>428</v>
      </c>
      <c r="D356" s="13" t="s">
        <v>457</v>
      </c>
      <c r="E356" s="14" t="s">
        <v>458</v>
      </c>
      <c r="F356" s="13"/>
      <c r="G356" s="13"/>
      <c r="H356" s="10" t="s">
        <v>426</v>
      </c>
      <c r="I356" s="10" t="s">
        <v>427</v>
      </c>
      <c r="J356" t="s">
        <v>459</v>
      </c>
      <c r="K356" t="s">
        <v>459</v>
      </c>
      <c r="L356" t="s">
        <v>460</v>
      </c>
      <c r="M356" s="15">
        <v>55005000004</v>
      </c>
      <c r="N356" s="15" t="s">
        <v>461</v>
      </c>
      <c r="O356" s="12">
        <f>+VLOOKUP(M356,[2]Foglio1!$A:$C,3,0)</f>
        <v>-41291.99</v>
      </c>
      <c r="P356" s="29">
        <f>+VLOOKUP($M356,'Sp 2013'!$M:$X,12,0)</f>
        <v>0</v>
      </c>
      <c r="Q356" s="29">
        <f>+SUMIFS('Scritture 2014'!$F:$F,'Scritture 2014'!$G:$G,"38",'Scritture 2014'!$A:$A,$M356)</f>
        <v>0</v>
      </c>
      <c r="R356" s="29">
        <f>+SUMIFS('Scritture 2014'!$F:$F,'Scritture 2014'!$G:$G,"16",'Scritture 2014'!$A:$A,$M356)</f>
        <v>0</v>
      </c>
      <c r="S356" s="29">
        <f>+SUMIFS('Scritture 2014'!$F:$F,'Scritture 2014'!$G:$G,"39CA",'Scritture 2014'!$A:$A,$M356)</f>
        <v>0</v>
      </c>
      <c r="T356" s="29">
        <f>+SUMIFS('Scritture 2014'!$F:$F,'Scritture 2014'!$G:$G,"17",'Scritture 2014'!$A:$A,$M356)</f>
        <v>0</v>
      </c>
      <c r="U356" s="29">
        <f>+SUMIFS('Scritture 2014'!$F:$F,'Scritture 2014'!$G:$G,"39AF",'Scritture 2014'!$A:$A,$M356)</f>
        <v>0</v>
      </c>
      <c r="V356" s="29">
        <f>+SUMIFS('Scritture 2014'!$F:$F,'Scritture 2014'!$G:$G,"39SD",'Scritture 2014'!$A:$A,$M356)</f>
        <v>0</v>
      </c>
      <c r="W356" s="29">
        <f>+SUMIFS('Scritture 2014'!$F:$F,'Scritture 2014'!$G:$G,"37",'Scritture 2014'!$A:$A,$M356)</f>
        <v>0</v>
      </c>
      <c r="X356" s="29">
        <f>+SUMIFS('Scritture 2014'!$F:$F,'Scritture 2014'!$G:$G,"19",'Scritture 2014'!$A:$A,$M356)</f>
        <v>0</v>
      </c>
      <c r="Y356" s="29">
        <f t="shared" si="22"/>
        <v>0</v>
      </c>
      <c r="Z356" s="29">
        <f t="shared" si="23"/>
        <v>-41291.99</v>
      </c>
      <c r="AA356" s="29">
        <f t="shared" si="24"/>
        <v>0</v>
      </c>
    </row>
    <row r="357" spans="1:27" ht="15" customHeight="1" x14ac:dyDescent="0.3">
      <c r="A357" s="12" t="s">
        <v>426</v>
      </c>
      <c r="B357" s="12" t="s">
        <v>427</v>
      </c>
      <c r="C357" s="13" t="s">
        <v>428</v>
      </c>
      <c r="D357" s="13" t="s">
        <v>457</v>
      </c>
      <c r="E357" s="14" t="s">
        <v>458</v>
      </c>
      <c r="F357" s="13"/>
      <c r="G357" s="13"/>
      <c r="H357" s="10" t="s">
        <v>426</v>
      </c>
      <c r="I357" s="10" t="s">
        <v>427</v>
      </c>
      <c r="J357" t="s">
        <v>459</v>
      </c>
      <c r="K357" t="s">
        <v>459</v>
      </c>
      <c r="M357" s="15">
        <v>55005000006</v>
      </c>
      <c r="N357" s="15" t="s">
        <v>462</v>
      </c>
      <c r="O357" s="12"/>
      <c r="P357" s="29">
        <f>+VLOOKUP($M357,'Sp 2013'!$M:$X,12,0)</f>
        <v>0</v>
      </c>
      <c r="Q357" s="29">
        <f>+SUMIFS('Scritture 2014'!$F:$F,'Scritture 2014'!$G:$G,"38",'Scritture 2014'!$A:$A,$M357)</f>
        <v>0</v>
      </c>
      <c r="R357" s="29">
        <f>+SUMIFS('Scritture 2014'!$F:$F,'Scritture 2014'!$G:$G,"16",'Scritture 2014'!$A:$A,$M357)</f>
        <v>0</v>
      </c>
      <c r="S357" s="29">
        <f>+SUMIFS('Scritture 2014'!$F:$F,'Scritture 2014'!$G:$G,"39CA",'Scritture 2014'!$A:$A,$M357)</f>
        <v>0</v>
      </c>
      <c r="T357" s="29">
        <f>+SUMIFS('Scritture 2014'!$F:$F,'Scritture 2014'!$G:$G,"17",'Scritture 2014'!$A:$A,$M357)</f>
        <v>0</v>
      </c>
      <c r="U357" s="29">
        <f>+SUMIFS('Scritture 2014'!$F:$F,'Scritture 2014'!$G:$G,"39AF",'Scritture 2014'!$A:$A,$M357)</f>
        <v>0</v>
      </c>
      <c r="V357" s="29">
        <f>+SUMIFS('Scritture 2014'!$F:$F,'Scritture 2014'!$G:$G,"39SD",'Scritture 2014'!$A:$A,$M357)</f>
        <v>0</v>
      </c>
      <c r="W357" s="29">
        <f>+SUMIFS('Scritture 2014'!$F:$F,'Scritture 2014'!$G:$G,"37",'Scritture 2014'!$A:$A,$M357)</f>
        <v>0</v>
      </c>
      <c r="X357" s="29">
        <f>+SUMIFS('Scritture 2014'!$F:$F,'Scritture 2014'!$G:$G,"19",'Scritture 2014'!$A:$A,$M357)</f>
        <v>0</v>
      </c>
      <c r="Y357" s="29">
        <f t="shared" si="22"/>
        <v>0</v>
      </c>
      <c r="Z357" s="29">
        <f t="shared" si="23"/>
        <v>0</v>
      </c>
      <c r="AA357" s="29">
        <f t="shared" si="24"/>
        <v>0</v>
      </c>
    </row>
    <row r="358" spans="1:27" ht="15" customHeight="1" x14ac:dyDescent="0.3">
      <c r="A358" s="12" t="s">
        <v>426</v>
      </c>
      <c r="B358" s="12" t="s">
        <v>427</v>
      </c>
      <c r="C358" s="13" t="s">
        <v>428</v>
      </c>
      <c r="D358" s="13" t="s">
        <v>457</v>
      </c>
      <c r="E358" s="14" t="s">
        <v>458</v>
      </c>
      <c r="F358" s="13"/>
      <c r="G358" s="13"/>
      <c r="H358" s="10" t="s">
        <v>426</v>
      </c>
      <c r="I358" s="10" t="s">
        <v>427</v>
      </c>
      <c r="J358" t="s">
        <v>459</v>
      </c>
      <c r="K358" t="s">
        <v>459</v>
      </c>
      <c r="M358" s="15">
        <v>55005000007</v>
      </c>
      <c r="N358" s="15" t="s">
        <v>463</v>
      </c>
      <c r="O358" s="12"/>
      <c r="P358" s="29">
        <f>+VLOOKUP($M358,'Sp 2013'!$M:$X,12,0)</f>
        <v>0</v>
      </c>
      <c r="Q358" s="29">
        <f>+SUMIFS('Scritture 2014'!$F:$F,'Scritture 2014'!$G:$G,"38",'Scritture 2014'!$A:$A,$M358)</f>
        <v>0</v>
      </c>
      <c r="R358" s="29">
        <f>+SUMIFS('Scritture 2014'!$F:$F,'Scritture 2014'!$G:$G,"16",'Scritture 2014'!$A:$A,$M358)</f>
        <v>0</v>
      </c>
      <c r="S358" s="29">
        <f>+SUMIFS('Scritture 2014'!$F:$F,'Scritture 2014'!$G:$G,"39CA",'Scritture 2014'!$A:$A,$M358)</f>
        <v>0</v>
      </c>
      <c r="T358" s="29">
        <f>+SUMIFS('Scritture 2014'!$F:$F,'Scritture 2014'!$G:$G,"17",'Scritture 2014'!$A:$A,$M358)</f>
        <v>0</v>
      </c>
      <c r="U358" s="29">
        <f>+SUMIFS('Scritture 2014'!$F:$F,'Scritture 2014'!$G:$G,"39AF",'Scritture 2014'!$A:$A,$M358)</f>
        <v>0</v>
      </c>
      <c r="V358" s="29">
        <f>+SUMIFS('Scritture 2014'!$F:$F,'Scritture 2014'!$G:$G,"39SD",'Scritture 2014'!$A:$A,$M358)</f>
        <v>0</v>
      </c>
      <c r="W358" s="29">
        <f>+SUMIFS('Scritture 2014'!$F:$F,'Scritture 2014'!$G:$G,"37",'Scritture 2014'!$A:$A,$M358)</f>
        <v>0</v>
      </c>
      <c r="X358" s="29">
        <f>+SUMIFS('Scritture 2014'!$F:$F,'Scritture 2014'!$G:$G,"19",'Scritture 2014'!$A:$A,$M358)</f>
        <v>0</v>
      </c>
      <c r="Y358" s="29">
        <f t="shared" si="22"/>
        <v>0</v>
      </c>
      <c r="Z358" s="29">
        <f t="shared" si="23"/>
        <v>0</v>
      </c>
      <c r="AA358" s="29">
        <f t="shared" si="24"/>
        <v>0</v>
      </c>
    </row>
    <row r="359" spans="1:27" ht="15" customHeight="1" x14ac:dyDescent="0.3">
      <c r="A359" s="12" t="s">
        <v>426</v>
      </c>
      <c r="B359" s="12" t="s">
        <v>427</v>
      </c>
      <c r="C359" s="13" t="s">
        <v>428</v>
      </c>
      <c r="D359" s="13" t="s">
        <v>457</v>
      </c>
      <c r="E359" s="14" t="s">
        <v>458</v>
      </c>
      <c r="F359" s="13"/>
      <c r="G359" s="13"/>
      <c r="H359" s="10" t="s">
        <v>426</v>
      </c>
      <c r="I359" s="10" t="s">
        <v>427</v>
      </c>
      <c r="J359" s="17" t="s">
        <v>459</v>
      </c>
      <c r="K359" s="17" t="s">
        <v>459</v>
      </c>
      <c r="M359" s="15">
        <v>55005000010</v>
      </c>
      <c r="N359" s="15" t="s">
        <v>464</v>
      </c>
      <c r="O359" s="12">
        <f>+VLOOKUP(M359,[2]Foglio1!$A:$C,3,0)</f>
        <v>-148445</v>
      </c>
      <c r="P359" s="29">
        <f>+VLOOKUP($M359,'Sp 2013'!$M:$X,12,0)</f>
        <v>0</v>
      </c>
      <c r="Q359" s="29">
        <f>+SUMIFS('Scritture 2014'!$F:$F,'Scritture 2014'!$G:$G,"38",'Scritture 2014'!$A:$A,$M359)</f>
        <v>0</v>
      </c>
      <c r="R359" s="29">
        <f>+SUMIFS('Scritture 2014'!$F:$F,'Scritture 2014'!$G:$G,"16",'Scritture 2014'!$A:$A,$M359)</f>
        <v>0</v>
      </c>
      <c r="S359" s="29">
        <f>+SUMIFS('Scritture 2014'!$F:$F,'Scritture 2014'!$G:$G,"39CA",'Scritture 2014'!$A:$A,$M359)</f>
        <v>0</v>
      </c>
      <c r="T359" s="29">
        <f>+SUMIFS('Scritture 2014'!$F:$F,'Scritture 2014'!$G:$G,"17",'Scritture 2014'!$A:$A,$M359)</f>
        <v>0</v>
      </c>
      <c r="U359" s="29">
        <f>+SUMIFS('Scritture 2014'!$F:$F,'Scritture 2014'!$G:$G,"39AF",'Scritture 2014'!$A:$A,$M359)</f>
        <v>0</v>
      </c>
      <c r="V359" s="29">
        <f>+SUMIFS('Scritture 2014'!$F:$F,'Scritture 2014'!$G:$G,"39SD",'Scritture 2014'!$A:$A,$M359)</f>
        <v>0</v>
      </c>
      <c r="W359" s="29">
        <f>+SUMIFS('Scritture 2014'!$F:$F,'Scritture 2014'!$G:$G,"37",'Scritture 2014'!$A:$A,$M359)</f>
        <v>0</v>
      </c>
      <c r="X359" s="29">
        <f>+SUMIFS('Scritture 2014'!$F:$F,'Scritture 2014'!$G:$G,"19",'Scritture 2014'!$A:$A,$M359)</f>
        <v>0</v>
      </c>
      <c r="Y359" s="29">
        <f t="shared" si="22"/>
        <v>0</v>
      </c>
      <c r="Z359" s="29">
        <f t="shared" si="23"/>
        <v>-148445</v>
      </c>
      <c r="AA359" s="29">
        <f t="shared" si="24"/>
        <v>0</v>
      </c>
    </row>
    <row r="360" spans="1:27" ht="15" customHeight="1" x14ac:dyDescent="0.3">
      <c r="A360" s="12" t="s">
        <v>426</v>
      </c>
      <c r="B360" s="12" t="s">
        <v>427</v>
      </c>
      <c r="C360" s="13" t="s">
        <v>428</v>
      </c>
      <c r="D360" s="13" t="s">
        <v>457</v>
      </c>
      <c r="E360" s="14" t="s">
        <v>458</v>
      </c>
      <c r="F360" s="13"/>
      <c r="G360" s="13"/>
      <c r="H360" s="10" t="s">
        <v>426</v>
      </c>
      <c r="I360" s="10" t="s">
        <v>427</v>
      </c>
      <c r="J360" s="17" t="s">
        <v>459</v>
      </c>
      <c r="K360" s="17" t="s">
        <v>459</v>
      </c>
      <c r="M360" s="15">
        <v>55005000011</v>
      </c>
      <c r="N360" s="15" t="s">
        <v>465</v>
      </c>
      <c r="O360" s="12"/>
      <c r="P360" s="29">
        <f>+VLOOKUP($M360,'Sp 2013'!$M:$X,12,0)</f>
        <v>0</v>
      </c>
      <c r="Q360" s="29">
        <f>+SUMIFS('Scritture 2014'!$F:$F,'Scritture 2014'!$G:$G,"38",'Scritture 2014'!$A:$A,$M360)</f>
        <v>5385.060758248088</v>
      </c>
      <c r="R360" s="29">
        <f>+SUMIFS('Scritture 2014'!$F:$F,'Scritture 2014'!$G:$G,"16",'Scritture 2014'!$A:$A,$M360)</f>
        <v>0</v>
      </c>
      <c r="S360" s="29">
        <f>+SUMIFS('Scritture 2014'!$F:$F,'Scritture 2014'!$G:$G,"39CA",'Scritture 2014'!$A:$A,$M360)</f>
        <v>0</v>
      </c>
      <c r="T360" s="29">
        <f>+SUMIFS('Scritture 2014'!$F:$F,'Scritture 2014'!$G:$G,"17",'Scritture 2014'!$A:$A,$M360)</f>
        <v>0</v>
      </c>
      <c r="U360" s="29">
        <f>+SUMIFS('Scritture 2014'!$F:$F,'Scritture 2014'!$G:$G,"39AF",'Scritture 2014'!$A:$A,$M360)</f>
        <v>0</v>
      </c>
      <c r="V360" s="29">
        <f>+SUMIFS('Scritture 2014'!$F:$F,'Scritture 2014'!$G:$G,"39SD",'Scritture 2014'!$A:$A,$M360)</f>
        <v>0</v>
      </c>
      <c r="W360" s="29">
        <f>+SUMIFS('Scritture 2014'!$F:$F,'Scritture 2014'!$G:$G,"37",'Scritture 2014'!$A:$A,$M360)</f>
        <v>0</v>
      </c>
      <c r="X360" s="29">
        <f>+SUMIFS('Scritture 2014'!$F:$F,'Scritture 2014'!$G:$G,"19",'Scritture 2014'!$A:$A,$M360)</f>
        <v>0</v>
      </c>
      <c r="Y360" s="29">
        <f t="shared" si="22"/>
        <v>5385.060758248088</v>
      </c>
      <c r="Z360" s="29">
        <f t="shared" si="23"/>
        <v>5385.060758248088</v>
      </c>
      <c r="AA360" s="29">
        <f t="shared" si="24"/>
        <v>5385.060758248088</v>
      </c>
    </row>
    <row r="361" spans="1:27" ht="15" customHeight="1" x14ac:dyDescent="0.3">
      <c r="A361" s="12" t="s">
        <v>426</v>
      </c>
      <c r="B361" s="12" t="s">
        <v>427</v>
      </c>
      <c r="C361" s="13" t="s">
        <v>428</v>
      </c>
      <c r="D361" s="13" t="s">
        <v>457</v>
      </c>
      <c r="E361" s="14" t="s">
        <v>458</v>
      </c>
      <c r="F361" s="13"/>
      <c r="G361" s="13"/>
      <c r="H361" s="10" t="s">
        <v>426</v>
      </c>
      <c r="I361" s="10" t="s">
        <v>427</v>
      </c>
      <c r="J361" t="s">
        <v>459</v>
      </c>
      <c r="K361" t="s">
        <v>459</v>
      </c>
      <c r="L361" t="s">
        <v>460</v>
      </c>
      <c r="M361" s="15">
        <v>55302000004</v>
      </c>
      <c r="N361" s="15" t="s">
        <v>466</v>
      </c>
      <c r="O361" s="12">
        <f>+VLOOKUP(M361,[2]Foglio1!$A:$C,3,0)</f>
        <v>-81.97</v>
      </c>
      <c r="P361" s="29">
        <f>+VLOOKUP($M361,'Sp 2013'!$M:$X,12,0)</f>
        <v>0</v>
      </c>
      <c r="Q361" s="29">
        <f>+SUMIFS('Scritture 2014'!$F:$F,'Scritture 2014'!$G:$G,"38",'Scritture 2014'!$A:$A,$M361)</f>
        <v>0</v>
      </c>
      <c r="R361" s="29">
        <f>+SUMIFS('Scritture 2014'!$F:$F,'Scritture 2014'!$G:$G,"16",'Scritture 2014'!$A:$A,$M361)</f>
        <v>0</v>
      </c>
      <c r="S361" s="29">
        <f>+SUMIFS('Scritture 2014'!$F:$F,'Scritture 2014'!$G:$G,"39CA",'Scritture 2014'!$A:$A,$M361)</f>
        <v>0</v>
      </c>
      <c r="T361" s="29">
        <f>+SUMIFS('Scritture 2014'!$F:$F,'Scritture 2014'!$G:$G,"17",'Scritture 2014'!$A:$A,$M361)</f>
        <v>0</v>
      </c>
      <c r="U361" s="29">
        <f>+SUMIFS('Scritture 2014'!$F:$F,'Scritture 2014'!$G:$G,"39AF",'Scritture 2014'!$A:$A,$M361)</f>
        <v>0</v>
      </c>
      <c r="V361" s="29">
        <f>+SUMIFS('Scritture 2014'!$F:$F,'Scritture 2014'!$G:$G,"39SD",'Scritture 2014'!$A:$A,$M361)</f>
        <v>0</v>
      </c>
      <c r="W361" s="29">
        <f>+SUMIFS('Scritture 2014'!$F:$F,'Scritture 2014'!$G:$G,"37",'Scritture 2014'!$A:$A,$M361)</f>
        <v>0</v>
      </c>
      <c r="X361" s="29">
        <f>+SUMIFS('Scritture 2014'!$F:$F,'Scritture 2014'!$G:$G,"19",'Scritture 2014'!$A:$A,$M361)</f>
        <v>0</v>
      </c>
      <c r="Y361" s="29">
        <f t="shared" si="22"/>
        <v>0</v>
      </c>
      <c r="Z361" s="29">
        <f t="shared" si="23"/>
        <v>-81.97</v>
      </c>
      <c r="AA361" s="29">
        <f t="shared" si="24"/>
        <v>0</v>
      </c>
    </row>
    <row r="362" spans="1:27" ht="15" customHeight="1" x14ac:dyDescent="0.3">
      <c r="A362" s="12" t="s">
        <v>426</v>
      </c>
      <c r="B362" s="12" t="s">
        <v>467</v>
      </c>
      <c r="C362" s="13" t="s">
        <v>468</v>
      </c>
      <c r="D362" s="13" t="s">
        <v>469</v>
      </c>
      <c r="E362" s="14" t="s">
        <v>470</v>
      </c>
      <c r="F362" s="13"/>
      <c r="G362" s="13"/>
      <c r="H362" s="10" t="s">
        <v>426</v>
      </c>
      <c r="I362" s="10" t="s">
        <v>467</v>
      </c>
      <c r="J362" t="s">
        <v>471</v>
      </c>
      <c r="K362" t="s">
        <v>471</v>
      </c>
      <c r="M362" s="15">
        <v>44001000001</v>
      </c>
      <c r="N362" s="15" t="s">
        <v>472</v>
      </c>
      <c r="O362" s="12">
        <f>+VLOOKUP(M362,[2]Foglio1!$A:$C,3,0)</f>
        <v>535205</v>
      </c>
      <c r="P362" s="29">
        <f>+VLOOKUP($M362,'Sp 2013'!$M:$X,12,0)</f>
        <v>0</v>
      </c>
      <c r="Q362" s="29">
        <f>+SUMIFS('Scritture 2014'!$F:$F,'Scritture 2014'!$G:$G,"38",'Scritture 2014'!$A:$A,$M362)</f>
        <v>0</v>
      </c>
      <c r="R362" s="29">
        <f>+SUMIFS('Scritture 2014'!$F:$F,'Scritture 2014'!$G:$G,"16",'Scritture 2014'!$A:$A,$M362)</f>
        <v>0</v>
      </c>
      <c r="S362" s="29">
        <f>+SUMIFS('Scritture 2014'!$F:$F,'Scritture 2014'!$G:$G,"39CA",'Scritture 2014'!$A:$A,$M362)</f>
        <v>0</v>
      </c>
      <c r="T362" s="29">
        <f>+SUMIFS('Scritture 2014'!$F:$F,'Scritture 2014'!$G:$G,"17",'Scritture 2014'!$A:$A,$M362)</f>
        <v>0</v>
      </c>
      <c r="U362" s="29">
        <f>+SUMIFS('Scritture 2014'!$F:$F,'Scritture 2014'!$G:$G,"39AF",'Scritture 2014'!$A:$A,$M362)</f>
        <v>0</v>
      </c>
      <c r="V362" s="29">
        <f>+SUMIFS('Scritture 2014'!$F:$F,'Scritture 2014'!$G:$G,"39SD",'Scritture 2014'!$A:$A,$M362)</f>
        <v>0</v>
      </c>
      <c r="W362" s="29">
        <f>+SUMIFS('Scritture 2014'!$F:$F,'Scritture 2014'!$G:$G,"37",'Scritture 2014'!$A:$A,$M362)</f>
        <v>0</v>
      </c>
      <c r="X362" s="29">
        <f>+SUMIFS('Scritture 2014'!$F:$F,'Scritture 2014'!$G:$G,"19",'Scritture 2014'!$A:$A,$M362)</f>
        <v>0</v>
      </c>
      <c r="Y362" s="29">
        <f t="shared" si="22"/>
        <v>0</v>
      </c>
      <c r="Z362" s="29">
        <f t="shared" si="23"/>
        <v>535205</v>
      </c>
      <c r="AA362" s="29">
        <f t="shared" si="24"/>
        <v>0</v>
      </c>
    </row>
    <row r="363" spans="1:27" ht="15" customHeight="1" x14ac:dyDescent="0.3">
      <c r="A363" s="12" t="s">
        <v>426</v>
      </c>
      <c r="B363" s="12" t="s">
        <v>467</v>
      </c>
      <c r="C363" s="13" t="s">
        <v>468</v>
      </c>
      <c r="D363" s="13" t="s">
        <v>469</v>
      </c>
      <c r="E363" s="14" t="s">
        <v>470</v>
      </c>
      <c r="F363" s="13"/>
      <c r="G363" s="13"/>
      <c r="H363" s="10" t="s">
        <v>426</v>
      </c>
      <c r="I363" s="10" t="s">
        <v>467</v>
      </c>
      <c r="J363" t="s">
        <v>471</v>
      </c>
      <c r="K363" t="s">
        <v>471</v>
      </c>
      <c r="M363" s="15">
        <v>55401000001</v>
      </c>
      <c r="N363" s="15" t="s">
        <v>473</v>
      </c>
      <c r="O363" s="12">
        <f>+VLOOKUP(M363,[2]Foglio1!$A:$C,3,0)</f>
        <v>-582907</v>
      </c>
      <c r="P363" s="29">
        <f>+VLOOKUP($M363,'Sp 2013'!$M:$X,12,0)</f>
        <v>0</v>
      </c>
      <c r="Q363" s="29">
        <f>+SUMIFS('Scritture 2014'!$F:$F,'Scritture 2014'!$G:$G,"38",'Scritture 2014'!$A:$A,$M363)</f>
        <v>0</v>
      </c>
      <c r="R363" s="29">
        <f>+SUMIFS('Scritture 2014'!$F:$F,'Scritture 2014'!$G:$G,"16",'Scritture 2014'!$A:$A,$M363)</f>
        <v>0</v>
      </c>
      <c r="S363" s="29">
        <f>+SUMIFS('Scritture 2014'!$F:$F,'Scritture 2014'!$G:$G,"39CA",'Scritture 2014'!$A:$A,$M363)</f>
        <v>0</v>
      </c>
      <c r="T363" s="29">
        <f>+SUMIFS('Scritture 2014'!$F:$F,'Scritture 2014'!$G:$G,"17",'Scritture 2014'!$A:$A,$M363)</f>
        <v>0</v>
      </c>
      <c r="U363" s="29">
        <f>+SUMIFS('Scritture 2014'!$F:$F,'Scritture 2014'!$G:$G,"39AF",'Scritture 2014'!$A:$A,$M363)</f>
        <v>0</v>
      </c>
      <c r="V363" s="29">
        <f>+SUMIFS('Scritture 2014'!$F:$F,'Scritture 2014'!$G:$G,"39SD",'Scritture 2014'!$A:$A,$M363)</f>
        <v>0</v>
      </c>
      <c r="W363" s="29">
        <f>+SUMIFS('Scritture 2014'!$F:$F,'Scritture 2014'!$G:$G,"37",'Scritture 2014'!$A:$A,$M363)</f>
        <v>0</v>
      </c>
      <c r="X363" s="29">
        <f>+SUMIFS('Scritture 2014'!$F:$F,'Scritture 2014'!$G:$G,"19",'Scritture 2014'!$A:$A,$M363)</f>
        <v>0</v>
      </c>
      <c r="Y363" s="29">
        <f t="shared" si="22"/>
        <v>0</v>
      </c>
      <c r="Z363" s="29">
        <f t="shared" si="23"/>
        <v>-582907</v>
      </c>
      <c r="AA363" s="29">
        <f t="shared" si="24"/>
        <v>0</v>
      </c>
    </row>
    <row r="364" spans="1:27" ht="15" customHeight="1" x14ac:dyDescent="0.3">
      <c r="A364" s="12" t="s">
        <v>426</v>
      </c>
      <c r="B364" s="12" t="s">
        <v>467</v>
      </c>
      <c r="C364" s="13" t="s">
        <v>468</v>
      </c>
      <c r="D364" s="13" t="s">
        <v>474</v>
      </c>
      <c r="E364" s="14" t="s">
        <v>475</v>
      </c>
      <c r="F364" s="13"/>
      <c r="G364" s="13"/>
      <c r="H364" s="10" t="s">
        <v>426</v>
      </c>
      <c r="I364" s="10" t="s">
        <v>467</v>
      </c>
      <c r="J364" t="s">
        <v>471</v>
      </c>
      <c r="K364" t="s">
        <v>471</v>
      </c>
      <c r="M364" s="15">
        <v>44002000001</v>
      </c>
      <c r="N364" s="15" t="s">
        <v>476</v>
      </c>
      <c r="O364" s="12">
        <f>+VLOOKUP(M364,[2]Foglio1!$A:$C,3,0)</f>
        <v>6921787.2199999997</v>
      </c>
      <c r="P364" s="29">
        <f>+VLOOKUP($M364,'Sp 2013'!$M:$X,12,0)</f>
        <v>0</v>
      </c>
      <c r="Q364" s="29">
        <f>+SUMIFS('Scritture 2014'!$F:$F,'Scritture 2014'!$G:$G,"38",'Scritture 2014'!$A:$A,$M364)</f>
        <v>0</v>
      </c>
      <c r="R364" s="29">
        <f>+SUMIFS('Scritture 2014'!$F:$F,'Scritture 2014'!$G:$G,"16",'Scritture 2014'!$A:$A,$M364)</f>
        <v>0</v>
      </c>
      <c r="S364" s="29">
        <f>+SUMIFS('Scritture 2014'!$F:$F,'Scritture 2014'!$G:$G,"39CA",'Scritture 2014'!$A:$A,$M364)</f>
        <v>0</v>
      </c>
      <c r="T364" s="29">
        <f>+SUMIFS('Scritture 2014'!$F:$F,'Scritture 2014'!$G:$G,"17",'Scritture 2014'!$A:$A,$M364)</f>
        <v>0</v>
      </c>
      <c r="U364" s="29">
        <f>+SUMIFS('Scritture 2014'!$F:$F,'Scritture 2014'!$G:$G,"39AF",'Scritture 2014'!$A:$A,$M364)</f>
        <v>0</v>
      </c>
      <c r="V364" s="29">
        <f>+SUMIFS('Scritture 2014'!$F:$F,'Scritture 2014'!$G:$G,"39SD",'Scritture 2014'!$A:$A,$M364)</f>
        <v>0</v>
      </c>
      <c r="W364" s="29">
        <f>+SUMIFS('Scritture 2014'!$F:$F,'Scritture 2014'!$G:$G,"37",'Scritture 2014'!$A:$A,$M364)</f>
        <v>0</v>
      </c>
      <c r="X364" s="29">
        <f>+SUMIFS('Scritture 2014'!$F:$F,'Scritture 2014'!$G:$G,"19",'Scritture 2014'!$A:$A,$M364)</f>
        <v>0</v>
      </c>
      <c r="Y364" s="29">
        <f t="shared" si="22"/>
        <v>0</v>
      </c>
      <c r="Z364" s="29">
        <f t="shared" si="23"/>
        <v>6921787.2199999997</v>
      </c>
      <c r="AA364" s="29">
        <f t="shared" si="24"/>
        <v>0</v>
      </c>
    </row>
    <row r="365" spans="1:27" ht="15" customHeight="1" x14ac:dyDescent="0.3">
      <c r="A365" s="12" t="s">
        <v>426</v>
      </c>
      <c r="B365" s="12" t="s">
        <v>467</v>
      </c>
      <c r="C365" s="13" t="s">
        <v>468</v>
      </c>
      <c r="D365" s="13" t="s">
        <v>474</v>
      </c>
      <c r="E365" s="14" t="s">
        <v>475</v>
      </c>
      <c r="F365" s="13"/>
      <c r="G365" s="13"/>
      <c r="H365" s="10" t="s">
        <v>426</v>
      </c>
      <c r="I365" s="10" t="s">
        <v>467</v>
      </c>
      <c r="J365" t="s">
        <v>471</v>
      </c>
      <c r="K365" t="s">
        <v>471</v>
      </c>
      <c r="M365" s="15">
        <v>44002000003</v>
      </c>
      <c r="N365" s="15" t="s">
        <v>477</v>
      </c>
      <c r="O365" s="12">
        <f>+VLOOKUP(M365,[2]Foglio1!$A:$C,3,0)</f>
        <v>25383.87</v>
      </c>
      <c r="P365" s="29">
        <f>+VLOOKUP($M365,'Sp 2013'!$M:$X,12,0)</f>
        <v>0</v>
      </c>
      <c r="Q365" s="29">
        <f>+SUMIFS('Scritture 2014'!$F:$F,'Scritture 2014'!$G:$G,"38",'Scritture 2014'!$A:$A,$M365)</f>
        <v>0</v>
      </c>
      <c r="R365" s="29">
        <f>+SUMIFS('Scritture 2014'!$F:$F,'Scritture 2014'!$G:$G,"16",'Scritture 2014'!$A:$A,$M365)</f>
        <v>0</v>
      </c>
      <c r="S365" s="29">
        <f>+SUMIFS('Scritture 2014'!$F:$F,'Scritture 2014'!$G:$G,"39CA",'Scritture 2014'!$A:$A,$M365)</f>
        <v>0</v>
      </c>
      <c r="T365" s="29">
        <f>+SUMIFS('Scritture 2014'!$F:$F,'Scritture 2014'!$G:$G,"17",'Scritture 2014'!$A:$A,$M365)</f>
        <v>0</v>
      </c>
      <c r="U365" s="29">
        <f>+SUMIFS('Scritture 2014'!$F:$F,'Scritture 2014'!$G:$G,"39AF",'Scritture 2014'!$A:$A,$M365)</f>
        <v>0</v>
      </c>
      <c r="V365" s="29">
        <f>+SUMIFS('Scritture 2014'!$F:$F,'Scritture 2014'!$G:$G,"39SD",'Scritture 2014'!$A:$A,$M365)</f>
        <v>0</v>
      </c>
      <c r="W365" s="29">
        <f>+SUMIFS('Scritture 2014'!$F:$F,'Scritture 2014'!$G:$G,"37",'Scritture 2014'!$A:$A,$M365)</f>
        <v>0</v>
      </c>
      <c r="X365" s="29">
        <f>+SUMIFS('Scritture 2014'!$F:$F,'Scritture 2014'!$G:$G,"19",'Scritture 2014'!$A:$A,$M365)</f>
        <v>0</v>
      </c>
      <c r="Y365" s="29">
        <f t="shared" si="22"/>
        <v>0</v>
      </c>
      <c r="Z365" s="29">
        <f t="shared" si="23"/>
        <v>25383.87</v>
      </c>
      <c r="AA365" s="29">
        <f t="shared" si="24"/>
        <v>0</v>
      </c>
    </row>
    <row r="366" spans="1:27" ht="15" customHeight="1" x14ac:dyDescent="0.3">
      <c r="A366" s="12" t="s">
        <v>426</v>
      </c>
      <c r="B366" s="12" t="s">
        <v>467</v>
      </c>
      <c r="C366" s="13" t="s">
        <v>468</v>
      </c>
      <c r="D366" s="13" t="s">
        <v>474</v>
      </c>
      <c r="E366" s="14" t="s">
        <v>475</v>
      </c>
      <c r="F366" s="13"/>
      <c r="G366" s="13"/>
      <c r="H366" s="10" t="s">
        <v>426</v>
      </c>
      <c r="I366" s="10" t="s">
        <v>467</v>
      </c>
      <c r="J366" t="s">
        <v>471</v>
      </c>
      <c r="K366" t="s">
        <v>471</v>
      </c>
      <c r="M366" s="15">
        <v>44002000008</v>
      </c>
      <c r="N366" s="15" t="s">
        <v>478</v>
      </c>
      <c r="O366" s="12">
        <f>+VLOOKUP(M366,[2]Foglio1!$A:$C,3,0)</f>
        <v>550998.24</v>
      </c>
      <c r="P366" s="29">
        <f>+VLOOKUP($M366,'Sp 2013'!$M:$X,12,0)</f>
        <v>0</v>
      </c>
      <c r="Q366" s="29">
        <f>+SUMIFS('Scritture 2014'!$F:$F,'Scritture 2014'!$G:$G,"38",'Scritture 2014'!$A:$A,$M366)</f>
        <v>0</v>
      </c>
      <c r="R366" s="29">
        <f>+SUMIFS('Scritture 2014'!$F:$F,'Scritture 2014'!$G:$G,"16",'Scritture 2014'!$A:$A,$M366)</f>
        <v>0</v>
      </c>
      <c r="S366" s="29">
        <f>+SUMIFS('Scritture 2014'!$F:$F,'Scritture 2014'!$G:$G,"39CA",'Scritture 2014'!$A:$A,$M366)</f>
        <v>0</v>
      </c>
      <c r="T366" s="29">
        <f>+SUMIFS('Scritture 2014'!$F:$F,'Scritture 2014'!$G:$G,"17",'Scritture 2014'!$A:$A,$M366)</f>
        <v>0</v>
      </c>
      <c r="U366" s="29">
        <f>+SUMIFS('Scritture 2014'!$F:$F,'Scritture 2014'!$G:$G,"39AF",'Scritture 2014'!$A:$A,$M366)</f>
        <v>0</v>
      </c>
      <c r="V366" s="29">
        <f>+SUMIFS('Scritture 2014'!$F:$F,'Scritture 2014'!$G:$G,"39SD",'Scritture 2014'!$A:$A,$M366)</f>
        <v>0</v>
      </c>
      <c r="W366" s="29">
        <f>+SUMIFS('Scritture 2014'!$F:$F,'Scritture 2014'!$G:$G,"37",'Scritture 2014'!$A:$A,$M366)</f>
        <v>0</v>
      </c>
      <c r="X366" s="29">
        <f>+SUMIFS('Scritture 2014'!$F:$F,'Scritture 2014'!$G:$G,"19",'Scritture 2014'!$A:$A,$M366)</f>
        <v>0</v>
      </c>
      <c r="Y366" s="29">
        <f t="shared" si="22"/>
        <v>0</v>
      </c>
      <c r="Z366" s="29">
        <f t="shared" si="23"/>
        <v>550998.24</v>
      </c>
      <c r="AA366" s="29">
        <f t="shared" si="24"/>
        <v>0</v>
      </c>
    </row>
    <row r="367" spans="1:27" ht="15" customHeight="1" x14ac:dyDescent="0.3">
      <c r="A367" s="12" t="s">
        <v>426</v>
      </c>
      <c r="B367" s="12" t="s">
        <v>467</v>
      </c>
      <c r="C367" s="13" t="s">
        <v>468</v>
      </c>
      <c r="D367" s="13" t="s">
        <v>474</v>
      </c>
      <c r="E367" s="14" t="s">
        <v>475</v>
      </c>
      <c r="F367" s="13"/>
      <c r="G367" s="13"/>
      <c r="H367" s="10" t="s">
        <v>426</v>
      </c>
      <c r="I367" s="10" t="s">
        <v>467</v>
      </c>
      <c r="J367" t="s">
        <v>471</v>
      </c>
      <c r="K367" t="s">
        <v>471</v>
      </c>
      <c r="M367" s="15">
        <v>44002000009</v>
      </c>
      <c r="N367" s="15" t="s">
        <v>479</v>
      </c>
      <c r="O367" s="12">
        <f>+VLOOKUP(M367,[2]Foglio1!$A:$C,3,0)</f>
        <v>1187500.5</v>
      </c>
      <c r="P367" s="29">
        <f>+VLOOKUP($M367,'Sp 2013'!$M:$X,12,0)</f>
        <v>0</v>
      </c>
      <c r="Q367" s="29">
        <f>+SUMIFS('Scritture 2014'!$F:$F,'Scritture 2014'!$G:$G,"38",'Scritture 2014'!$A:$A,$M367)</f>
        <v>0</v>
      </c>
      <c r="R367" s="29">
        <f>+SUMIFS('Scritture 2014'!$F:$F,'Scritture 2014'!$G:$G,"16",'Scritture 2014'!$A:$A,$M367)</f>
        <v>0</v>
      </c>
      <c r="S367" s="29">
        <f>+SUMIFS('Scritture 2014'!$F:$F,'Scritture 2014'!$G:$G,"39CA",'Scritture 2014'!$A:$A,$M367)</f>
        <v>0</v>
      </c>
      <c r="T367" s="29">
        <f>+SUMIFS('Scritture 2014'!$F:$F,'Scritture 2014'!$G:$G,"17",'Scritture 2014'!$A:$A,$M367)</f>
        <v>0</v>
      </c>
      <c r="U367" s="29">
        <f>+SUMIFS('Scritture 2014'!$F:$F,'Scritture 2014'!$G:$G,"39AF",'Scritture 2014'!$A:$A,$M367)</f>
        <v>0</v>
      </c>
      <c r="V367" s="29">
        <f>+SUMIFS('Scritture 2014'!$F:$F,'Scritture 2014'!$G:$G,"39SD",'Scritture 2014'!$A:$A,$M367)</f>
        <v>0</v>
      </c>
      <c r="W367" s="29">
        <f>+SUMIFS('Scritture 2014'!$F:$F,'Scritture 2014'!$G:$G,"37",'Scritture 2014'!$A:$A,$M367)</f>
        <v>0</v>
      </c>
      <c r="X367" s="29">
        <f>+SUMIFS('Scritture 2014'!$F:$F,'Scritture 2014'!$G:$G,"19",'Scritture 2014'!$A:$A,$M367)</f>
        <v>0</v>
      </c>
      <c r="Y367" s="29">
        <f t="shared" si="22"/>
        <v>0</v>
      </c>
      <c r="Z367" s="29">
        <f t="shared" si="23"/>
        <v>1187500.5</v>
      </c>
      <c r="AA367" s="29">
        <f t="shared" si="24"/>
        <v>0</v>
      </c>
    </row>
    <row r="368" spans="1:27" ht="15" customHeight="1" x14ac:dyDescent="0.3">
      <c r="A368" s="12" t="s">
        <v>426</v>
      </c>
      <c r="B368" s="12" t="s">
        <v>467</v>
      </c>
      <c r="C368" s="13" t="s">
        <v>468</v>
      </c>
      <c r="D368" s="13" t="s">
        <v>474</v>
      </c>
      <c r="E368" s="14" t="s">
        <v>475</v>
      </c>
      <c r="F368" s="13"/>
      <c r="G368" s="13"/>
      <c r="H368" s="10" t="s">
        <v>426</v>
      </c>
      <c r="I368" s="10" t="s">
        <v>467</v>
      </c>
      <c r="J368" t="s">
        <v>471</v>
      </c>
      <c r="K368" t="s">
        <v>471</v>
      </c>
      <c r="M368" s="15">
        <v>44002000010</v>
      </c>
      <c r="N368" s="15" t="s">
        <v>480</v>
      </c>
      <c r="O368" s="12">
        <f>+VLOOKUP(M368,[2]Foglio1!$A:$C,3,0)</f>
        <v>173432.88</v>
      </c>
      <c r="P368" s="29">
        <f>+VLOOKUP($M368,'Sp 2013'!$M:$X,12,0)</f>
        <v>0</v>
      </c>
      <c r="Q368" s="29">
        <f>+SUMIFS('Scritture 2014'!$F:$F,'Scritture 2014'!$G:$G,"38",'Scritture 2014'!$A:$A,$M368)</f>
        <v>0</v>
      </c>
      <c r="R368" s="29">
        <f>+SUMIFS('Scritture 2014'!$F:$F,'Scritture 2014'!$G:$G,"16",'Scritture 2014'!$A:$A,$M368)</f>
        <v>0</v>
      </c>
      <c r="S368" s="29">
        <f>+SUMIFS('Scritture 2014'!$F:$F,'Scritture 2014'!$G:$G,"39CA",'Scritture 2014'!$A:$A,$M368)</f>
        <v>0</v>
      </c>
      <c r="T368" s="29">
        <f>+SUMIFS('Scritture 2014'!$F:$F,'Scritture 2014'!$G:$G,"17",'Scritture 2014'!$A:$A,$M368)</f>
        <v>0</v>
      </c>
      <c r="U368" s="29">
        <f>+SUMIFS('Scritture 2014'!$F:$F,'Scritture 2014'!$G:$G,"39AF",'Scritture 2014'!$A:$A,$M368)</f>
        <v>0</v>
      </c>
      <c r="V368" s="29">
        <f>+SUMIFS('Scritture 2014'!$F:$F,'Scritture 2014'!$G:$G,"39SD",'Scritture 2014'!$A:$A,$M368)</f>
        <v>0</v>
      </c>
      <c r="W368" s="29">
        <f>+SUMIFS('Scritture 2014'!$F:$F,'Scritture 2014'!$G:$G,"37",'Scritture 2014'!$A:$A,$M368)</f>
        <v>0</v>
      </c>
      <c r="X368" s="29">
        <f>+SUMIFS('Scritture 2014'!$F:$F,'Scritture 2014'!$G:$G,"19",'Scritture 2014'!$A:$A,$M368)</f>
        <v>0</v>
      </c>
      <c r="Y368" s="29">
        <f t="shared" si="22"/>
        <v>0</v>
      </c>
      <c r="Z368" s="29">
        <f t="shared" si="23"/>
        <v>173432.88</v>
      </c>
      <c r="AA368" s="29">
        <f t="shared" si="24"/>
        <v>0</v>
      </c>
    </row>
    <row r="369" spans="1:27" ht="15" customHeight="1" x14ac:dyDescent="0.3">
      <c r="A369" s="12" t="s">
        <v>426</v>
      </c>
      <c r="B369" s="12" t="s">
        <v>467</v>
      </c>
      <c r="C369" s="13" t="s">
        <v>468</v>
      </c>
      <c r="D369" s="13" t="s">
        <v>474</v>
      </c>
      <c r="E369" s="14" t="s">
        <v>475</v>
      </c>
      <c r="F369" s="13"/>
      <c r="G369" s="13"/>
      <c r="H369" s="10" t="s">
        <v>426</v>
      </c>
      <c r="I369" s="10" t="s">
        <v>467</v>
      </c>
      <c r="J369" t="s">
        <v>471</v>
      </c>
      <c r="K369" t="s">
        <v>471</v>
      </c>
      <c r="M369" s="15">
        <v>44002000011</v>
      </c>
      <c r="N369" s="15" t="s">
        <v>481</v>
      </c>
      <c r="O369" s="12">
        <f>+VLOOKUP(M369,[2]Foglio1!$A:$C,3,0)</f>
        <v>2900</v>
      </c>
      <c r="P369" s="29">
        <f>+VLOOKUP($M369,'Sp 2013'!$M:$X,12,0)</f>
        <v>0</v>
      </c>
      <c r="Q369" s="29">
        <f>+SUMIFS('Scritture 2014'!$F:$F,'Scritture 2014'!$G:$G,"38",'Scritture 2014'!$A:$A,$M369)</f>
        <v>0</v>
      </c>
      <c r="R369" s="29">
        <f>+SUMIFS('Scritture 2014'!$F:$F,'Scritture 2014'!$G:$G,"16",'Scritture 2014'!$A:$A,$M369)</f>
        <v>0</v>
      </c>
      <c r="S369" s="29">
        <f>+SUMIFS('Scritture 2014'!$F:$F,'Scritture 2014'!$G:$G,"39CA",'Scritture 2014'!$A:$A,$M369)</f>
        <v>0</v>
      </c>
      <c r="T369" s="29">
        <f>+SUMIFS('Scritture 2014'!$F:$F,'Scritture 2014'!$G:$G,"17",'Scritture 2014'!$A:$A,$M369)</f>
        <v>0</v>
      </c>
      <c r="U369" s="29">
        <f>+SUMIFS('Scritture 2014'!$F:$F,'Scritture 2014'!$G:$G,"39AF",'Scritture 2014'!$A:$A,$M369)</f>
        <v>0</v>
      </c>
      <c r="V369" s="29">
        <f>+SUMIFS('Scritture 2014'!$F:$F,'Scritture 2014'!$G:$G,"39SD",'Scritture 2014'!$A:$A,$M369)</f>
        <v>0</v>
      </c>
      <c r="W369" s="29">
        <f>+SUMIFS('Scritture 2014'!$F:$F,'Scritture 2014'!$G:$G,"37",'Scritture 2014'!$A:$A,$M369)</f>
        <v>0</v>
      </c>
      <c r="X369" s="29">
        <f>+SUMIFS('Scritture 2014'!$F:$F,'Scritture 2014'!$G:$G,"19",'Scritture 2014'!$A:$A,$M369)</f>
        <v>0</v>
      </c>
      <c r="Y369" s="29">
        <f t="shared" si="22"/>
        <v>0</v>
      </c>
      <c r="Z369" s="29">
        <f t="shared" si="23"/>
        <v>2900</v>
      </c>
      <c r="AA369" s="29">
        <f t="shared" si="24"/>
        <v>0</v>
      </c>
    </row>
    <row r="370" spans="1:27" ht="15" customHeight="1" x14ac:dyDescent="0.3">
      <c r="A370" s="12" t="s">
        <v>426</v>
      </c>
      <c r="B370" s="12" t="s">
        <v>467</v>
      </c>
      <c r="C370" s="13" t="s">
        <v>468</v>
      </c>
      <c r="D370" s="13" t="s">
        <v>474</v>
      </c>
      <c r="E370" s="14" t="s">
        <v>475</v>
      </c>
      <c r="F370" s="13"/>
      <c r="G370" s="13"/>
      <c r="H370" s="10" t="s">
        <v>426</v>
      </c>
      <c r="I370" s="10" t="s">
        <v>467</v>
      </c>
      <c r="J370" t="s">
        <v>471</v>
      </c>
      <c r="K370" t="s">
        <v>471</v>
      </c>
      <c r="M370" s="15">
        <v>44002000012</v>
      </c>
      <c r="N370" s="15" t="s">
        <v>482</v>
      </c>
      <c r="O370" s="12">
        <f>+VLOOKUP(M370,[2]Foglio1!$A:$C,3,0)</f>
        <v>5289030.54</v>
      </c>
      <c r="P370" s="29">
        <f>+VLOOKUP($M370,'Sp 2013'!$M:$X,12,0)</f>
        <v>0</v>
      </c>
      <c r="Q370" s="29">
        <f>+SUMIFS('Scritture 2014'!$F:$F,'Scritture 2014'!$G:$G,"38",'Scritture 2014'!$A:$A,$M370)</f>
        <v>0</v>
      </c>
      <c r="R370" s="29">
        <f>+SUMIFS('Scritture 2014'!$F:$F,'Scritture 2014'!$G:$G,"16",'Scritture 2014'!$A:$A,$M370)</f>
        <v>0</v>
      </c>
      <c r="S370" s="29">
        <f>+SUMIFS('Scritture 2014'!$F:$F,'Scritture 2014'!$G:$G,"39CA",'Scritture 2014'!$A:$A,$M370)</f>
        <v>0</v>
      </c>
      <c r="T370" s="29">
        <f>+SUMIFS('Scritture 2014'!$F:$F,'Scritture 2014'!$G:$G,"17",'Scritture 2014'!$A:$A,$M370)</f>
        <v>0</v>
      </c>
      <c r="U370" s="29">
        <f>+SUMIFS('Scritture 2014'!$F:$F,'Scritture 2014'!$G:$G,"39AF",'Scritture 2014'!$A:$A,$M370)</f>
        <v>0</v>
      </c>
      <c r="V370" s="29">
        <f>+SUMIFS('Scritture 2014'!$F:$F,'Scritture 2014'!$G:$G,"39SD",'Scritture 2014'!$A:$A,$M370)</f>
        <v>0</v>
      </c>
      <c r="W370" s="29">
        <f>+SUMIFS('Scritture 2014'!$F:$F,'Scritture 2014'!$G:$G,"37",'Scritture 2014'!$A:$A,$M370)</f>
        <v>0</v>
      </c>
      <c r="X370" s="29">
        <f>+SUMIFS('Scritture 2014'!$F:$F,'Scritture 2014'!$G:$G,"19",'Scritture 2014'!$A:$A,$M370)</f>
        <v>0</v>
      </c>
      <c r="Y370" s="29">
        <f t="shared" si="22"/>
        <v>0</v>
      </c>
      <c r="Z370" s="29">
        <f t="shared" si="23"/>
        <v>5289030.54</v>
      </c>
      <c r="AA370" s="29">
        <f t="shared" si="24"/>
        <v>0</v>
      </c>
    </row>
    <row r="371" spans="1:27" ht="15" customHeight="1" x14ac:dyDescent="0.3">
      <c r="A371" s="12" t="s">
        <v>426</v>
      </c>
      <c r="B371" s="12" t="s">
        <v>467</v>
      </c>
      <c r="C371" s="13" t="s">
        <v>468</v>
      </c>
      <c r="D371" s="13" t="s">
        <v>474</v>
      </c>
      <c r="E371" s="14" t="s">
        <v>475</v>
      </c>
      <c r="F371" s="13"/>
      <c r="G371" s="13"/>
      <c r="H371" s="10" t="s">
        <v>426</v>
      </c>
      <c r="I371" s="10" t="s">
        <v>467</v>
      </c>
      <c r="J371" t="s">
        <v>471</v>
      </c>
      <c r="K371" t="s">
        <v>471</v>
      </c>
      <c r="M371" s="15">
        <v>44002000013</v>
      </c>
      <c r="N371" s="15" t="s">
        <v>483</v>
      </c>
      <c r="O371" s="12">
        <f>+VLOOKUP(M371,[2]Foglio1!$A:$C,3,0)</f>
        <v>141053.87</v>
      </c>
      <c r="P371" s="29">
        <f>+VLOOKUP($M371,'Sp 2013'!$M:$X,12,0)</f>
        <v>0</v>
      </c>
      <c r="Q371" s="29">
        <f>+SUMIFS('Scritture 2014'!$F:$F,'Scritture 2014'!$G:$G,"38",'Scritture 2014'!$A:$A,$M371)</f>
        <v>0</v>
      </c>
      <c r="R371" s="29">
        <f>+SUMIFS('Scritture 2014'!$F:$F,'Scritture 2014'!$G:$G,"16",'Scritture 2014'!$A:$A,$M371)</f>
        <v>0</v>
      </c>
      <c r="S371" s="29">
        <f>+SUMIFS('Scritture 2014'!$F:$F,'Scritture 2014'!$G:$G,"39CA",'Scritture 2014'!$A:$A,$M371)</f>
        <v>0</v>
      </c>
      <c r="T371" s="29">
        <f>+SUMIFS('Scritture 2014'!$F:$F,'Scritture 2014'!$G:$G,"17",'Scritture 2014'!$A:$A,$M371)</f>
        <v>0</v>
      </c>
      <c r="U371" s="29">
        <f>+SUMIFS('Scritture 2014'!$F:$F,'Scritture 2014'!$G:$G,"39AF",'Scritture 2014'!$A:$A,$M371)</f>
        <v>0</v>
      </c>
      <c r="V371" s="29">
        <f>+SUMIFS('Scritture 2014'!$F:$F,'Scritture 2014'!$G:$G,"39SD",'Scritture 2014'!$A:$A,$M371)</f>
        <v>0</v>
      </c>
      <c r="W371" s="29">
        <f>+SUMIFS('Scritture 2014'!$F:$F,'Scritture 2014'!$G:$G,"37",'Scritture 2014'!$A:$A,$M371)</f>
        <v>0</v>
      </c>
      <c r="X371" s="29">
        <f>+SUMIFS('Scritture 2014'!$F:$F,'Scritture 2014'!$G:$G,"19",'Scritture 2014'!$A:$A,$M371)</f>
        <v>0</v>
      </c>
      <c r="Y371" s="29">
        <f t="shared" si="22"/>
        <v>0</v>
      </c>
      <c r="Z371" s="29">
        <f t="shared" si="23"/>
        <v>141053.87</v>
      </c>
      <c r="AA371" s="29">
        <f t="shared" si="24"/>
        <v>0</v>
      </c>
    </row>
    <row r="372" spans="1:27" ht="15" customHeight="1" x14ac:dyDescent="0.3">
      <c r="A372" s="12" t="s">
        <v>426</v>
      </c>
      <c r="B372" s="12" t="s">
        <v>467</v>
      </c>
      <c r="C372" s="13" t="s">
        <v>468</v>
      </c>
      <c r="D372" s="13" t="s">
        <v>474</v>
      </c>
      <c r="E372" s="14" t="s">
        <v>475</v>
      </c>
      <c r="F372" s="13"/>
      <c r="G372" s="13"/>
      <c r="H372" s="10" t="s">
        <v>426</v>
      </c>
      <c r="I372" s="10" t="s">
        <v>467</v>
      </c>
      <c r="J372" s="20" t="s">
        <v>471</v>
      </c>
      <c r="K372" s="20" t="s">
        <v>471</v>
      </c>
      <c r="L372" s="20"/>
      <c r="M372" s="15">
        <v>44002000014</v>
      </c>
      <c r="N372" s="15" t="s">
        <v>484</v>
      </c>
      <c r="O372" s="12">
        <f>+VLOOKUP(M372,[2]Foglio1!$A:$C,3,0)</f>
        <v>5622.1</v>
      </c>
      <c r="P372" s="29">
        <f>+VLOOKUP($M372,'Sp 2013'!$M:$X,12,0)</f>
        <v>0</v>
      </c>
      <c r="Q372" s="29">
        <f>+SUMIFS('Scritture 2014'!$F:$F,'Scritture 2014'!$G:$G,"38",'Scritture 2014'!$A:$A,$M372)</f>
        <v>0</v>
      </c>
      <c r="R372" s="29">
        <f>+SUMIFS('Scritture 2014'!$F:$F,'Scritture 2014'!$G:$G,"16",'Scritture 2014'!$A:$A,$M372)</f>
        <v>0</v>
      </c>
      <c r="S372" s="29">
        <f>+SUMIFS('Scritture 2014'!$F:$F,'Scritture 2014'!$G:$G,"39CA",'Scritture 2014'!$A:$A,$M372)</f>
        <v>0</v>
      </c>
      <c r="T372" s="29">
        <f>+SUMIFS('Scritture 2014'!$F:$F,'Scritture 2014'!$G:$G,"17",'Scritture 2014'!$A:$A,$M372)</f>
        <v>0</v>
      </c>
      <c r="U372" s="29">
        <f>+SUMIFS('Scritture 2014'!$F:$F,'Scritture 2014'!$G:$G,"39AF",'Scritture 2014'!$A:$A,$M372)</f>
        <v>0</v>
      </c>
      <c r="V372" s="29">
        <f>+SUMIFS('Scritture 2014'!$F:$F,'Scritture 2014'!$G:$G,"39SD",'Scritture 2014'!$A:$A,$M372)</f>
        <v>0</v>
      </c>
      <c r="W372" s="29">
        <f>+SUMIFS('Scritture 2014'!$F:$F,'Scritture 2014'!$G:$G,"37",'Scritture 2014'!$A:$A,$M372)</f>
        <v>0</v>
      </c>
      <c r="X372" s="29">
        <f>+SUMIFS('Scritture 2014'!$F:$F,'Scritture 2014'!$G:$G,"19",'Scritture 2014'!$A:$A,$M372)</f>
        <v>0</v>
      </c>
      <c r="Y372" s="29">
        <f t="shared" si="22"/>
        <v>0</v>
      </c>
      <c r="Z372" s="29">
        <f t="shared" si="23"/>
        <v>5622.1</v>
      </c>
      <c r="AA372" s="29">
        <f t="shared" si="24"/>
        <v>0</v>
      </c>
    </row>
    <row r="373" spans="1:27" ht="15" customHeight="1" x14ac:dyDescent="0.3">
      <c r="A373" s="12" t="s">
        <v>426</v>
      </c>
      <c r="B373" s="12" t="s">
        <v>467</v>
      </c>
      <c r="C373" s="13" t="s">
        <v>468</v>
      </c>
      <c r="D373" s="13" t="s">
        <v>474</v>
      </c>
      <c r="E373" s="14" t="s">
        <v>475</v>
      </c>
      <c r="F373" s="13"/>
      <c r="G373" s="13"/>
      <c r="H373" s="10" t="s">
        <v>426</v>
      </c>
      <c r="I373" s="10" t="s">
        <v>467</v>
      </c>
      <c r="J373" s="20" t="s">
        <v>471</v>
      </c>
      <c r="K373" s="20" t="s">
        <v>471</v>
      </c>
      <c r="L373" s="20"/>
      <c r="M373" s="15">
        <v>44002000015</v>
      </c>
      <c r="N373" s="15" t="s">
        <v>485</v>
      </c>
      <c r="O373" s="12">
        <f>+VLOOKUP(M373,[2]Foglio1!$A:$C,3,0)</f>
        <v>6127</v>
      </c>
      <c r="P373" s="29">
        <f>+VLOOKUP($M373,'Sp 2013'!$M:$X,12,0)</f>
        <v>0</v>
      </c>
      <c r="Q373" s="29">
        <f>+SUMIFS('Scritture 2014'!$F:$F,'Scritture 2014'!$G:$G,"38",'Scritture 2014'!$A:$A,$M373)</f>
        <v>0</v>
      </c>
      <c r="R373" s="29">
        <f>+SUMIFS('Scritture 2014'!$F:$F,'Scritture 2014'!$G:$G,"16",'Scritture 2014'!$A:$A,$M373)</f>
        <v>0</v>
      </c>
      <c r="S373" s="29">
        <f>+SUMIFS('Scritture 2014'!$F:$F,'Scritture 2014'!$G:$G,"39CA",'Scritture 2014'!$A:$A,$M373)</f>
        <v>0</v>
      </c>
      <c r="T373" s="29">
        <f>+SUMIFS('Scritture 2014'!$F:$F,'Scritture 2014'!$G:$G,"17",'Scritture 2014'!$A:$A,$M373)</f>
        <v>0</v>
      </c>
      <c r="U373" s="29">
        <f>+SUMIFS('Scritture 2014'!$F:$F,'Scritture 2014'!$G:$G,"39AF",'Scritture 2014'!$A:$A,$M373)</f>
        <v>0</v>
      </c>
      <c r="V373" s="29">
        <f>+SUMIFS('Scritture 2014'!$F:$F,'Scritture 2014'!$G:$G,"39SD",'Scritture 2014'!$A:$A,$M373)</f>
        <v>0</v>
      </c>
      <c r="W373" s="29">
        <f>+SUMIFS('Scritture 2014'!$F:$F,'Scritture 2014'!$G:$G,"37",'Scritture 2014'!$A:$A,$M373)</f>
        <v>0</v>
      </c>
      <c r="X373" s="29">
        <f>+SUMIFS('Scritture 2014'!$F:$F,'Scritture 2014'!$G:$G,"19",'Scritture 2014'!$A:$A,$M373)</f>
        <v>0</v>
      </c>
      <c r="Y373" s="29">
        <f t="shared" si="22"/>
        <v>0</v>
      </c>
      <c r="Z373" s="29">
        <f t="shared" si="23"/>
        <v>6127</v>
      </c>
      <c r="AA373" s="29">
        <f t="shared" si="24"/>
        <v>0</v>
      </c>
    </row>
    <row r="374" spans="1:27" ht="15" customHeight="1" x14ac:dyDescent="0.3">
      <c r="A374" s="12" t="s">
        <v>426</v>
      </c>
      <c r="B374" s="12" t="s">
        <v>467</v>
      </c>
      <c r="C374" s="13" t="s">
        <v>468</v>
      </c>
      <c r="D374" s="13" t="s">
        <v>474</v>
      </c>
      <c r="E374" s="14" t="s">
        <v>475</v>
      </c>
      <c r="F374" s="13"/>
      <c r="G374" s="13"/>
      <c r="H374" s="10" t="s">
        <v>426</v>
      </c>
      <c r="I374" s="10" t="s">
        <v>467</v>
      </c>
      <c r="J374" t="s">
        <v>471</v>
      </c>
      <c r="K374" t="s">
        <v>471</v>
      </c>
      <c r="M374" s="15">
        <v>44002000018</v>
      </c>
      <c r="N374" s="15" t="s">
        <v>486</v>
      </c>
      <c r="O374" s="12">
        <f>+VLOOKUP(M374,[2]Foglio1!$A:$C,3,0)</f>
        <v>6807.42</v>
      </c>
      <c r="P374" s="29">
        <f>+VLOOKUP($M374,'Sp 2013'!$M:$X,12,0)</f>
        <v>0</v>
      </c>
      <c r="Q374" s="29">
        <f>+SUMIFS('Scritture 2014'!$F:$F,'Scritture 2014'!$G:$G,"38",'Scritture 2014'!$A:$A,$M374)</f>
        <v>0</v>
      </c>
      <c r="R374" s="29">
        <f>+SUMIFS('Scritture 2014'!$F:$F,'Scritture 2014'!$G:$G,"16",'Scritture 2014'!$A:$A,$M374)</f>
        <v>0</v>
      </c>
      <c r="S374" s="29">
        <f>+SUMIFS('Scritture 2014'!$F:$F,'Scritture 2014'!$G:$G,"39CA",'Scritture 2014'!$A:$A,$M374)</f>
        <v>0</v>
      </c>
      <c r="T374" s="29">
        <f>+SUMIFS('Scritture 2014'!$F:$F,'Scritture 2014'!$G:$G,"17",'Scritture 2014'!$A:$A,$M374)</f>
        <v>0</v>
      </c>
      <c r="U374" s="29">
        <f>+SUMIFS('Scritture 2014'!$F:$F,'Scritture 2014'!$G:$G,"39AF",'Scritture 2014'!$A:$A,$M374)</f>
        <v>0</v>
      </c>
      <c r="V374" s="29">
        <f>+SUMIFS('Scritture 2014'!$F:$F,'Scritture 2014'!$G:$G,"39SD",'Scritture 2014'!$A:$A,$M374)</f>
        <v>0</v>
      </c>
      <c r="W374" s="29">
        <f>+SUMIFS('Scritture 2014'!$F:$F,'Scritture 2014'!$G:$G,"37",'Scritture 2014'!$A:$A,$M374)</f>
        <v>0</v>
      </c>
      <c r="X374" s="29">
        <f>+SUMIFS('Scritture 2014'!$F:$F,'Scritture 2014'!$G:$G,"19",'Scritture 2014'!$A:$A,$M374)</f>
        <v>0</v>
      </c>
      <c r="Y374" s="29">
        <f t="shared" si="22"/>
        <v>0</v>
      </c>
      <c r="Z374" s="29">
        <f t="shared" si="23"/>
        <v>6807.42</v>
      </c>
      <c r="AA374" s="29">
        <f t="shared" si="24"/>
        <v>0</v>
      </c>
    </row>
    <row r="375" spans="1:27" ht="15" customHeight="1" x14ac:dyDescent="0.3">
      <c r="A375" s="12" t="s">
        <v>426</v>
      </c>
      <c r="B375" s="12" t="s">
        <v>467</v>
      </c>
      <c r="C375" s="13" t="s">
        <v>468</v>
      </c>
      <c r="D375" s="13" t="s">
        <v>474</v>
      </c>
      <c r="E375" s="14" t="s">
        <v>475</v>
      </c>
      <c r="F375" s="13"/>
      <c r="G375" s="13"/>
      <c r="H375" s="10" t="s">
        <v>426</v>
      </c>
      <c r="I375" s="10" t="s">
        <v>467</v>
      </c>
      <c r="J375" t="s">
        <v>471</v>
      </c>
      <c r="K375" t="s">
        <v>471</v>
      </c>
      <c r="M375" s="15">
        <v>44002000019</v>
      </c>
      <c r="N375" s="15" t="s">
        <v>487</v>
      </c>
      <c r="O375" s="12">
        <f>+VLOOKUP(M375,[2]Foglio1!$A:$C,3,0)</f>
        <v>8709.8799999999992</v>
      </c>
      <c r="P375" s="29">
        <f>+VLOOKUP($M375,'Sp 2013'!$M:$X,12,0)</f>
        <v>0</v>
      </c>
      <c r="Q375" s="29">
        <f>+SUMIFS('Scritture 2014'!$F:$F,'Scritture 2014'!$G:$G,"38",'Scritture 2014'!$A:$A,$M375)</f>
        <v>0</v>
      </c>
      <c r="R375" s="29">
        <f>+SUMIFS('Scritture 2014'!$F:$F,'Scritture 2014'!$G:$G,"16",'Scritture 2014'!$A:$A,$M375)</f>
        <v>0</v>
      </c>
      <c r="S375" s="29">
        <f>+SUMIFS('Scritture 2014'!$F:$F,'Scritture 2014'!$G:$G,"39CA",'Scritture 2014'!$A:$A,$M375)</f>
        <v>0</v>
      </c>
      <c r="T375" s="29">
        <f>+SUMIFS('Scritture 2014'!$F:$F,'Scritture 2014'!$G:$G,"17",'Scritture 2014'!$A:$A,$M375)</f>
        <v>0</v>
      </c>
      <c r="U375" s="29">
        <f>+SUMIFS('Scritture 2014'!$F:$F,'Scritture 2014'!$G:$G,"39AF",'Scritture 2014'!$A:$A,$M375)</f>
        <v>0</v>
      </c>
      <c r="V375" s="29">
        <f>+SUMIFS('Scritture 2014'!$F:$F,'Scritture 2014'!$G:$G,"39SD",'Scritture 2014'!$A:$A,$M375)</f>
        <v>0</v>
      </c>
      <c r="W375" s="29">
        <f>+SUMIFS('Scritture 2014'!$F:$F,'Scritture 2014'!$G:$G,"37",'Scritture 2014'!$A:$A,$M375)</f>
        <v>0</v>
      </c>
      <c r="X375" s="29">
        <f>+SUMIFS('Scritture 2014'!$F:$F,'Scritture 2014'!$G:$G,"19",'Scritture 2014'!$A:$A,$M375)</f>
        <v>0</v>
      </c>
      <c r="Y375" s="29">
        <f t="shared" si="22"/>
        <v>0</v>
      </c>
      <c r="Z375" s="29">
        <f t="shared" si="23"/>
        <v>8709.8799999999992</v>
      </c>
      <c r="AA375" s="29">
        <f t="shared" si="24"/>
        <v>0</v>
      </c>
    </row>
    <row r="376" spans="1:27" ht="15" customHeight="1" x14ac:dyDescent="0.3">
      <c r="A376" s="12" t="s">
        <v>426</v>
      </c>
      <c r="B376" s="12" t="s">
        <v>467</v>
      </c>
      <c r="C376" s="13" t="s">
        <v>468</v>
      </c>
      <c r="D376" s="13" t="s">
        <v>474</v>
      </c>
      <c r="E376" s="14" t="s">
        <v>475</v>
      </c>
      <c r="F376" s="13"/>
      <c r="G376" s="13"/>
      <c r="H376" s="10" t="s">
        <v>426</v>
      </c>
      <c r="I376" s="10" t="s">
        <v>467</v>
      </c>
      <c r="J376" t="s">
        <v>471</v>
      </c>
      <c r="K376" t="s">
        <v>471</v>
      </c>
      <c r="M376" s="15">
        <v>44002000020</v>
      </c>
      <c r="N376" s="15" t="s">
        <v>488</v>
      </c>
      <c r="O376" s="12">
        <f>+VLOOKUP(M376,[2]Foglio1!$A:$C,3,0)</f>
        <v>10084.59</v>
      </c>
      <c r="P376" s="29">
        <f>+VLOOKUP($M376,'Sp 2013'!$M:$X,12,0)</f>
        <v>0</v>
      </c>
      <c r="Q376" s="29">
        <f>+SUMIFS('Scritture 2014'!$F:$F,'Scritture 2014'!$G:$G,"38",'Scritture 2014'!$A:$A,$M376)</f>
        <v>0</v>
      </c>
      <c r="R376" s="29">
        <f>+SUMIFS('Scritture 2014'!$F:$F,'Scritture 2014'!$G:$G,"16",'Scritture 2014'!$A:$A,$M376)</f>
        <v>0</v>
      </c>
      <c r="S376" s="29">
        <f>+SUMIFS('Scritture 2014'!$F:$F,'Scritture 2014'!$G:$G,"39CA",'Scritture 2014'!$A:$A,$M376)</f>
        <v>0</v>
      </c>
      <c r="T376" s="29">
        <f>+SUMIFS('Scritture 2014'!$F:$F,'Scritture 2014'!$G:$G,"17",'Scritture 2014'!$A:$A,$M376)</f>
        <v>0</v>
      </c>
      <c r="U376" s="29">
        <f>+SUMIFS('Scritture 2014'!$F:$F,'Scritture 2014'!$G:$G,"39AF",'Scritture 2014'!$A:$A,$M376)</f>
        <v>0</v>
      </c>
      <c r="V376" s="29">
        <f>+SUMIFS('Scritture 2014'!$F:$F,'Scritture 2014'!$G:$G,"39SD",'Scritture 2014'!$A:$A,$M376)</f>
        <v>0</v>
      </c>
      <c r="W376" s="29">
        <f>+SUMIFS('Scritture 2014'!$F:$F,'Scritture 2014'!$G:$G,"37",'Scritture 2014'!$A:$A,$M376)</f>
        <v>0</v>
      </c>
      <c r="X376" s="29">
        <f>+SUMIFS('Scritture 2014'!$F:$F,'Scritture 2014'!$G:$G,"19",'Scritture 2014'!$A:$A,$M376)</f>
        <v>0</v>
      </c>
      <c r="Y376" s="29">
        <f t="shared" si="22"/>
        <v>0</v>
      </c>
      <c r="Z376" s="29">
        <f t="shared" si="23"/>
        <v>10084.59</v>
      </c>
      <c r="AA376" s="29">
        <f t="shared" si="24"/>
        <v>0</v>
      </c>
    </row>
    <row r="377" spans="1:27" ht="15" customHeight="1" x14ac:dyDescent="0.3">
      <c r="A377" s="12" t="s">
        <v>426</v>
      </c>
      <c r="B377" s="12" t="s">
        <v>467</v>
      </c>
      <c r="C377" s="13" t="s">
        <v>468</v>
      </c>
      <c r="D377" s="13" t="s">
        <v>474</v>
      </c>
      <c r="E377" s="14" t="s">
        <v>475</v>
      </c>
      <c r="F377" s="13"/>
      <c r="G377" s="13"/>
      <c r="H377" s="10" t="s">
        <v>426</v>
      </c>
      <c r="I377" s="10" t="s">
        <v>467</v>
      </c>
      <c r="J377" t="s">
        <v>471</v>
      </c>
      <c r="K377" t="s">
        <v>471</v>
      </c>
      <c r="M377" s="15">
        <v>44002000021</v>
      </c>
      <c r="N377" s="15" t="s">
        <v>489</v>
      </c>
      <c r="O377" s="12">
        <f>+VLOOKUP(M377,[2]Foglio1!$A:$C,3,0)</f>
        <v>385621.33</v>
      </c>
      <c r="P377" s="29">
        <f>+VLOOKUP($M377,'Sp 2013'!$M:$X,12,0)</f>
        <v>0</v>
      </c>
      <c r="Q377" s="29">
        <f>+SUMIFS('Scritture 2014'!$F:$F,'Scritture 2014'!$G:$G,"38",'Scritture 2014'!$A:$A,$M377)</f>
        <v>0</v>
      </c>
      <c r="R377" s="29">
        <f>+SUMIFS('Scritture 2014'!$F:$F,'Scritture 2014'!$G:$G,"16",'Scritture 2014'!$A:$A,$M377)</f>
        <v>0</v>
      </c>
      <c r="S377" s="29">
        <f>+SUMIFS('Scritture 2014'!$F:$F,'Scritture 2014'!$G:$G,"39CA",'Scritture 2014'!$A:$A,$M377)</f>
        <v>0</v>
      </c>
      <c r="T377" s="29">
        <f>+SUMIFS('Scritture 2014'!$F:$F,'Scritture 2014'!$G:$G,"17",'Scritture 2014'!$A:$A,$M377)</f>
        <v>0</v>
      </c>
      <c r="U377" s="29">
        <f>+SUMIFS('Scritture 2014'!$F:$F,'Scritture 2014'!$G:$G,"39AF",'Scritture 2014'!$A:$A,$M377)</f>
        <v>0</v>
      </c>
      <c r="V377" s="29">
        <f>+SUMIFS('Scritture 2014'!$F:$F,'Scritture 2014'!$G:$G,"39SD",'Scritture 2014'!$A:$A,$M377)</f>
        <v>0</v>
      </c>
      <c r="W377" s="29">
        <f>+SUMIFS('Scritture 2014'!$F:$F,'Scritture 2014'!$G:$G,"37",'Scritture 2014'!$A:$A,$M377)</f>
        <v>0</v>
      </c>
      <c r="X377" s="29">
        <f>+SUMIFS('Scritture 2014'!$F:$F,'Scritture 2014'!$G:$G,"19",'Scritture 2014'!$A:$A,$M377)</f>
        <v>0</v>
      </c>
      <c r="Y377" s="29">
        <f t="shared" si="22"/>
        <v>0</v>
      </c>
      <c r="Z377" s="29">
        <f t="shared" si="23"/>
        <v>385621.33</v>
      </c>
      <c r="AA377" s="29">
        <f t="shared" si="24"/>
        <v>0</v>
      </c>
    </row>
    <row r="378" spans="1:27" ht="15" customHeight="1" x14ac:dyDescent="0.3">
      <c r="A378" s="12" t="s">
        <v>426</v>
      </c>
      <c r="B378" s="12" t="s">
        <v>467</v>
      </c>
      <c r="C378" s="13" t="s">
        <v>468</v>
      </c>
      <c r="D378" s="13" t="s">
        <v>474</v>
      </c>
      <c r="E378" s="14" t="s">
        <v>475</v>
      </c>
      <c r="F378" s="13"/>
      <c r="G378" s="13"/>
      <c r="H378" s="10" t="s">
        <v>426</v>
      </c>
      <c r="I378" s="10" t="s">
        <v>467</v>
      </c>
      <c r="J378" t="s">
        <v>471</v>
      </c>
      <c r="K378" t="s">
        <v>471</v>
      </c>
      <c r="M378" s="15">
        <v>44002000022</v>
      </c>
      <c r="N378" s="15" t="s">
        <v>490</v>
      </c>
      <c r="O378" s="12">
        <f>+VLOOKUP(M378,[2]Foglio1!$A:$C,3,0)</f>
        <v>75233.5</v>
      </c>
      <c r="P378" s="29">
        <f>+VLOOKUP($M378,'Sp 2013'!$M:$X,12,0)</f>
        <v>0</v>
      </c>
      <c r="Q378" s="29">
        <f>+SUMIFS('Scritture 2014'!$F:$F,'Scritture 2014'!$G:$G,"38",'Scritture 2014'!$A:$A,$M378)</f>
        <v>0</v>
      </c>
      <c r="R378" s="29">
        <f>+SUMIFS('Scritture 2014'!$F:$F,'Scritture 2014'!$G:$G,"16",'Scritture 2014'!$A:$A,$M378)</f>
        <v>0</v>
      </c>
      <c r="S378" s="29">
        <f>+SUMIFS('Scritture 2014'!$F:$F,'Scritture 2014'!$G:$G,"39CA",'Scritture 2014'!$A:$A,$M378)</f>
        <v>0</v>
      </c>
      <c r="T378" s="29">
        <f>+SUMIFS('Scritture 2014'!$F:$F,'Scritture 2014'!$G:$G,"17",'Scritture 2014'!$A:$A,$M378)</f>
        <v>0</v>
      </c>
      <c r="U378" s="29">
        <f>+SUMIFS('Scritture 2014'!$F:$F,'Scritture 2014'!$G:$G,"39AF",'Scritture 2014'!$A:$A,$M378)</f>
        <v>0</v>
      </c>
      <c r="V378" s="29">
        <f>+SUMIFS('Scritture 2014'!$F:$F,'Scritture 2014'!$G:$G,"39SD",'Scritture 2014'!$A:$A,$M378)</f>
        <v>0</v>
      </c>
      <c r="W378" s="29">
        <f>+SUMIFS('Scritture 2014'!$F:$F,'Scritture 2014'!$G:$G,"37",'Scritture 2014'!$A:$A,$M378)</f>
        <v>0</v>
      </c>
      <c r="X378" s="29">
        <f>+SUMIFS('Scritture 2014'!$F:$F,'Scritture 2014'!$G:$G,"19",'Scritture 2014'!$A:$A,$M378)</f>
        <v>0</v>
      </c>
      <c r="Y378" s="29">
        <f t="shared" si="22"/>
        <v>0</v>
      </c>
      <c r="Z378" s="29">
        <f t="shared" si="23"/>
        <v>75233.5</v>
      </c>
      <c r="AA378" s="29">
        <f t="shared" si="24"/>
        <v>0</v>
      </c>
    </row>
    <row r="379" spans="1:27" ht="15" customHeight="1" x14ac:dyDescent="0.3">
      <c r="A379" s="12" t="s">
        <v>426</v>
      </c>
      <c r="B379" s="12" t="s">
        <v>467</v>
      </c>
      <c r="C379" s="13" t="s">
        <v>468</v>
      </c>
      <c r="D379" s="13" t="s">
        <v>474</v>
      </c>
      <c r="E379" s="14" t="s">
        <v>475</v>
      </c>
      <c r="F379" s="13"/>
      <c r="G379" s="13"/>
      <c r="H379" s="10" t="s">
        <v>426</v>
      </c>
      <c r="I379" s="10" t="s">
        <v>467</v>
      </c>
      <c r="J379" t="s">
        <v>471</v>
      </c>
      <c r="K379" t="s">
        <v>471</v>
      </c>
      <c r="M379" s="15">
        <v>44002000024</v>
      </c>
      <c r="N379" s="15" t="s">
        <v>491</v>
      </c>
      <c r="O379" s="12">
        <f>+VLOOKUP(M379,[2]Foglio1!$A:$C,3,0)</f>
        <v>118728.29</v>
      </c>
      <c r="P379" s="29">
        <f>+VLOOKUP($M379,'Sp 2013'!$M:$X,12,0)</f>
        <v>0</v>
      </c>
      <c r="Q379" s="29">
        <f>+SUMIFS('Scritture 2014'!$F:$F,'Scritture 2014'!$G:$G,"38",'Scritture 2014'!$A:$A,$M379)</f>
        <v>0</v>
      </c>
      <c r="R379" s="29">
        <f>+SUMIFS('Scritture 2014'!$F:$F,'Scritture 2014'!$G:$G,"16",'Scritture 2014'!$A:$A,$M379)</f>
        <v>0</v>
      </c>
      <c r="S379" s="29">
        <f>+SUMIFS('Scritture 2014'!$F:$F,'Scritture 2014'!$G:$G,"39CA",'Scritture 2014'!$A:$A,$M379)</f>
        <v>0</v>
      </c>
      <c r="T379" s="29">
        <f>+SUMIFS('Scritture 2014'!$F:$F,'Scritture 2014'!$G:$G,"17",'Scritture 2014'!$A:$A,$M379)</f>
        <v>0</v>
      </c>
      <c r="U379" s="29">
        <f>+SUMIFS('Scritture 2014'!$F:$F,'Scritture 2014'!$G:$G,"39AF",'Scritture 2014'!$A:$A,$M379)</f>
        <v>0</v>
      </c>
      <c r="V379" s="29">
        <f>+SUMIFS('Scritture 2014'!$F:$F,'Scritture 2014'!$G:$G,"39SD",'Scritture 2014'!$A:$A,$M379)</f>
        <v>0</v>
      </c>
      <c r="W379" s="29">
        <f>+SUMIFS('Scritture 2014'!$F:$F,'Scritture 2014'!$G:$G,"37",'Scritture 2014'!$A:$A,$M379)</f>
        <v>0</v>
      </c>
      <c r="X379" s="29">
        <f>+SUMIFS('Scritture 2014'!$F:$F,'Scritture 2014'!$G:$G,"19",'Scritture 2014'!$A:$A,$M379)</f>
        <v>0</v>
      </c>
      <c r="Y379" s="29">
        <f t="shared" si="22"/>
        <v>0</v>
      </c>
      <c r="Z379" s="29">
        <f t="shared" si="23"/>
        <v>118728.29</v>
      </c>
      <c r="AA379" s="29">
        <f t="shared" si="24"/>
        <v>0</v>
      </c>
    </row>
    <row r="380" spans="1:27" ht="15" customHeight="1" x14ac:dyDescent="0.3">
      <c r="A380" s="12" t="s">
        <v>426</v>
      </c>
      <c r="B380" s="12" t="s">
        <v>467</v>
      </c>
      <c r="C380" s="13" t="s">
        <v>468</v>
      </c>
      <c r="D380" s="13" t="s">
        <v>474</v>
      </c>
      <c r="E380" s="14" t="s">
        <v>475</v>
      </c>
      <c r="F380" s="13"/>
      <c r="G380" s="13"/>
      <c r="H380" s="10" t="s">
        <v>426</v>
      </c>
      <c r="I380" s="10" t="s">
        <v>467</v>
      </c>
      <c r="J380" t="s">
        <v>471</v>
      </c>
      <c r="K380" t="s">
        <v>471</v>
      </c>
      <c r="M380" s="15">
        <v>44002000025</v>
      </c>
      <c r="N380" s="15" t="s">
        <v>492</v>
      </c>
      <c r="O380" s="12">
        <f>+VLOOKUP(M380,[2]Foglio1!$A:$C,3,0)</f>
        <v>139341.32</v>
      </c>
      <c r="P380" s="29">
        <f>+VLOOKUP($M380,'Sp 2013'!$M:$X,12,0)</f>
        <v>0</v>
      </c>
      <c r="Q380" s="29">
        <f>+SUMIFS('Scritture 2014'!$F:$F,'Scritture 2014'!$G:$G,"38",'Scritture 2014'!$A:$A,$M380)</f>
        <v>0</v>
      </c>
      <c r="R380" s="29">
        <f>+SUMIFS('Scritture 2014'!$F:$F,'Scritture 2014'!$G:$G,"16",'Scritture 2014'!$A:$A,$M380)</f>
        <v>0</v>
      </c>
      <c r="S380" s="29">
        <f>+SUMIFS('Scritture 2014'!$F:$F,'Scritture 2014'!$G:$G,"39CA",'Scritture 2014'!$A:$A,$M380)</f>
        <v>0</v>
      </c>
      <c r="T380" s="29">
        <f>+SUMIFS('Scritture 2014'!$F:$F,'Scritture 2014'!$G:$G,"17",'Scritture 2014'!$A:$A,$M380)</f>
        <v>0</v>
      </c>
      <c r="U380" s="29">
        <f>+SUMIFS('Scritture 2014'!$F:$F,'Scritture 2014'!$G:$G,"39AF",'Scritture 2014'!$A:$A,$M380)</f>
        <v>0</v>
      </c>
      <c r="V380" s="29">
        <f>+SUMIFS('Scritture 2014'!$F:$F,'Scritture 2014'!$G:$G,"39SD",'Scritture 2014'!$A:$A,$M380)</f>
        <v>0</v>
      </c>
      <c r="W380" s="29">
        <f>+SUMIFS('Scritture 2014'!$F:$F,'Scritture 2014'!$G:$G,"37",'Scritture 2014'!$A:$A,$M380)</f>
        <v>0</v>
      </c>
      <c r="X380" s="29">
        <f>+SUMIFS('Scritture 2014'!$F:$F,'Scritture 2014'!$G:$G,"19",'Scritture 2014'!$A:$A,$M380)</f>
        <v>0</v>
      </c>
      <c r="Y380" s="29">
        <f t="shared" si="22"/>
        <v>0</v>
      </c>
      <c r="Z380" s="29">
        <f t="shared" si="23"/>
        <v>139341.32</v>
      </c>
      <c r="AA380" s="29">
        <f t="shared" si="24"/>
        <v>0</v>
      </c>
    </row>
    <row r="381" spans="1:27" ht="15" customHeight="1" x14ac:dyDescent="0.3">
      <c r="A381" s="12" t="s">
        <v>426</v>
      </c>
      <c r="B381" s="12" t="s">
        <v>467</v>
      </c>
      <c r="C381" s="13" t="s">
        <v>468</v>
      </c>
      <c r="D381" s="13" t="s">
        <v>474</v>
      </c>
      <c r="E381" s="14" t="s">
        <v>475</v>
      </c>
      <c r="F381" s="13"/>
      <c r="G381" s="13"/>
      <c r="H381" s="10" t="s">
        <v>426</v>
      </c>
      <c r="I381" s="10" t="s">
        <v>467</v>
      </c>
      <c r="J381" t="s">
        <v>471</v>
      </c>
      <c r="K381" t="s">
        <v>471</v>
      </c>
      <c r="M381" s="15">
        <v>44002000026</v>
      </c>
      <c r="N381" s="15" t="s">
        <v>493</v>
      </c>
      <c r="O381" s="12">
        <f>+VLOOKUP(M381,[2]Foglio1!$A:$C,3,0)</f>
        <v>11659.55</v>
      </c>
      <c r="P381" s="29">
        <f>+VLOOKUP($M381,'Sp 2013'!$M:$X,12,0)</f>
        <v>0</v>
      </c>
      <c r="Q381" s="29">
        <f>+SUMIFS('Scritture 2014'!$F:$F,'Scritture 2014'!$G:$G,"38",'Scritture 2014'!$A:$A,$M381)</f>
        <v>0</v>
      </c>
      <c r="R381" s="29">
        <f>+SUMIFS('Scritture 2014'!$F:$F,'Scritture 2014'!$G:$G,"16",'Scritture 2014'!$A:$A,$M381)</f>
        <v>0</v>
      </c>
      <c r="S381" s="29">
        <f>+SUMIFS('Scritture 2014'!$F:$F,'Scritture 2014'!$G:$G,"39CA",'Scritture 2014'!$A:$A,$M381)</f>
        <v>0</v>
      </c>
      <c r="T381" s="29">
        <f>+SUMIFS('Scritture 2014'!$F:$F,'Scritture 2014'!$G:$G,"17",'Scritture 2014'!$A:$A,$M381)</f>
        <v>0</v>
      </c>
      <c r="U381" s="29">
        <f>+SUMIFS('Scritture 2014'!$F:$F,'Scritture 2014'!$G:$G,"39AF",'Scritture 2014'!$A:$A,$M381)</f>
        <v>0</v>
      </c>
      <c r="V381" s="29">
        <f>+SUMIFS('Scritture 2014'!$F:$F,'Scritture 2014'!$G:$G,"39SD",'Scritture 2014'!$A:$A,$M381)</f>
        <v>0</v>
      </c>
      <c r="W381" s="29">
        <f>+SUMIFS('Scritture 2014'!$F:$F,'Scritture 2014'!$G:$G,"37",'Scritture 2014'!$A:$A,$M381)</f>
        <v>0</v>
      </c>
      <c r="X381" s="29">
        <f>+SUMIFS('Scritture 2014'!$F:$F,'Scritture 2014'!$G:$G,"19",'Scritture 2014'!$A:$A,$M381)</f>
        <v>0</v>
      </c>
      <c r="Y381" s="29">
        <f t="shared" si="22"/>
        <v>0</v>
      </c>
      <c r="Z381" s="29">
        <f t="shared" si="23"/>
        <v>11659.55</v>
      </c>
      <c r="AA381" s="29">
        <f t="shared" si="24"/>
        <v>0</v>
      </c>
    </row>
    <row r="382" spans="1:27" ht="15" customHeight="1" x14ac:dyDescent="0.3">
      <c r="A382" s="12" t="s">
        <v>426</v>
      </c>
      <c r="B382" s="12" t="s">
        <v>467</v>
      </c>
      <c r="C382" s="13" t="s">
        <v>468</v>
      </c>
      <c r="D382" s="13" t="s">
        <v>474</v>
      </c>
      <c r="E382" s="14" t="s">
        <v>475</v>
      </c>
      <c r="F382" s="13"/>
      <c r="G382" s="13"/>
      <c r="H382" s="10" t="s">
        <v>426</v>
      </c>
      <c r="I382" s="10" t="s">
        <v>467</v>
      </c>
      <c r="J382" t="s">
        <v>471</v>
      </c>
      <c r="K382" t="s">
        <v>471</v>
      </c>
      <c r="M382" s="15">
        <v>55005000099</v>
      </c>
      <c r="N382" s="15" t="s">
        <v>494</v>
      </c>
      <c r="O382" s="12">
        <f>+VLOOKUP(M382,[2]Foglio1!$A:$C,3,0)</f>
        <v>-1343.36</v>
      </c>
      <c r="P382" s="29">
        <f>+VLOOKUP($M382,'Sp 2013'!$M:$X,12,0)</f>
        <v>0</v>
      </c>
      <c r="Q382" s="29">
        <f>+SUMIFS('Scritture 2014'!$F:$F,'Scritture 2014'!$G:$G,"38",'Scritture 2014'!$A:$A,$M382)</f>
        <v>0</v>
      </c>
      <c r="R382" s="29">
        <f>+SUMIFS('Scritture 2014'!$F:$F,'Scritture 2014'!$G:$G,"16",'Scritture 2014'!$A:$A,$M382)</f>
        <v>0</v>
      </c>
      <c r="S382" s="29">
        <f>+SUMIFS('Scritture 2014'!$F:$F,'Scritture 2014'!$G:$G,"39CA",'Scritture 2014'!$A:$A,$M382)</f>
        <v>0</v>
      </c>
      <c r="T382" s="29">
        <f>+SUMIFS('Scritture 2014'!$F:$F,'Scritture 2014'!$G:$G,"17",'Scritture 2014'!$A:$A,$M382)</f>
        <v>0</v>
      </c>
      <c r="U382" s="29">
        <f>+SUMIFS('Scritture 2014'!$F:$F,'Scritture 2014'!$G:$G,"39AF",'Scritture 2014'!$A:$A,$M382)</f>
        <v>0</v>
      </c>
      <c r="V382" s="29">
        <f>+SUMIFS('Scritture 2014'!$F:$F,'Scritture 2014'!$G:$G,"39SD",'Scritture 2014'!$A:$A,$M382)</f>
        <v>0</v>
      </c>
      <c r="W382" s="29">
        <f>+SUMIFS('Scritture 2014'!$F:$F,'Scritture 2014'!$G:$G,"37",'Scritture 2014'!$A:$A,$M382)</f>
        <v>0</v>
      </c>
      <c r="X382" s="29">
        <f>+SUMIFS('Scritture 2014'!$F:$F,'Scritture 2014'!$G:$G,"19",'Scritture 2014'!$A:$A,$M382)</f>
        <v>0</v>
      </c>
      <c r="Y382" s="29">
        <f t="shared" si="22"/>
        <v>0</v>
      </c>
      <c r="Z382" s="29">
        <f t="shared" si="23"/>
        <v>-1343.36</v>
      </c>
      <c r="AA382" s="29">
        <f t="shared" si="24"/>
        <v>0</v>
      </c>
    </row>
    <row r="383" spans="1:27" ht="15" customHeight="1" x14ac:dyDescent="0.3">
      <c r="A383" s="12" t="s">
        <v>426</v>
      </c>
      <c r="B383" s="12" t="s">
        <v>467</v>
      </c>
      <c r="C383" s="13" t="s">
        <v>468</v>
      </c>
      <c r="D383" s="13" t="s">
        <v>474</v>
      </c>
      <c r="E383" s="14" t="s">
        <v>475</v>
      </c>
      <c r="F383" s="13"/>
      <c r="G383" s="13"/>
      <c r="H383" s="10" t="s">
        <v>426</v>
      </c>
      <c r="I383" s="10" t="s">
        <v>467</v>
      </c>
      <c r="J383" t="s">
        <v>471</v>
      </c>
      <c r="K383" t="s">
        <v>471</v>
      </c>
      <c r="M383" s="15">
        <v>44004000030</v>
      </c>
      <c r="N383" s="15" t="s">
        <v>495</v>
      </c>
      <c r="O383" s="12">
        <f>+VLOOKUP(M383,[2]Foglio1!$A:$C,3,0)</f>
        <v>11238.31</v>
      </c>
      <c r="P383" s="29">
        <f>+VLOOKUP($M383,'Sp 2013'!$M:$X,12,0)</f>
        <v>0</v>
      </c>
      <c r="Q383" s="29">
        <f>+SUMIFS('Scritture 2014'!$F:$F,'Scritture 2014'!$G:$G,"38",'Scritture 2014'!$A:$A,$M383)</f>
        <v>0</v>
      </c>
      <c r="R383" s="29">
        <f>+SUMIFS('Scritture 2014'!$F:$F,'Scritture 2014'!$G:$G,"16",'Scritture 2014'!$A:$A,$M383)</f>
        <v>0</v>
      </c>
      <c r="S383" s="29">
        <f>+SUMIFS('Scritture 2014'!$F:$F,'Scritture 2014'!$G:$G,"39CA",'Scritture 2014'!$A:$A,$M383)</f>
        <v>0</v>
      </c>
      <c r="T383" s="29">
        <f>+SUMIFS('Scritture 2014'!$F:$F,'Scritture 2014'!$G:$G,"17",'Scritture 2014'!$A:$A,$M383)</f>
        <v>0</v>
      </c>
      <c r="U383" s="29">
        <f>+SUMIFS('Scritture 2014'!$F:$F,'Scritture 2014'!$G:$G,"39AF",'Scritture 2014'!$A:$A,$M383)</f>
        <v>0</v>
      </c>
      <c r="V383" s="29">
        <f>+SUMIFS('Scritture 2014'!$F:$F,'Scritture 2014'!$G:$G,"39SD",'Scritture 2014'!$A:$A,$M383)</f>
        <v>0</v>
      </c>
      <c r="W383" s="29">
        <f>+SUMIFS('Scritture 2014'!$F:$F,'Scritture 2014'!$G:$G,"37",'Scritture 2014'!$A:$A,$M383)</f>
        <v>0</v>
      </c>
      <c r="X383" s="29">
        <f>+SUMIFS('Scritture 2014'!$F:$F,'Scritture 2014'!$G:$G,"19",'Scritture 2014'!$A:$A,$M383)</f>
        <v>0</v>
      </c>
      <c r="Y383" s="29">
        <f t="shared" si="22"/>
        <v>0</v>
      </c>
      <c r="Z383" s="29">
        <f t="shared" si="23"/>
        <v>11238.31</v>
      </c>
      <c r="AA383" s="29">
        <f t="shared" si="24"/>
        <v>0</v>
      </c>
    </row>
    <row r="384" spans="1:27" ht="15" customHeight="1" x14ac:dyDescent="0.3">
      <c r="A384" s="12" t="s">
        <v>426</v>
      </c>
      <c r="B384" s="12" t="s">
        <v>467</v>
      </c>
      <c r="C384" s="13" t="s">
        <v>468</v>
      </c>
      <c r="D384" s="13" t="s">
        <v>474</v>
      </c>
      <c r="E384" s="14" t="s">
        <v>475</v>
      </c>
      <c r="F384" s="13"/>
      <c r="G384" s="13"/>
      <c r="H384" s="10" t="s">
        <v>426</v>
      </c>
      <c r="I384" s="10" t="s">
        <v>467</v>
      </c>
      <c r="J384" t="s">
        <v>471</v>
      </c>
      <c r="K384" t="s">
        <v>471</v>
      </c>
      <c r="M384" s="15">
        <v>44004000035</v>
      </c>
      <c r="N384" s="15" t="s">
        <v>496</v>
      </c>
      <c r="O384" s="12">
        <f>+VLOOKUP(M384,[2]Foglio1!$A:$C,3,0)</f>
        <v>2736.42</v>
      </c>
      <c r="P384" s="29">
        <f>+VLOOKUP($M384,'Sp 2013'!$M:$X,12,0)</f>
        <v>0</v>
      </c>
      <c r="Q384" s="29">
        <f>+SUMIFS('Scritture 2014'!$F:$F,'Scritture 2014'!$G:$G,"38",'Scritture 2014'!$A:$A,$M384)</f>
        <v>0</v>
      </c>
      <c r="R384" s="29">
        <f>+SUMIFS('Scritture 2014'!$F:$F,'Scritture 2014'!$G:$G,"16",'Scritture 2014'!$A:$A,$M384)</f>
        <v>0</v>
      </c>
      <c r="S384" s="29">
        <f>+SUMIFS('Scritture 2014'!$F:$F,'Scritture 2014'!$G:$G,"39CA",'Scritture 2014'!$A:$A,$M384)</f>
        <v>0</v>
      </c>
      <c r="T384" s="29">
        <f>+SUMIFS('Scritture 2014'!$F:$F,'Scritture 2014'!$G:$G,"17",'Scritture 2014'!$A:$A,$M384)</f>
        <v>0</v>
      </c>
      <c r="U384" s="29">
        <f>+SUMIFS('Scritture 2014'!$F:$F,'Scritture 2014'!$G:$G,"39AF",'Scritture 2014'!$A:$A,$M384)</f>
        <v>0</v>
      </c>
      <c r="V384" s="29">
        <f>+SUMIFS('Scritture 2014'!$F:$F,'Scritture 2014'!$G:$G,"39SD",'Scritture 2014'!$A:$A,$M384)</f>
        <v>0</v>
      </c>
      <c r="W384" s="29">
        <f>+SUMIFS('Scritture 2014'!$F:$F,'Scritture 2014'!$G:$G,"37",'Scritture 2014'!$A:$A,$M384)</f>
        <v>0</v>
      </c>
      <c r="X384" s="29">
        <f>+SUMIFS('Scritture 2014'!$F:$F,'Scritture 2014'!$G:$G,"19",'Scritture 2014'!$A:$A,$M384)</f>
        <v>0</v>
      </c>
      <c r="Y384" s="29">
        <f t="shared" si="22"/>
        <v>0</v>
      </c>
      <c r="Z384" s="29">
        <f t="shared" si="23"/>
        <v>2736.42</v>
      </c>
      <c r="AA384" s="29">
        <f t="shared" si="24"/>
        <v>0</v>
      </c>
    </row>
    <row r="385" spans="1:27" ht="15" customHeight="1" x14ac:dyDescent="0.3">
      <c r="A385" s="12" t="s">
        <v>426</v>
      </c>
      <c r="B385" s="12" t="s">
        <v>467</v>
      </c>
      <c r="C385" s="13" t="s">
        <v>468</v>
      </c>
      <c r="D385" s="13" t="s">
        <v>474</v>
      </c>
      <c r="E385" s="14" t="s">
        <v>475</v>
      </c>
      <c r="F385" s="13"/>
      <c r="G385" s="13"/>
      <c r="H385" s="10" t="s">
        <v>426</v>
      </c>
      <c r="I385" s="10" t="s">
        <v>467</v>
      </c>
      <c r="J385" t="s">
        <v>471</v>
      </c>
      <c r="K385" t="s">
        <v>471</v>
      </c>
      <c r="M385" s="15">
        <v>44004000037</v>
      </c>
      <c r="N385" s="15" t="s">
        <v>497</v>
      </c>
      <c r="O385" s="12">
        <f>+VLOOKUP(M385,[2]Foglio1!$A:$C,3,0)</f>
        <v>6691.9</v>
      </c>
      <c r="P385" s="29">
        <f>+VLOOKUP($M385,'Sp 2013'!$M:$X,12,0)</f>
        <v>0</v>
      </c>
      <c r="Q385" s="29">
        <f>+SUMIFS('Scritture 2014'!$F:$F,'Scritture 2014'!$G:$G,"38",'Scritture 2014'!$A:$A,$M385)</f>
        <v>0</v>
      </c>
      <c r="R385" s="29">
        <f>+SUMIFS('Scritture 2014'!$F:$F,'Scritture 2014'!$G:$G,"16",'Scritture 2014'!$A:$A,$M385)</f>
        <v>0</v>
      </c>
      <c r="S385" s="29">
        <f>+SUMIFS('Scritture 2014'!$F:$F,'Scritture 2014'!$G:$G,"39CA",'Scritture 2014'!$A:$A,$M385)</f>
        <v>0</v>
      </c>
      <c r="T385" s="29">
        <f>+SUMIFS('Scritture 2014'!$F:$F,'Scritture 2014'!$G:$G,"17",'Scritture 2014'!$A:$A,$M385)</f>
        <v>0</v>
      </c>
      <c r="U385" s="29">
        <f>+SUMIFS('Scritture 2014'!$F:$F,'Scritture 2014'!$G:$G,"39AF",'Scritture 2014'!$A:$A,$M385)</f>
        <v>0</v>
      </c>
      <c r="V385" s="29">
        <f>+SUMIFS('Scritture 2014'!$F:$F,'Scritture 2014'!$G:$G,"39SD",'Scritture 2014'!$A:$A,$M385)</f>
        <v>0</v>
      </c>
      <c r="W385" s="29">
        <f>+SUMIFS('Scritture 2014'!$F:$F,'Scritture 2014'!$G:$G,"37",'Scritture 2014'!$A:$A,$M385)</f>
        <v>0</v>
      </c>
      <c r="X385" s="29">
        <f>+SUMIFS('Scritture 2014'!$F:$F,'Scritture 2014'!$G:$G,"19",'Scritture 2014'!$A:$A,$M385)</f>
        <v>0</v>
      </c>
      <c r="Y385" s="29">
        <f t="shared" si="22"/>
        <v>0</v>
      </c>
      <c r="Z385" s="29">
        <f t="shared" si="23"/>
        <v>6691.9</v>
      </c>
      <c r="AA385" s="29">
        <f t="shared" si="24"/>
        <v>0</v>
      </c>
    </row>
    <row r="386" spans="1:27" ht="15" customHeight="1" x14ac:dyDescent="0.3">
      <c r="A386" s="12" t="s">
        <v>426</v>
      </c>
      <c r="B386" s="12" t="s">
        <v>467</v>
      </c>
      <c r="C386" s="13" t="s">
        <v>468</v>
      </c>
      <c r="D386" s="13" t="s">
        <v>474</v>
      </c>
      <c r="E386" s="14" t="s">
        <v>475</v>
      </c>
      <c r="F386" s="13"/>
      <c r="G386" s="13"/>
      <c r="H386" s="10" t="s">
        <v>426</v>
      </c>
      <c r="I386" s="10" t="s">
        <v>467</v>
      </c>
      <c r="J386" t="s">
        <v>471</v>
      </c>
      <c r="K386" t="s">
        <v>471</v>
      </c>
      <c r="M386" s="15">
        <v>44005000019</v>
      </c>
      <c r="N386" s="15" t="s">
        <v>498</v>
      </c>
      <c r="O386" s="12">
        <f>+VLOOKUP(M386,[2]Foglio1!$A:$C,3,0)</f>
        <v>23620.18</v>
      </c>
      <c r="P386" s="29">
        <f>+VLOOKUP($M386,'Sp 2013'!$M:$X,12,0)</f>
        <v>0</v>
      </c>
      <c r="Q386" s="29">
        <f>+SUMIFS('Scritture 2014'!$F:$F,'Scritture 2014'!$G:$G,"38",'Scritture 2014'!$A:$A,$M386)</f>
        <v>0</v>
      </c>
      <c r="R386" s="29">
        <f>+SUMIFS('Scritture 2014'!$F:$F,'Scritture 2014'!$G:$G,"16",'Scritture 2014'!$A:$A,$M386)</f>
        <v>0</v>
      </c>
      <c r="S386" s="29">
        <f>+SUMIFS('Scritture 2014'!$F:$F,'Scritture 2014'!$G:$G,"39CA",'Scritture 2014'!$A:$A,$M386)</f>
        <v>0</v>
      </c>
      <c r="T386" s="29">
        <f>+SUMIFS('Scritture 2014'!$F:$F,'Scritture 2014'!$G:$G,"17",'Scritture 2014'!$A:$A,$M386)</f>
        <v>0</v>
      </c>
      <c r="U386" s="29">
        <f>+SUMIFS('Scritture 2014'!$F:$F,'Scritture 2014'!$G:$G,"39AF",'Scritture 2014'!$A:$A,$M386)</f>
        <v>0</v>
      </c>
      <c r="V386" s="29">
        <f>+SUMIFS('Scritture 2014'!$F:$F,'Scritture 2014'!$G:$G,"39SD",'Scritture 2014'!$A:$A,$M386)</f>
        <v>0</v>
      </c>
      <c r="W386" s="29">
        <f>+SUMIFS('Scritture 2014'!$F:$F,'Scritture 2014'!$G:$G,"37",'Scritture 2014'!$A:$A,$M386)</f>
        <v>0</v>
      </c>
      <c r="X386" s="29">
        <f>+SUMIFS('Scritture 2014'!$F:$F,'Scritture 2014'!$G:$G,"19",'Scritture 2014'!$A:$A,$M386)</f>
        <v>0</v>
      </c>
      <c r="Y386" s="29">
        <f t="shared" si="22"/>
        <v>0</v>
      </c>
      <c r="Z386" s="29">
        <f t="shared" si="23"/>
        <v>23620.18</v>
      </c>
      <c r="AA386" s="29">
        <f t="shared" si="24"/>
        <v>0</v>
      </c>
    </row>
    <row r="387" spans="1:27" ht="15" customHeight="1" x14ac:dyDescent="0.3">
      <c r="A387" s="12" t="s">
        <v>426</v>
      </c>
      <c r="B387" s="12" t="s">
        <v>467</v>
      </c>
      <c r="C387" s="13" t="s">
        <v>468</v>
      </c>
      <c r="D387" s="13" t="s">
        <v>474</v>
      </c>
      <c r="E387" s="14" t="s">
        <v>475</v>
      </c>
      <c r="F387" s="13"/>
      <c r="G387" s="13"/>
      <c r="H387" s="10" t="s">
        <v>426</v>
      </c>
      <c r="I387" s="10" t="s">
        <v>467</v>
      </c>
      <c r="J387" t="s">
        <v>471</v>
      </c>
      <c r="K387" t="s">
        <v>471</v>
      </c>
      <c r="M387" s="15">
        <v>44006000007</v>
      </c>
      <c r="N387" s="15" t="s">
        <v>499</v>
      </c>
      <c r="O387" s="12">
        <f>+VLOOKUP(M387,[2]Foglio1!$A:$C,3,0)</f>
        <v>44153.74</v>
      </c>
      <c r="P387" s="29">
        <f>+VLOOKUP($M387,'Sp 2013'!$M:$X,12,0)</f>
        <v>0</v>
      </c>
      <c r="Q387" s="29">
        <f>+SUMIFS('Scritture 2014'!$F:$F,'Scritture 2014'!$G:$G,"38",'Scritture 2014'!$A:$A,$M387)</f>
        <v>0</v>
      </c>
      <c r="R387" s="29">
        <f>+SUMIFS('Scritture 2014'!$F:$F,'Scritture 2014'!$G:$G,"16",'Scritture 2014'!$A:$A,$M387)</f>
        <v>0</v>
      </c>
      <c r="S387" s="29">
        <f>+SUMIFS('Scritture 2014'!$F:$F,'Scritture 2014'!$G:$G,"39CA",'Scritture 2014'!$A:$A,$M387)</f>
        <v>0</v>
      </c>
      <c r="T387" s="29">
        <f>+SUMIFS('Scritture 2014'!$F:$F,'Scritture 2014'!$G:$G,"17",'Scritture 2014'!$A:$A,$M387)</f>
        <v>0</v>
      </c>
      <c r="U387" s="29">
        <f>+SUMIFS('Scritture 2014'!$F:$F,'Scritture 2014'!$G:$G,"39AF",'Scritture 2014'!$A:$A,$M387)</f>
        <v>0</v>
      </c>
      <c r="V387" s="29">
        <f>+SUMIFS('Scritture 2014'!$F:$F,'Scritture 2014'!$G:$G,"39SD",'Scritture 2014'!$A:$A,$M387)</f>
        <v>0</v>
      </c>
      <c r="W387" s="29">
        <f>+SUMIFS('Scritture 2014'!$F:$F,'Scritture 2014'!$G:$G,"37",'Scritture 2014'!$A:$A,$M387)</f>
        <v>0</v>
      </c>
      <c r="X387" s="29">
        <f>+SUMIFS('Scritture 2014'!$F:$F,'Scritture 2014'!$G:$G,"19",'Scritture 2014'!$A:$A,$M387)</f>
        <v>0</v>
      </c>
      <c r="Y387" s="29">
        <f t="shared" si="22"/>
        <v>0</v>
      </c>
      <c r="Z387" s="29">
        <f t="shared" si="23"/>
        <v>44153.74</v>
      </c>
      <c r="AA387" s="29">
        <f t="shared" si="24"/>
        <v>0</v>
      </c>
    </row>
    <row r="388" spans="1:27" ht="15" customHeight="1" x14ac:dyDescent="0.3">
      <c r="A388" s="12" t="s">
        <v>426</v>
      </c>
      <c r="B388" s="12" t="s">
        <v>467</v>
      </c>
      <c r="C388" s="13" t="s">
        <v>468</v>
      </c>
      <c r="D388" s="13" t="s">
        <v>474</v>
      </c>
      <c r="E388" s="14" t="s">
        <v>475</v>
      </c>
      <c r="F388" s="13"/>
      <c r="G388" s="13"/>
      <c r="H388" s="10" t="s">
        <v>426</v>
      </c>
      <c r="I388" s="10" t="s">
        <v>467</v>
      </c>
      <c r="J388" t="s">
        <v>471</v>
      </c>
      <c r="K388" t="s">
        <v>471</v>
      </c>
      <c r="M388" s="15">
        <v>44004000006</v>
      </c>
      <c r="N388" s="15" t="s">
        <v>500</v>
      </c>
      <c r="O388" s="12">
        <f>+VLOOKUP(M388,[2]Foglio1!$A:$C,3,0)</f>
        <v>88917.18</v>
      </c>
      <c r="P388" s="29">
        <f>+VLOOKUP($M388,'Sp 2013'!$M:$X,12,0)</f>
        <v>0</v>
      </c>
      <c r="Q388" s="29">
        <f>+SUMIFS('Scritture 2014'!$F:$F,'Scritture 2014'!$G:$G,"38",'Scritture 2014'!$A:$A,$M388)</f>
        <v>0</v>
      </c>
      <c r="R388" s="29">
        <f>+SUMIFS('Scritture 2014'!$F:$F,'Scritture 2014'!$G:$G,"16",'Scritture 2014'!$A:$A,$M388)</f>
        <v>0</v>
      </c>
      <c r="S388" s="29">
        <f>+SUMIFS('Scritture 2014'!$F:$F,'Scritture 2014'!$G:$G,"39CA",'Scritture 2014'!$A:$A,$M388)</f>
        <v>0</v>
      </c>
      <c r="T388" s="29">
        <f>+SUMIFS('Scritture 2014'!$F:$F,'Scritture 2014'!$G:$G,"17",'Scritture 2014'!$A:$A,$M388)</f>
        <v>0</v>
      </c>
      <c r="U388" s="29">
        <f>+SUMIFS('Scritture 2014'!$F:$F,'Scritture 2014'!$G:$G,"39AF",'Scritture 2014'!$A:$A,$M388)</f>
        <v>0</v>
      </c>
      <c r="V388" s="29">
        <f>+SUMIFS('Scritture 2014'!$F:$F,'Scritture 2014'!$G:$G,"39SD",'Scritture 2014'!$A:$A,$M388)</f>
        <v>0</v>
      </c>
      <c r="W388" s="29">
        <f>+SUMIFS('Scritture 2014'!$F:$F,'Scritture 2014'!$G:$G,"37",'Scritture 2014'!$A:$A,$M388)</f>
        <v>0</v>
      </c>
      <c r="X388" s="29">
        <f>+SUMIFS('Scritture 2014'!$F:$F,'Scritture 2014'!$G:$G,"19",'Scritture 2014'!$A:$A,$M388)</f>
        <v>0</v>
      </c>
      <c r="Y388" s="29">
        <f t="shared" si="22"/>
        <v>0</v>
      </c>
      <c r="Z388" s="29">
        <f t="shared" si="23"/>
        <v>88917.18</v>
      </c>
      <c r="AA388" s="29">
        <f t="shared" si="24"/>
        <v>0</v>
      </c>
    </row>
    <row r="389" spans="1:27" ht="15" customHeight="1" x14ac:dyDescent="0.3">
      <c r="A389" s="12" t="s">
        <v>426</v>
      </c>
      <c r="B389" s="12" t="s">
        <v>467</v>
      </c>
      <c r="C389" s="13" t="s">
        <v>468</v>
      </c>
      <c r="D389" s="13" t="s">
        <v>474</v>
      </c>
      <c r="E389" s="14" t="s">
        <v>475</v>
      </c>
      <c r="F389" s="13"/>
      <c r="G389" s="13"/>
      <c r="H389" s="10" t="s">
        <v>426</v>
      </c>
      <c r="I389" s="10" t="s">
        <v>467</v>
      </c>
      <c r="J389" t="s">
        <v>471</v>
      </c>
      <c r="K389" t="s">
        <v>471</v>
      </c>
      <c r="M389" s="15">
        <v>44004000007</v>
      </c>
      <c r="N389" s="15" t="s">
        <v>501</v>
      </c>
      <c r="O389" s="12">
        <f>+VLOOKUP(M389,[2]Foglio1!$A:$C,3,0)</f>
        <v>13838.53</v>
      </c>
      <c r="P389" s="29">
        <f>+VLOOKUP($M389,'Sp 2013'!$M:$X,12,0)</f>
        <v>0</v>
      </c>
      <c r="Q389" s="29">
        <f>+SUMIFS('Scritture 2014'!$F:$F,'Scritture 2014'!$G:$G,"38",'Scritture 2014'!$A:$A,$M389)</f>
        <v>0</v>
      </c>
      <c r="R389" s="29">
        <f>+SUMIFS('Scritture 2014'!$F:$F,'Scritture 2014'!$G:$G,"16",'Scritture 2014'!$A:$A,$M389)</f>
        <v>0</v>
      </c>
      <c r="S389" s="29">
        <f>+SUMIFS('Scritture 2014'!$F:$F,'Scritture 2014'!$G:$G,"39CA",'Scritture 2014'!$A:$A,$M389)</f>
        <v>0</v>
      </c>
      <c r="T389" s="29">
        <f>+SUMIFS('Scritture 2014'!$F:$F,'Scritture 2014'!$G:$G,"17",'Scritture 2014'!$A:$A,$M389)</f>
        <v>0</v>
      </c>
      <c r="U389" s="29">
        <f>+SUMIFS('Scritture 2014'!$F:$F,'Scritture 2014'!$G:$G,"39AF",'Scritture 2014'!$A:$A,$M389)</f>
        <v>0</v>
      </c>
      <c r="V389" s="29">
        <f>+SUMIFS('Scritture 2014'!$F:$F,'Scritture 2014'!$G:$G,"39SD",'Scritture 2014'!$A:$A,$M389)</f>
        <v>0</v>
      </c>
      <c r="W389" s="29">
        <f>+SUMIFS('Scritture 2014'!$F:$F,'Scritture 2014'!$G:$G,"37",'Scritture 2014'!$A:$A,$M389)</f>
        <v>0</v>
      </c>
      <c r="X389" s="29">
        <f>+SUMIFS('Scritture 2014'!$F:$F,'Scritture 2014'!$G:$G,"19",'Scritture 2014'!$A:$A,$M389)</f>
        <v>0</v>
      </c>
      <c r="Y389" s="29">
        <f t="shared" si="22"/>
        <v>0</v>
      </c>
      <c r="Z389" s="29">
        <f t="shared" si="23"/>
        <v>13838.53</v>
      </c>
      <c r="AA389" s="29">
        <f t="shared" si="24"/>
        <v>0</v>
      </c>
    </row>
    <row r="390" spans="1:27" ht="15" customHeight="1" x14ac:dyDescent="0.3">
      <c r="A390" s="12" t="s">
        <v>426</v>
      </c>
      <c r="B390" s="12" t="s">
        <v>467</v>
      </c>
      <c r="C390" s="13" t="s">
        <v>468</v>
      </c>
      <c r="D390" s="13" t="s">
        <v>474</v>
      </c>
      <c r="E390" s="14" t="s">
        <v>475</v>
      </c>
      <c r="F390" s="13"/>
      <c r="G390" s="13"/>
      <c r="H390" s="10" t="s">
        <v>426</v>
      </c>
      <c r="I390" s="10" t="s">
        <v>467</v>
      </c>
      <c r="J390" t="s">
        <v>471</v>
      </c>
      <c r="K390" t="s">
        <v>471</v>
      </c>
      <c r="M390" s="15">
        <v>44004000009</v>
      </c>
      <c r="N390" s="15" t="s">
        <v>502</v>
      </c>
      <c r="O390" s="12">
        <f>+VLOOKUP(M390,[2]Foglio1!$A:$C,3,0)</f>
        <v>2532.1999999999998</v>
      </c>
      <c r="P390" s="29">
        <f>+VLOOKUP($M390,'Sp 2013'!$M:$X,12,0)</f>
        <v>0</v>
      </c>
      <c r="Q390" s="29">
        <f>+SUMIFS('Scritture 2014'!$F:$F,'Scritture 2014'!$G:$G,"38",'Scritture 2014'!$A:$A,$M390)</f>
        <v>0</v>
      </c>
      <c r="R390" s="29">
        <f>+SUMIFS('Scritture 2014'!$F:$F,'Scritture 2014'!$G:$G,"16",'Scritture 2014'!$A:$A,$M390)</f>
        <v>0</v>
      </c>
      <c r="S390" s="29">
        <f>+SUMIFS('Scritture 2014'!$F:$F,'Scritture 2014'!$G:$G,"39CA",'Scritture 2014'!$A:$A,$M390)</f>
        <v>0</v>
      </c>
      <c r="T390" s="29">
        <f>+SUMIFS('Scritture 2014'!$F:$F,'Scritture 2014'!$G:$G,"17",'Scritture 2014'!$A:$A,$M390)</f>
        <v>0</v>
      </c>
      <c r="U390" s="29">
        <f>+SUMIFS('Scritture 2014'!$F:$F,'Scritture 2014'!$G:$G,"39AF",'Scritture 2014'!$A:$A,$M390)</f>
        <v>0</v>
      </c>
      <c r="V390" s="29">
        <f>+SUMIFS('Scritture 2014'!$F:$F,'Scritture 2014'!$G:$G,"39SD",'Scritture 2014'!$A:$A,$M390)</f>
        <v>0</v>
      </c>
      <c r="W390" s="29">
        <f>+SUMIFS('Scritture 2014'!$F:$F,'Scritture 2014'!$G:$G,"37",'Scritture 2014'!$A:$A,$M390)</f>
        <v>0</v>
      </c>
      <c r="X390" s="29">
        <f>+SUMIFS('Scritture 2014'!$F:$F,'Scritture 2014'!$G:$G,"19",'Scritture 2014'!$A:$A,$M390)</f>
        <v>0</v>
      </c>
      <c r="Y390" s="29">
        <f t="shared" si="22"/>
        <v>0</v>
      </c>
      <c r="Z390" s="29">
        <f t="shared" si="23"/>
        <v>2532.1999999999998</v>
      </c>
      <c r="AA390" s="29">
        <f t="shared" si="24"/>
        <v>0</v>
      </c>
    </row>
    <row r="391" spans="1:27" ht="15" customHeight="1" x14ac:dyDescent="0.3">
      <c r="A391" s="12" t="s">
        <v>426</v>
      </c>
      <c r="B391" s="12" t="s">
        <v>467</v>
      </c>
      <c r="C391" s="13" t="s">
        <v>468</v>
      </c>
      <c r="D391" s="13" t="s">
        <v>474</v>
      </c>
      <c r="E391" s="14" t="s">
        <v>475</v>
      </c>
      <c r="F391" s="13"/>
      <c r="G391" s="13"/>
      <c r="H391" s="10" t="s">
        <v>426</v>
      </c>
      <c r="I391" s="10" t="s">
        <v>467</v>
      </c>
      <c r="J391" t="s">
        <v>471</v>
      </c>
      <c r="K391" t="s">
        <v>471</v>
      </c>
      <c r="M391" s="15">
        <v>44004000010</v>
      </c>
      <c r="N391" s="15" t="s">
        <v>503</v>
      </c>
      <c r="O391" s="12">
        <f>+VLOOKUP(M391,[2]Foglio1!$A:$C,3,0)</f>
        <v>1839.2</v>
      </c>
      <c r="P391" s="29">
        <f>+VLOOKUP($M391,'Sp 2013'!$M:$X,12,0)</f>
        <v>0</v>
      </c>
      <c r="Q391" s="29">
        <f>+SUMIFS('Scritture 2014'!$F:$F,'Scritture 2014'!$G:$G,"38",'Scritture 2014'!$A:$A,$M391)</f>
        <v>0</v>
      </c>
      <c r="R391" s="29">
        <f>+SUMIFS('Scritture 2014'!$F:$F,'Scritture 2014'!$G:$G,"16",'Scritture 2014'!$A:$A,$M391)</f>
        <v>0</v>
      </c>
      <c r="S391" s="29">
        <f>+SUMIFS('Scritture 2014'!$F:$F,'Scritture 2014'!$G:$G,"39CA",'Scritture 2014'!$A:$A,$M391)</f>
        <v>0</v>
      </c>
      <c r="T391" s="29">
        <f>+SUMIFS('Scritture 2014'!$F:$F,'Scritture 2014'!$G:$G,"17",'Scritture 2014'!$A:$A,$M391)</f>
        <v>0</v>
      </c>
      <c r="U391" s="29">
        <f>+SUMIFS('Scritture 2014'!$F:$F,'Scritture 2014'!$G:$G,"39AF",'Scritture 2014'!$A:$A,$M391)</f>
        <v>0</v>
      </c>
      <c r="V391" s="29">
        <f>+SUMIFS('Scritture 2014'!$F:$F,'Scritture 2014'!$G:$G,"39SD",'Scritture 2014'!$A:$A,$M391)</f>
        <v>0</v>
      </c>
      <c r="W391" s="29">
        <f>+SUMIFS('Scritture 2014'!$F:$F,'Scritture 2014'!$G:$G,"37",'Scritture 2014'!$A:$A,$M391)</f>
        <v>0</v>
      </c>
      <c r="X391" s="29">
        <f>+SUMIFS('Scritture 2014'!$F:$F,'Scritture 2014'!$G:$G,"19",'Scritture 2014'!$A:$A,$M391)</f>
        <v>0</v>
      </c>
      <c r="Y391" s="29">
        <f t="shared" ref="Y391:Y454" si="25">+SUM(Q391:X391)</f>
        <v>0</v>
      </c>
      <c r="Z391" s="29">
        <f t="shared" ref="Z391:Z454" si="26">+O391+SUM(P391:X391)</f>
        <v>1839.2</v>
      </c>
      <c r="AA391" s="29">
        <f t="shared" ref="AA391:AA454" si="27">+Z391-O391</f>
        <v>0</v>
      </c>
    </row>
    <row r="392" spans="1:27" ht="15" customHeight="1" x14ac:dyDescent="0.3">
      <c r="A392" s="12" t="s">
        <v>426</v>
      </c>
      <c r="B392" s="12" t="s">
        <v>467</v>
      </c>
      <c r="C392" s="13" t="s">
        <v>468</v>
      </c>
      <c r="D392" s="13" t="s">
        <v>474</v>
      </c>
      <c r="E392" s="14" t="s">
        <v>475</v>
      </c>
      <c r="F392" s="13"/>
      <c r="G392" s="13"/>
      <c r="H392" s="10" t="s">
        <v>426</v>
      </c>
      <c r="I392" s="10" t="s">
        <v>467</v>
      </c>
      <c r="J392" t="s">
        <v>471</v>
      </c>
      <c r="K392" t="s">
        <v>471</v>
      </c>
      <c r="M392" s="15">
        <v>44008000002</v>
      </c>
      <c r="N392" s="15" t="s">
        <v>504</v>
      </c>
      <c r="O392" s="12">
        <f>+VLOOKUP(M392,[2]Foglio1!$A:$C,3,0)</f>
        <v>9944.2000000000007</v>
      </c>
      <c r="P392" s="29">
        <f>+VLOOKUP($M392,'Sp 2013'!$M:$X,12,0)</f>
        <v>0</v>
      </c>
      <c r="Q392" s="29">
        <f>+SUMIFS('Scritture 2014'!$F:$F,'Scritture 2014'!$G:$G,"38",'Scritture 2014'!$A:$A,$M392)</f>
        <v>0</v>
      </c>
      <c r="R392" s="29">
        <f>+SUMIFS('Scritture 2014'!$F:$F,'Scritture 2014'!$G:$G,"16",'Scritture 2014'!$A:$A,$M392)</f>
        <v>0</v>
      </c>
      <c r="S392" s="29">
        <f>+SUMIFS('Scritture 2014'!$F:$F,'Scritture 2014'!$G:$G,"39CA",'Scritture 2014'!$A:$A,$M392)</f>
        <v>0</v>
      </c>
      <c r="T392" s="29">
        <f>+SUMIFS('Scritture 2014'!$F:$F,'Scritture 2014'!$G:$G,"17",'Scritture 2014'!$A:$A,$M392)</f>
        <v>0</v>
      </c>
      <c r="U392" s="29">
        <f>+SUMIFS('Scritture 2014'!$F:$F,'Scritture 2014'!$G:$G,"39AF",'Scritture 2014'!$A:$A,$M392)</f>
        <v>0</v>
      </c>
      <c r="V392" s="29">
        <f>+SUMIFS('Scritture 2014'!$F:$F,'Scritture 2014'!$G:$G,"39SD",'Scritture 2014'!$A:$A,$M392)</f>
        <v>0</v>
      </c>
      <c r="W392" s="29">
        <f>+SUMIFS('Scritture 2014'!$F:$F,'Scritture 2014'!$G:$G,"37",'Scritture 2014'!$A:$A,$M392)</f>
        <v>0</v>
      </c>
      <c r="X392" s="29">
        <f>+SUMIFS('Scritture 2014'!$F:$F,'Scritture 2014'!$G:$G,"19",'Scritture 2014'!$A:$A,$M392)</f>
        <v>0</v>
      </c>
      <c r="Y392" s="29">
        <f t="shared" si="25"/>
        <v>0</v>
      </c>
      <c r="Z392" s="29">
        <f t="shared" si="26"/>
        <v>9944.2000000000007</v>
      </c>
      <c r="AA392" s="29">
        <f t="shared" si="27"/>
        <v>0</v>
      </c>
    </row>
    <row r="393" spans="1:27" ht="15" customHeight="1" x14ac:dyDescent="0.3">
      <c r="A393" s="12" t="s">
        <v>426</v>
      </c>
      <c r="B393" s="12" t="s">
        <v>467</v>
      </c>
      <c r="C393" s="13" t="s">
        <v>468</v>
      </c>
      <c r="D393" s="13" t="s">
        <v>474</v>
      </c>
      <c r="E393" s="14" t="s">
        <v>475</v>
      </c>
      <c r="F393" s="13"/>
      <c r="G393" s="13"/>
      <c r="H393" s="10" t="s">
        <v>426</v>
      </c>
      <c r="I393" s="10" t="s">
        <v>467</v>
      </c>
      <c r="J393" t="s">
        <v>471</v>
      </c>
      <c r="K393" t="s">
        <v>471</v>
      </c>
      <c r="M393" s="15">
        <v>44002000027</v>
      </c>
      <c r="N393" s="15" t="s">
        <v>505</v>
      </c>
      <c r="O393" s="12"/>
      <c r="P393" s="29">
        <f>+VLOOKUP($M393,'Sp 2013'!$M:$X,12,0)</f>
        <v>0</v>
      </c>
      <c r="Q393" s="29">
        <f>+SUMIFS('Scritture 2014'!$F:$F,'Scritture 2014'!$G:$G,"38",'Scritture 2014'!$A:$A,$M393)</f>
        <v>0</v>
      </c>
      <c r="R393" s="29">
        <f>+SUMIFS('Scritture 2014'!$F:$F,'Scritture 2014'!$G:$G,"16",'Scritture 2014'!$A:$A,$M393)</f>
        <v>0</v>
      </c>
      <c r="S393" s="29">
        <f>+SUMIFS('Scritture 2014'!$F:$F,'Scritture 2014'!$G:$G,"39CA",'Scritture 2014'!$A:$A,$M393)</f>
        <v>0</v>
      </c>
      <c r="T393" s="29">
        <f>+SUMIFS('Scritture 2014'!$F:$F,'Scritture 2014'!$G:$G,"17",'Scritture 2014'!$A:$A,$M393)</f>
        <v>0</v>
      </c>
      <c r="U393" s="29">
        <f>+SUMIFS('Scritture 2014'!$F:$F,'Scritture 2014'!$G:$G,"39AF",'Scritture 2014'!$A:$A,$M393)</f>
        <v>0</v>
      </c>
      <c r="V393" s="29">
        <f>+SUMIFS('Scritture 2014'!$F:$F,'Scritture 2014'!$G:$G,"39SD",'Scritture 2014'!$A:$A,$M393)</f>
        <v>0</v>
      </c>
      <c r="W393" s="29">
        <f>+SUMIFS('Scritture 2014'!$F:$F,'Scritture 2014'!$G:$G,"37",'Scritture 2014'!$A:$A,$M393)</f>
        <v>0</v>
      </c>
      <c r="X393" s="29">
        <f>+SUMIFS('Scritture 2014'!$F:$F,'Scritture 2014'!$G:$G,"19",'Scritture 2014'!$A:$A,$M393)</f>
        <v>0</v>
      </c>
      <c r="Y393" s="29">
        <f t="shared" si="25"/>
        <v>0</v>
      </c>
      <c r="Z393" s="29">
        <f t="shared" si="26"/>
        <v>0</v>
      </c>
      <c r="AA393" s="29">
        <f t="shared" si="27"/>
        <v>0</v>
      </c>
    </row>
    <row r="394" spans="1:27" ht="15" customHeight="1" x14ac:dyDescent="0.3">
      <c r="A394" s="12" t="s">
        <v>426</v>
      </c>
      <c r="B394" s="12" t="s">
        <v>467</v>
      </c>
      <c r="C394" s="13" t="s">
        <v>468</v>
      </c>
      <c r="D394" s="13" t="s">
        <v>506</v>
      </c>
      <c r="E394" s="14" t="s">
        <v>507</v>
      </c>
      <c r="F394" s="13"/>
      <c r="G394" s="13"/>
      <c r="H394" s="10" t="s">
        <v>426</v>
      </c>
      <c r="I394" s="10" t="s">
        <v>467</v>
      </c>
      <c r="J394" t="s">
        <v>508</v>
      </c>
      <c r="K394" t="s">
        <v>508</v>
      </c>
      <c r="M394" s="15">
        <v>44005000020</v>
      </c>
      <c r="N394" s="15" t="s">
        <v>509</v>
      </c>
      <c r="O394" s="12"/>
      <c r="P394" s="29">
        <f>+VLOOKUP($M394,'Sp 2013'!$M:$X,12,0)</f>
        <v>0</v>
      </c>
      <c r="Q394" s="29">
        <f>+SUMIFS('Scritture 2014'!$F:$F,'Scritture 2014'!$G:$G,"38",'Scritture 2014'!$A:$A,$M394)</f>
        <v>0</v>
      </c>
      <c r="R394" s="29">
        <f>+SUMIFS('Scritture 2014'!$F:$F,'Scritture 2014'!$G:$G,"16",'Scritture 2014'!$A:$A,$M394)</f>
        <v>0</v>
      </c>
      <c r="S394" s="29">
        <f>+SUMIFS('Scritture 2014'!$F:$F,'Scritture 2014'!$G:$G,"39CA",'Scritture 2014'!$A:$A,$M394)</f>
        <v>0</v>
      </c>
      <c r="T394" s="29">
        <f>+SUMIFS('Scritture 2014'!$F:$F,'Scritture 2014'!$G:$G,"17",'Scritture 2014'!$A:$A,$M394)</f>
        <v>0</v>
      </c>
      <c r="U394" s="29">
        <f>+SUMIFS('Scritture 2014'!$F:$F,'Scritture 2014'!$G:$G,"39AF",'Scritture 2014'!$A:$A,$M394)</f>
        <v>0</v>
      </c>
      <c r="V394" s="29">
        <f>+SUMIFS('Scritture 2014'!$F:$F,'Scritture 2014'!$G:$G,"39SD",'Scritture 2014'!$A:$A,$M394)</f>
        <v>0</v>
      </c>
      <c r="W394" s="29">
        <f>+SUMIFS('Scritture 2014'!$F:$F,'Scritture 2014'!$G:$G,"37",'Scritture 2014'!$A:$A,$M394)</f>
        <v>0</v>
      </c>
      <c r="X394" s="29">
        <f>+SUMIFS('Scritture 2014'!$F:$F,'Scritture 2014'!$G:$G,"19",'Scritture 2014'!$A:$A,$M394)</f>
        <v>0</v>
      </c>
      <c r="Y394" s="29">
        <f t="shared" si="25"/>
        <v>0</v>
      </c>
      <c r="Z394" s="29">
        <f t="shared" si="26"/>
        <v>0</v>
      </c>
      <c r="AA394" s="29">
        <f t="shared" si="27"/>
        <v>0</v>
      </c>
    </row>
    <row r="395" spans="1:27" ht="15" customHeight="1" x14ac:dyDescent="0.3">
      <c r="A395" s="12" t="s">
        <v>426</v>
      </c>
      <c r="B395" s="12" t="s">
        <v>467</v>
      </c>
      <c r="C395" s="13" t="s">
        <v>468</v>
      </c>
      <c r="D395" s="13" t="s">
        <v>506</v>
      </c>
      <c r="E395" s="14" t="s">
        <v>507</v>
      </c>
      <c r="F395" s="13"/>
      <c r="G395" s="13"/>
      <c r="H395" s="10" t="s">
        <v>426</v>
      </c>
      <c r="I395" s="10" t="s">
        <v>467</v>
      </c>
      <c r="J395" t="s">
        <v>508</v>
      </c>
      <c r="K395" t="s">
        <v>508</v>
      </c>
      <c r="M395" s="15">
        <v>44004000001</v>
      </c>
      <c r="N395" s="15" t="s">
        <v>510</v>
      </c>
      <c r="O395" s="12">
        <f>+VLOOKUP(M395,[2]Foglio1!$A:$C,3,0)</f>
        <v>633517.89</v>
      </c>
      <c r="P395" s="29">
        <f>+VLOOKUP($M395,'Sp 2013'!$M:$X,12,0)</f>
        <v>0</v>
      </c>
      <c r="Q395" s="29">
        <f>+SUMIFS('Scritture 2014'!$F:$F,'Scritture 2014'!$G:$G,"38",'Scritture 2014'!$A:$A,$M395)</f>
        <v>0</v>
      </c>
      <c r="R395" s="29">
        <f>+SUMIFS('Scritture 2014'!$F:$F,'Scritture 2014'!$G:$G,"16",'Scritture 2014'!$A:$A,$M395)</f>
        <v>0</v>
      </c>
      <c r="S395" s="29">
        <f>+SUMIFS('Scritture 2014'!$F:$F,'Scritture 2014'!$G:$G,"39CA",'Scritture 2014'!$A:$A,$M395)</f>
        <v>0</v>
      </c>
      <c r="T395" s="29">
        <f>+SUMIFS('Scritture 2014'!$F:$F,'Scritture 2014'!$G:$G,"17",'Scritture 2014'!$A:$A,$M395)</f>
        <v>0</v>
      </c>
      <c r="U395" s="29">
        <f>+SUMIFS('Scritture 2014'!$F:$F,'Scritture 2014'!$G:$G,"39AF",'Scritture 2014'!$A:$A,$M395)</f>
        <v>0</v>
      </c>
      <c r="V395" s="29">
        <f>+SUMIFS('Scritture 2014'!$F:$F,'Scritture 2014'!$G:$G,"39SD",'Scritture 2014'!$A:$A,$M395)</f>
        <v>0</v>
      </c>
      <c r="W395" s="29">
        <f>+SUMIFS('Scritture 2014'!$F:$F,'Scritture 2014'!$G:$G,"37",'Scritture 2014'!$A:$A,$M395)</f>
        <v>0</v>
      </c>
      <c r="X395" s="29">
        <f>+SUMIFS('Scritture 2014'!$F:$F,'Scritture 2014'!$G:$G,"19",'Scritture 2014'!$A:$A,$M395)</f>
        <v>0</v>
      </c>
      <c r="Y395" s="29">
        <f t="shared" si="25"/>
        <v>0</v>
      </c>
      <c r="Z395" s="29">
        <f t="shared" si="26"/>
        <v>633517.89</v>
      </c>
      <c r="AA395" s="29">
        <f t="shared" si="27"/>
        <v>0</v>
      </c>
    </row>
    <row r="396" spans="1:27" ht="15" customHeight="1" x14ac:dyDescent="0.3">
      <c r="A396" s="12" t="s">
        <v>426</v>
      </c>
      <c r="B396" s="12" t="s">
        <v>467</v>
      </c>
      <c r="C396" s="13" t="s">
        <v>468</v>
      </c>
      <c r="D396" s="13" t="s">
        <v>506</v>
      </c>
      <c r="E396" s="14" t="s">
        <v>507</v>
      </c>
      <c r="F396" s="13"/>
      <c r="G396" s="13"/>
      <c r="H396" s="10" t="s">
        <v>426</v>
      </c>
      <c r="I396" s="10" t="s">
        <v>467</v>
      </c>
      <c r="J396" t="s">
        <v>508</v>
      </c>
      <c r="K396" t="s">
        <v>508</v>
      </c>
      <c r="M396" s="15">
        <v>44004000002</v>
      </c>
      <c r="N396" s="15" t="s">
        <v>511</v>
      </c>
      <c r="O396" s="12">
        <f>+VLOOKUP(M396,[2]Foglio1!$A:$C,3,0)</f>
        <v>26693.37</v>
      </c>
      <c r="P396" s="29">
        <f>+VLOOKUP($M396,'Sp 2013'!$M:$X,12,0)</f>
        <v>0</v>
      </c>
      <c r="Q396" s="29">
        <f>+SUMIFS('Scritture 2014'!$F:$F,'Scritture 2014'!$G:$G,"38",'Scritture 2014'!$A:$A,$M396)</f>
        <v>0</v>
      </c>
      <c r="R396" s="29">
        <f>+SUMIFS('Scritture 2014'!$F:$F,'Scritture 2014'!$G:$G,"16",'Scritture 2014'!$A:$A,$M396)</f>
        <v>0</v>
      </c>
      <c r="S396" s="29">
        <f>+SUMIFS('Scritture 2014'!$F:$F,'Scritture 2014'!$G:$G,"39CA",'Scritture 2014'!$A:$A,$M396)</f>
        <v>0</v>
      </c>
      <c r="T396" s="29">
        <f>+SUMIFS('Scritture 2014'!$F:$F,'Scritture 2014'!$G:$G,"17",'Scritture 2014'!$A:$A,$M396)</f>
        <v>0</v>
      </c>
      <c r="U396" s="29">
        <f>+SUMIFS('Scritture 2014'!$F:$F,'Scritture 2014'!$G:$G,"39AF",'Scritture 2014'!$A:$A,$M396)</f>
        <v>0</v>
      </c>
      <c r="V396" s="29">
        <f>+SUMIFS('Scritture 2014'!$F:$F,'Scritture 2014'!$G:$G,"39SD",'Scritture 2014'!$A:$A,$M396)</f>
        <v>0</v>
      </c>
      <c r="W396" s="29">
        <f>+SUMIFS('Scritture 2014'!$F:$F,'Scritture 2014'!$G:$G,"37",'Scritture 2014'!$A:$A,$M396)</f>
        <v>0</v>
      </c>
      <c r="X396" s="29">
        <f>+SUMIFS('Scritture 2014'!$F:$F,'Scritture 2014'!$G:$G,"19",'Scritture 2014'!$A:$A,$M396)</f>
        <v>0</v>
      </c>
      <c r="Y396" s="29">
        <f t="shared" si="25"/>
        <v>0</v>
      </c>
      <c r="Z396" s="29">
        <f t="shared" si="26"/>
        <v>26693.37</v>
      </c>
      <c r="AA396" s="29">
        <f t="shared" si="27"/>
        <v>0</v>
      </c>
    </row>
    <row r="397" spans="1:27" ht="15" customHeight="1" x14ac:dyDescent="0.3">
      <c r="A397" s="12" t="s">
        <v>426</v>
      </c>
      <c r="B397" s="12" t="s">
        <v>467</v>
      </c>
      <c r="C397" s="13" t="s">
        <v>468</v>
      </c>
      <c r="D397" s="13" t="s">
        <v>506</v>
      </c>
      <c r="E397" s="14" t="s">
        <v>507</v>
      </c>
      <c r="F397" s="13"/>
      <c r="G397" s="13"/>
      <c r="H397" s="10" t="s">
        <v>426</v>
      </c>
      <c r="I397" s="10" t="s">
        <v>467</v>
      </c>
      <c r="J397" t="s">
        <v>508</v>
      </c>
      <c r="K397" t="s">
        <v>508</v>
      </c>
      <c r="M397" s="15">
        <v>44004000003</v>
      </c>
      <c r="N397" s="15" t="s">
        <v>512</v>
      </c>
      <c r="O397" s="12">
        <f>+VLOOKUP(M397,[2]Foglio1!$A:$C,3,0)</f>
        <v>184216.87</v>
      </c>
      <c r="P397" s="29">
        <f>+VLOOKUP($M397,'Sp 2013'!$M:$X,12,0)</f>
        <v>0</v>
      </c>
      <c r="Q397" s="29">
        <f>+SUMIFS('Scritture 2014'!$F:$F,'Scritture 2014'!$G:$G,"38",'Scritture 2014'!$A:$A,$M397)</f>
        <v>0</v>
      </c>
      <c r="R397" s="29">
        <f>+SUMIFS('Scritture 2014'!$F:$F,'Scritture 2014'!$G:$G,"16",'Scritture 2014'!$A:$A,$M397)</f>
        <v>0</v>
      </c>
      <c r="S397" s="29">
        <f>+SUMIFS('Scritture 2014'!$F:$F,'Scritture 2014'!$G:$G,"39CA",'Scritture 2014'!$A:$A,$M397)</f>
        <v>0</v>
      </c>
      <c r="T397" s="29">
        <f>+SUMIFS('Scritture 2014'!$F:$F,'Scritture 2014'!$G:$G,"17",'Scritture 2014'!$A:$A,$M397)</f>
        <v>0</v>
      </c>
      <c r="U397" s="29">
        <f>+SUMIFS('Scritture 2014'!$F:$F,'Scritture 2014'!$G:$G,"39AF",'Scritture 2014'!$A:$A,$M397)</f>
        <v>0</v>
      </c>
      <c r="V397" s="29">
        <f>+SUMIFS('Scritture 2014'!$F:$F,'Scritture 2014'!$G:$G,"39SD",'Scritture 2014'!$A:$A,$M397)</f>
        <v>0</v>
      </c>
      <c r="W397" s="29">
        <f>+SUMIFS('Scritture 2014'!$F:$F,'Scritture 2014'!$G:$G,"37",'Scritture 2014'!$A:$A,$M397)</f>
        <v>0</v>
      </c>
      <c r="X397" s="29">
        <f>+SUMIFS('Scritture 2014'!$F:$F,'Scritture 2014'!$G:$G,"19",'Scritture 2014'!$A:$A,$M397)</f>
        <v>0</v>
      </c>
      <c r="Y397" s="29">
        <f t="shared" si="25"/>
        <v>0</v>
      </c>
      <c r="Z397" s="29">
        <f t="shared" si="26"/>
        <v>184216.87</v>
      </c>
      <c r="AA397" s="29">
        <f t="shared" si="27"/>
        <v>0</v>
      </c>
    </row>
    <row r="398" spans="1:27" ht="15" customHeight="1" x14ac:dyDescent="0.3">
      <c r="A398" s="12" t="s">
        <v>426</v>
      </c>
      <c r="B398" s="12" t="s">
        <v>467</v>
      </c>
      <c r="C398" s="13" t="s">
        <v>468</v>
      </c>
      <c r="D398" s="13" t="s">
        <v>506</v>
      </c>
      <c r="E398" s="14" t="s">
        <v>507</v>
      </c>
      <c r="F398" s="13"/>
      <c r="G398" s="13"/>
      <c r="H398" s="10" t="s">
        <v>426</v>
      </c>
      <c r="I398" s="10" t="s">
        <v>467</v>
      </c>
      <c r="J398" t="s">
        <v>508</v>
      </c>
      <c r="K398" t="s">
        <v>508</v>
      </c>
      <c r="M398" s="15">
        <v>44004000004</v>
      </c>
      <c r="N398" s="15" t="s">
        <v>513</v>
      </c>
      <c r="O398" s="12">
        <f>+VLOOKUP(M398,[2]Foglio1!$A:$C,3,0)</f>
        <v>7658.02</v>
      </c>
      <c r="P398" s="29">
        <f>+VLOOKUP($M398,'Sp 2013'!$M:$X,12,0)</f>
        <v>0</v>
      </c>
      <c r="Q398" s="29">
        <f>+SUMIFS('Scritture 2014'!$F:$F,'Scritture 2014'!$G:$G,"38",'Scritture 2014'!$A:$A,$M398)</f>
        <v>0</v>
      </c>
      <c r="R398" s="29">
        <f>+SUMIFS('Scritture 2014'!$F:$F,'Scritture 2014'!$G:$G,"16",'Scritture 2014'!$A:$A,$M398)</f>
        <v>0</v>
      </c>
      <c r="S398" s="29">
        <f>+SUMIFS('Scritture 2014'!$F:$F,'Scritture 2014'!$G:$G,"39CA",'Scritture 2014'!$A:$A,$M398)</f>
        <v>0</v>
      </c>
      <c r="T398" s="29">
        <f>+SUMIFS('Scritture 2014'!$F:$F,'Scritture 2014'!$G:$G,"17",'Scritture 2014'!$A:$A,$M398)</f>
        <v>0</v>
      </c>
      <c r="U398" s="29">
        <f>+SUMIFS('Scritture 2014'!$F:$F,'Scritture 2014'!$G:$G,"39AF",'Scritture 2014'!$A:$A,$M398)</f>
        <v>0</v>
      </c>
      <c r="V398" s="29">
        <f>+SUMIFS('Scritture 2014'!$F:$F,'Scritture 2014'!$G:$G,"39SD",'Scritture 2014'!$A:$A,$M398)</f>
        <v>0</v>
      </c>
      <c r="W398" s="29">
        <f>+SUMIFS('Scritture 2014'!$F:$F,'Scritture 2014'!$G:$G,"37",'Scritture 2014'!$A:$A,$M398)</f>
        <v>0</v>
      </c>
      <c r="X398" s="29">
        <f>+SUMIFS('Scritture 2014'!$F:$F,'Scritture 2014'!$G:$G,"19",'Scritture 2014'!$A:$A,$M398)</f>
        <v>0</v>
      </c>
      <c r="Y398" s="29">
        <f t="shared" si="25"/>
        <v>0</v>
      </c>
      <c r="Z398" s="29">
        <f t="shared" si="26"/>
        <v>7658.02</v>
      </c>
      <c r="AA398" s="29">
        <f t="shared" si="27"/>
        <v>0</v>
      </c>
    </row>
    <row r="399" spans="1:27" ht="15" customHeight="1" x14ac:dyDescent="0.3">
      <c r="A399" s="12" t="s">
        <v>426</v>
      </c>
      <c r="B399" s="12" t="s">
        <v>467</v>
      </c>
      <c r="C399" s="13" t="s">
        <v>468</v>
      </c>
      <c r="D399" s="13" t="s">
        <v>506</v>
      </c>
      <c r="E399" s="14" t="s">
        <v>507</v>
      </c>
      <c r="F399" s="13"/>
      <c r="G399" s="13"/>
      <c r="H399" s="10" t="s">
        <v>426</v>
      </c>
      <c r="I399" s="10" t="s">
        <v>467</v>
      </c>
      <c r="J399" t="s">
        <v>508</v>
      </c>
      <c r="K399" t="s">
        <v>508</v>
      </c>
      <c r="M399" s="15">
        <v>44004000008</v>
      </c>
      <c r="N399" s="15" t="s">
        <v>514</v>
      </c>
      <c r="O399" s="12">
        <f>+VLOOKUP(M399,[2]Foglio1!$A:$C,3,0)</f>
        <v>17335.79</v>
      </c>
      <c r="P399" s="29">
        <f>+VLOOKUP($M399,'Sp 2013'!$M:$X,12,0)</f>
        <v>0</v>
      </c>
      <c r="Q399" s="29">
        <f>+SUMIFS('Scritture 2014'!$F:$F,'Scritture 2014'!$G:$G,"38",'Scritture 2014'!$A:$A,$M399)</f>
        <v>0</v>
      </c>
      <c r="R399" s="29">
        <f>+SUMIFS('Scritture 2014'!$F:$F,'Scritture 2014'!$G:$G,"16",'Scritture 2014'!$A:$A,$M399)</f>
        <v>0</v>
      </c>
      <c r="S399" s="29">
        <f>+SUMIFS('Scritture 2014'!$F:$F,'Scritture 2014'!$G:$G,"39CA",'Scritture 2014'!$A:$A,$M399)</f>
        <v>0</v>
      </c>
      <c r="T399" s="29">
        <f>+SUMIFS('Scritture 2014'!$F:$F,'Scritture 2014'!$G:$G,"17",'Scritture 2014'!$A:$A,$M399)</f>
        <v>0</v>
      </c>
      <c r="U399" s="29">
        <f>+SUMIFS('Scritture 2014'!$F:$F,'Scritture 2014'!$G:$G,"39AF",'Scritture 2014'!$A:$A,$M399)</f>
        <v>0</v>
      </c>
      <c r="V399" s="29">
        <f>+SUMIFS('Scritture 2014'!$F:$F,'Scritture 2014'!$G:$G,"39SD",'Scritture 2014'!$A:$A,$M399)</f>
        <v>0</v>
      </c>
      <c r="W399" s="29">
        <f>+SUMIFS('Scritture 2014'!$F:$F,'Scritture 2014'!$G:$G,"37",'Scritture 2014'!$A:$A,$M399)</f>
        <v>0</v>
      </c>
      <c r="X399" s="29">
        <f>+SUMIFS('Scritture 2014'!$F:$F,'Scritture 2014'!$G:$G,"19",'Scritture 2014'!$A:$A,$M399)</f>
        <v>0</v>
      </c>
      <c r="Y399" s="29">
        <f t="shared" si="25"/>
        <v>0</v>
      </c>
      <c r="Z399" s="29">
        <f t="shared" si="26"/>
        <v>17335.79</v>
      </c>
      <c r="AA399" s="29">
        <f t="shared" si="27"/>
        <v>0</v>
      </c>
    </row>
    <row r="400" spans="1:27" ht="15" customHeight="1" x14ac:dyDescent="0.3">
      <c r="A400" s="12" t="s">
        <v>426</v>
      </c>
      <c r="B400" s="12" t="s">
        <v>467</v>
      </c>
      <c r="C400" s="13" t="s">
        <v>468</v>
      </c>
      <c r="D400" s="13" t="s">
        <v>506</v>
      </c>
      <c r="E400" s="14" t="s">
        <v>507</v>
      </c>
      <c r="F400" s="13"/>
      <c r="G400" s="13"/>
      <c r="H400" s="10" t="s">
        <v>426</v>
      </c>
      <c r="I400" s="10" t="s">
        <v>467</v>
      </c>
      <c r="J400" t="s">
        <v>508</v>
      </c>
      <c r="K400" t="s">
        <v>508</v>
      </c>
      <c r="M400" s="15">
        <v>44004000011</v>
      </c>
      <c r="N400" s="15" t="s">
        <v>515</v>
      </c>
      <c r="O400" s="12">
        <f>+VLOOKUP(M400,[2]Foglio1!$A:$C,3,0)</f>
        <v>33730.11</v>
      </c>
      <c r="P400" s="29">
        <f>+VLOOKUP($M400,'Sp 2013'!$M:$X,12,0)</f>
        <v>0</v>
      </c>
      <c r="Q400" s="29">
        <f>+SUMIFS('Scritture 2014'!$F:$F,'Scritture 2014'!$G:$G,"38",'Scritture 2014'!$A:$A,$M400)</f>
        <v>0</v>
      </c>
      <c r="R400" s="29">
        <f>+SUMIFS('Scritture 2014'!$F:$F,'Scritture 2014'!$G:$G,"16",'Scritture 2014'!$A:$A,$M400)</f>
        <v>0</v>
      </c>
      <c r="S400" s="29">
        <f>+SUMIFS('Scritture 2014'!$F:$F,'Scritture 2014'!$G:$G,"39CA",'Scritture 2014'!$A:$A,$M400)</f>
        <v>0</v>
      </c>
      <c r="T400" s="29">
        <f>+SUMIFS('Scritture 2014'!$F:$F,'Scritture 2014'!$G:$G,"17",'Scritture 2014'!$A:$A,$M400)</f>
        <v>0</v>
      </c>
      <c r="U400" s="29">
        <f>+SUMIFS('Scritture 2014'!$F:$F,'Scritture 2014'!$G:$G,"39AF",'Scritture 2014'!$A:$A,$M400)</f>
        <v>0</v>
      </c>
      <c r="V400" s="29">
        <f>+SUMIFS('Scritture 2014'!$F:$F,'Scritture 2014'!$G:$G,"39SD",'Scritture 2014'!$A:$A,$M400)</f>
        <v>0</v>
      </c>
      <c r="W400" s="29">
        <f>+SUMIFS('Scritture 2014'!$F:$F,'Scritture 2014'!$G:$G,"37",'Scritture 2014'!$A:$A,$M400)</f>
        <v>0</v>
      </c>
      <c r="X400" s="29">
        <f>+SUMIFS('Scritture 2014'!$F:$F,'Scritture 2014'!$G:$G,"19",'Scritture 2014'!$A:$A,$M400)</f>
        <v>0</v>
      </c>
      <c r="Y400" s="29">
        <f t="shared" si="25"/>
        <v>0</v>
      </c>
      <c r="Z400" s="29">
        <f t="shared" si="26"/>
        <v>33730.11</v>
      </c>
      <c r="AA400" s="29">
        <f t="shared" si="27"/>
        <v>0</v>
      </c>
    </row>
    <row r="401" spans="1:27" ht="15" customHeight="1" x14ac:dyDescent="0.3">
      <c r="A401" s="12" t="s">
        <v>426</v>
      </c>
      <c r="B401" s="12" t="s">
        <v>467</v>
      </c>
      <c r="C401" s="13" t="s">
        <v>468</v>
      </c>
      <c r="D401" s="13" t="s">
        <v>506</v>
      </c>
      <c r="E401" s="14" t="s">
        <v>507</v>
      </c>
      <c r="F401" s="13"/>
      <c r="G401" s="13"/>
      <c r="H401" s="10" t="s">
        <v>426</v>
      </c>
      <c r="I401" s="10" t="s">
        <v>467</v>
      </c>
      <c r="J401" t="s">
        <v>508</v>
      </c>
      <c r="K401" t="s">
        <v>508</v>
      </c>
      <c r="M401" s="15">
        <v>44004000012</v>
      </c>
      <c r="N401" s="15" t="s">
        <v>516</v>
      </c>
      <c r="O401" s="12">
        <f>+VLOOKUP(M401,[2]Foglio1!$A:$C,3,0)</f>
        <v>35737.1</v>
      </c>
      <c r="P401" s="29">
        <f>+VLOOKUP($M401,'Sp 2013'!$M:$X,12,0)</f>
        <v>0</v>
      </c>
      <c r="Q401" s="29">
        <f>+SUMIFS('Scritture 2014'!$F:$F,'Scritture 2014'!$G:$G,"38",'Scritture 2014'!$A:$A,$M401)</f>
        <v>0</v>
      </c>
      <c r="R401" s="29">
        <f>+SUMIFS('Scritture 2014'!$F:$F,'Scritture 2014'!$G:$G,"16",'Scritture 2014'!$A:$A,$M401)</f>
        <v>0</v>
      </c>
      <c r="S401" s="29">
        <f>+SUMIFS('Scritture 2014'!$F:$F,'Scritture 2014'!$G:$G,"39CA",'Scritture 2014'!$A:$A,$M401)</f>
        <v>0</v>
      </c>
      <c r="T401" s="29">
        <f>+SUMIFS('Scritture 2014'!$F:$F,'Scritture 2014'!$G:$G,"17",'Scritture 2014'!$A:$A,$M401)</f>
        <v>0</v>
      </c>
      <c r="U401" s="29">
        <f>+SUMIFS('Scritture 2014'!$F:$F,'Scritture 2014'!$G:$G,"39AF",'Scritture 2014'!$A:$A,$M401)</f>
        <v>0</v>
      </c>
      <c r="V401" s="29">
        <f>+SUMIFS('Scritture 2014'!$F:$F,'Scritture 2014'!$G:$G,"39SD",'Scritture 2014'!$A:$A,$M401)</f>
        <v>0</v>
      </c>
      <c r="W401" s="29">
        <f>+SUMIFS('Scritture 2014'!$F:$F,'Scritture 2014'!$G:$G,"37",'Scritture 2014'!$A:$A,$M401)</f>
        <v>0</v>
      </c>
      <c r="X401" s="29">
        <f>+SUMIFS('Scritture 2014'!$F:$F,'Scritture 2014'!$G:$G,"19",'Scritture 2014'!$A:$A,$M401)</f>
        <v>0</v>
      </c>
      <c r="Y401" s="29">
        <f t="shared" si="25"/>
        <v>0</v>
      </c>
      <c r="Z401" s="29">
        <f t="shared" si="26"/>
        <v>35737.1</v>
      </c>
      <c r="AA401" s="29">
        <f t="shared" si="27"/>
        <v>0</v>
      </c>
    </row>
    <row r="402" spans="1:27" ht="15" customHeight="1" x14ac:dyDescent="0.3">
      <c r="A402" s="12" t="s">
        <v>426</v>
      </c>
      <c r="B402" s="12" t="s">
        <v>467</v>
      </c>
      <c r="C402" s="13" t="s">
        <v>468</v>
      </c>
      <c r="D402" s="13" t="s">
        <v>506</v>
      </c>
      <c r="E402" s="14" t="s">
        <v>507</v>
      </c>
      <c r="F402" s="13"/>
      <c r="G402" s="13"/>
      <c r="H402" s="10" t="s">
        <v>426</v>
      </c>
      <c r="I402" s="10" t="s">
        <v>467</v>
      </c>
      <c r="J402" t="s">
        <v>508</v>
      </c>
      <c r="K402" t="s">
        <v>508</v>
      </c>
      <c r="M402" s="15">
        <v>44004000013</v>
      </c>
      <c r="N402" s="15" t="s">
        <v>517</v>
      </c>
      <c r="O402" s="12">
        <f>+VLOOKUP(M402,[2]Foglio1!$A:$C,3,0)</f>
        <v>2842.6</v>
      </c>
      <c r="P402" s="29">
        <f>+VLOOKUP($M402,'Sp 2013'!$M:$X,12,0)</f>
        <v>0</v>
      </c>
      <c r="Q402" s="29">
        <f>+SUMIFS('Scritture 2014'!$F:$F,'Scritture 2014'!$G:$G,"38",'Scritture 2014'!$A:$A,$M402)</f>
        <v>0</v>
      </c>
      <c r="R402" s="29">
        <f>+SUMIFS('Scritture 2014'!$F:$F,'Scritture 2014'!$G:$G,"16",'Scritture 2014'!$A:$A,$M402)</f>
        <v>0</v>
      </c>
      <c r="S402" s="29">
        <f>+SUMIFS('Scritture 2014'!$F:$F,'Scritture 2014'!$G:$G,"39CA",'Scritture 2014'!$A:$A,$M402)</f>
        <v>0</v>
      </c>
      <c r="T402" s="29">
        <f>+SUMIFS('Scritture 2014'!$F:$F,'Scritture 2014'!$G:$G,"17",'Scritture 2014'!$A:$A,$M402)</f>
        <v>0</v>
      </c>
      <c r="U402" s="29">
        <f>+SUMIFS('Scritture 2014'!$F:$F,'Scritture 2014'!$G:$G,"39AF",'Scritture 2014'!$A:$A,$M402)</f>
        <v>0</v>
      </c>
      <c r="V402" s="29">
        <f>+SUMIFS('Scritture 2014'!$F:$F,'Scritture 2014'!$G:$G,"39SD",'Scritture 2014'!$A:$A,$M402)</f>
        <v>0</v>
      </c>
      <c r="W402" s="29">
        <f>+SUMIFS('Scritture 2014'!$F:$F,'Scritture 2014'!$G:$G,"37",'Scritture 2014'!$A:$A,$M402)</f>
        <v>0</v>
      </c>
      <c r="X402" s="29">
        <f>+SUMIFS('Scritture 2014'!$F:$F,'Scritture 2014'!$G:$G,"19",'Scritture 2014'!$A:$A,$M402)</f>
        <v>0</v>
      </c>
      <c r="Y402" s="29">
        <f t="shared" si="25"/>
        <v>0</v>
      </c>
      <c r="Z402" s="29">
        <f t="shared" si="26"/>
        <v>2842.6</v>
      </c>
      <c r="AA402" s="29">
        <f t="shared" si="27"/>
        <v>0</v>
      </c>
    </row>
    <row r="403" spans="1:27" ht="15" customHeight="1" x14ac:dyDescent="0.3">
      <c r="A403" s="12" t="s">
        <v>426</v>
      </c>
      <c r="B403" s="12" t="s">
        <v>467</v>
      </c>
      <c r="C403" s="13" t="s">
        <v>468</v>
      </c>
      <c r="D403" s="13" t="s">
        <v>506</v>
      </c>
      <c r="E403" s="14" t="s">
        <v>507</v>
      </c>
      <c r="F403" s="13"/>
      <c r="G403" s="13"/>
      <c r="H403" s="10" t="s">
        <v>426</v>
      </c>
      <c r="I403" s="10" t="s">
        <v>467</v>
      </c>
      <c r="J403" t="s">
        <v>508</v>
      </c>
      <c r="K403" t="s">
        <v>508</v>
      </c>
      <c r="M403" s="15">
        <v>44004000014</v>
      </c>
      <c r="N403" s="15" t="s">
        <v>518</v>
      </c>
      <c r="O403" s="12">
        <f>+VLOOKUP(M403,[2]Foglio1!$A:$C,3,0)</f>
        <v>9763.9500000000007</v>
      </c>
      <c r="P403" s="29">
        <f>+VLOOKUP($M403,'Sp 2013'!$M:$X,12,0)</f>
        <v>0</v>
      </c>
      <c r="Q403" s="29">
        <f>+SUMIFS('Scritture 2014'!$F:$F,'Scritture 2014'!$G:$G,"38",'Scritture 2014'!$A:$A,$M403)</f>
        <v>0</v>
      </c>
      <c r="R403" s="29">
        <f>+SUMIFS('Scritture 2014'!$F:$F,'Scritture 2014'!$G:$G,"16",'Scritture 2014'!$A:$A,$M403)</f>
        <v>0</v>
      </c>
      <c r="S403" s="29">
        <f>+SUMIFS('Scritture 2014'!$F:$F,'Scritture 2014'!$G:$G,"39CA",'Scritture 2014'!$A:$A,$M403)</f>
        <v>0</v>
      </c>
      <c r="T403" s="29">
        <f>+SUMIFS('Scritture 2014'!$F:$F,'Scritture 2014'!$G:$G,"17",'Scritture 2014'!$A:$A,$M403)</f>
        <v>0</v>
      </c>
      <c r="U403" s="29">
        <f>+SUMIFS('Scritture 2014'!$F:$F,'Scritture 2014'!$G:$G,"39AF",'Scritture 2014'!$A:$A,$M403)</f>
        <v>0</v>
      </c>
      <c r="V403" s="29">
        <f>+SUMIFS('Scritture 2014'!$F:$F,'Scritture 2014'!$G:$G,"39SD",'Scritture 2014'!$A:$A,$M403)</f>
        <v>0</v>
      </c>
      <c r="W403" s="29">
        <f>+SUMIFS('Scritture 2014'!$F:$F,'Scritture 2014'!$G:$G,"37",'Scritture 2014'!$A:$A,$M403)</f>
        <v>0</v>
      </c>
      <c r="X403" s="29">
        <f>+SUMIFS('Scritture 2014'!$F:$F,'Scritture 2014'!$G:$G,"19",'Scritture 2014'!$A:$A,$M403)</f>
        <v>0</v>
      </c>
      <c r="Y403" s="29">
        <f t="shared" si="25"/>
        <v>0</v>
      </c>
      <c r="Z403" s="29">
        <f t="shared" si="26"/>
        <v>9763.9500000000007</v>
      </c>
      <c r="AA403" s="29">
        <f t="shared" si="27"/>
        <v>0</v>
      </c>
    </row>
    <row r="404" spans="1:27" ht="15" customHeight="1" x14ac:dyDescent="0.3">
      <c r="A404" s="12" t="s">
        <v>426</v>
      </c>
      <c r="B404" s="12" t="s">
        <v>467</v>
      </c>
      <c r="C404" s="13" t="s">
        <v>468</v>
      </c>
      <c r="D404" s="13" t="s">
        <v>506</v>
      </c>
      <c r="E404" s="14" t="s">
        <v>507</v>
      </c>
      <c r="F404" s="13"/>
      <c r="G404" s="13"/>
      <c r="H404" s="10" t="s">
        <v>426</v>
      </c>
      <c r="I404" s="10" t="s">
        <v>467</v>
      </c>
      <c r="J404" t="s">
        <v>508</v>
      </c>
      <c r="K404" t="s">
        <v>508</v>
      </c>
      <c r="M404" s="15">
        <v>44004000015</v>
      </c>
      <c r="N404" s="15" t="s">
        <v>519</v>
      </c>
      <c r="O404" s="12">
        <f>+VLOOKUP(M404,[2]Foglio1!$A:$C,3,0)</f>
        <v>136690.22</v>
      </c>
      <c r="P404" s="29">
        <f>+VLOOKUP($M404,'Sp 2013'!$M:$X,12,0)</f>
        <v>0</v>
      </c>
      <c r="Q404" s="29">
        <f>+SUMIFS('Scritture 2014'!$F:$F,'Scritture 2014'!$G:$G,"38",'Scritture 2014'!$A:$A,$M404)</f>
        <v>0</v>
      </c>
      <c r="R404" s="29">
        <f>+SUMIFS('Scritture 2014'!$F:$F,'Scritture 2014'!$G:$G,"16",'Scritture 2014'!$A:$A,$M404)</f>
        <v>0</v>
      </c>
      <c r="S404" s="29">
        <f>+SUMIFS('Scritture 2014'!$F:$F,'Scritture 2014'!$G:$G,"39CA",'Scritture 2014'!$A:$A,$M404)</f>
        <v>0</v>
      </c>
      <c r="T404" s="29">
        <f>+SUMIFS('Scritture 2014'!$F:$F,'Scritture 2014'!$G:$G,"17",'Scritture 2014'!$A:$A,$M404)</f>
        <v>0</v>
      </c>
      <c r="U404" s="29">
        <f>+SUMIFS('Scritture 2014'!$F:$F,'Scritture 2014'!$G:$G,"39AF",'Scritture 2014'!$A:$A,$M404)</f>
        <v>0</v>
      </c>
      <c r="V404" s="29">
        <f>+SUMIFS('Scritture 2014'!$F:$F,'Scritture 2014'!$G:$G,"39SD",'Scritture 2014'!$A:$A,$M404)</f>
        <v>0</v>
      </c>
      <c r="W404" s="29">
        <f>+SUMIFS('Scritture 2014'!$F:$F,'Scritture 2014'!$G:$G,"37",'Scritture 2014'!$A:$A,$M404)</f>
        <v>0</v>
      </c>
      <c r="X404" s="29">
        <f>+SUMIFS('Scritture 2014'!$F:$F,'Scritture 2014'!$G:$G,"19",'Scritture 2014'!$A:$A,$M404)</f>
        <v>0</v>
      </c>
      <c r="Y404" s="29">
        <f t="shared" si="25"/>
        <v>0</v>
      </c>
      <c r="Z404" s="29">
        <f t="shared" si="26"/>
        <v>136690.22</v>
      </c>
      <c r="AA404" s="29">
        <f t="shared" si="27"/>
        <v>0</v>
      </c>
    </row>
    <row r="405" spans="1:27" ht="15" customHeight="1" x14ac:dyDescent="0.3">
      <c r="A405" s="12" t="s">
        <v>426</v>
      </c>
      <c r="B405" s="12" t="s">
        <v>467</v>
      </c>
      <c r="C405" s="13" t="s">
        <v>468</v>
      </c>
      <c r="D405" s="13" t="s">
        <v>506</v>
      </c>
      <c r="E405" s="14" t="s">
        <v>507</v>
      </c>
      <c r="F405" s="13"/>
      <c r="G405" s="13"/>
      <c r="H405" s="10" t="s">
        <v>426</v>
      </c>
      <c r="I405" s="10" t="s">
        <v>467</v>
      </c>
      <c r="J405" t="s">
        <v>508</v>
      </c>
      <c r="K405" t="s">
        <v>508</v>
      </c>
      <c r="M405" s="15">
        <v>44004000016</v>
      </c>
      <c r="N405" s="15" t="s">
        <v>520</v>
      </c>
      <c r="O405" s="12">
        <f>+VLOOKUP(M405,[2]Foglio1!$A:$C,3,0)</f>
        <v>13038.61</v>
      </c>
      <c r="P405" s="29">
        <f>+VLOOKUP($M405,'Sp 2013'!$M:$X,12,0)</f>
        <v>0</v>
      </c>
      <c r="Q405" s="29">
        <f>+SUMIFS('Scritture 2014'!$F:$F,'Scritture 2014'!$G:$G,"38",'Scritture 2014'!$A:$A,$M405)</f>
        <v>0</v>
      </c>
      <c r="R405" s="29">
        <f>+SUMIFS('Scritture 2014'!$F:$F,'Scritture 2014'!$G:$G,"16",'Scritture 2014'!$A:$A,$M405)</f>
        <v>0</v>
      </c>
      <c r="S405" s="29">
        <f>+SUMIFS('Scritture 2014'!$F:$F,'Scritture 2014'!$G:$G,"39CA",'Scritture 2014'!$A:$A,$M405)</f>
        <v>0</v>
      </c>
      <c r="T405" s="29">
        <f>+SUMIFS('Scritture 2014'!$F:$F,'Scritture 2014'!$G:$G,"17",'Scritture 2014'!$A:$A,$M405)</f>
        <v>0</v>
      </c>
      <c r="U405" s="29">
        <f>+SUMIFS('Scritture 2014'!$F:$F,'Scritture 2014'!$G:$G,"39AF",'Scritture 2014'!$A:$A,$M405)</f>
        <v>0</v>
      </c>
      <c r="V405" s="29">
        <f>+SUMIFS('Scritture 2014'!$F:$F,'Scritture 2014'!$G:$G,"39SD",'Scritture 2014'!$A:$A,$M405)</f>
        <v>0</v>
      </c>
      <c r="W405" s="29">
        <f>+SUMIFS('Scritture 2014'!$F:$F,'Scritture 2014'!$G:$G,"37",'Scritture 2014'!$A:$A,$M405)</f>
        <v>0</v>
      </c>
      <c r="X405" s="29">
        <f>+SUMIFS('Scritture 2014'!$F:$F,'Scritture 2014'!$G:$G,"19",'Scritture 2014'!$A:$A,$M405)</f>
        <v>0</v>
      </c>
      <c r="Y405" s="29">
        <f t="shared" si="25"/>
        <v>0</v>
      </c>
      <c r="Z405" s="29">
        <f t="shared" si="26"/>
        <v>13038.61</v>
      </c>
      <c r="AA405" s="29">
        <f t="shared" si="27"/>
        <v>0</v>
      </c>
    </row>
    <row r="406" spans="1:27" ht="15" customHeight="1" x14ac:dyDescent="0.3">
      <c r="A406" s="12" t="s">
        <v>426</v>
      </c>
      <c r="B406" s="12" t="s">
        <v>467</v>
      </c>
      <c r="C406" s="13" t="s">
        <v>468</v>
      </c>
      <c r="D406" s="13" t="s">
        <v>506</v>
      </c>
      <c r="E406" s="14" t="s">
        <v>507</v>
      </c>
      <c r="F406" s="13"/>
      <c r="G406" s="13"/>
      <c r="H406" s="10" t="s">
        <v>426</v>
      </c>
      <c r="I406" s="10" t="s">
        <v>467</v>
      </c>
      <c r="J406" t="s">
        <v>508</v>
      </c>
      <c r="K406" t="s">
        <v>508</v>
      </c>
      <c r="M406" s="15">
        <v>44004000018</v>
      </c>
      <c r="N406" s="15" t="s">
        <v>521</v>
      </c>
      <c r="O406" s="12">
        <f>+VLOOKUP(M406,[2]Foglio1!$A:$C,3,0)</f>
        <v>6679.2</v>
      </c>
      <c r="P406" s="29">
        <f>+VLOOKUP($M406,'Sp 2013'!$M:$X,12,0)</f>
        <v>0</v>
      </c>
      <c r="Q406" s="29">
        <f>+SUMIFS('Scritture 2014'!$F:$F,'Scritture 2014'!$G:$G,"38",'Scritture 2014'!$A:$A,$M406)</f>
        <v>0</v>
      </c>
      <c r="R406" s="29">
        <f>+SUMIFS('Scritture 2014'!$F:$F,'Scritture 2014'!$G:$G,"16",'Scritture 2014'!$A:$A,$M406)</f>
        <v>0</v>
      </c>
      <c r="S406" s="29">
        <f>+SUMIFS('Scritture 2014'!$F:$F,'Scritture 2014'!$G:$G,"39CA",'Scritture 2014'!$A:$A,$M406)</f>
        <v>0</v>
      </c>
      <c r="T406" s="29">
        <f>+SUMIFS('Scritture 2014'!$F:$F,'Scritture 2014'!$G:$G,"17",'Scritture 2014'!$A:$A,$M406)</f>
        <v>0</v>
      </c>
      <c r="U406" s="29">
        <f>+SUMIFS('Scritture 2014'!$F:$F,'Scritture 2014'!$G:$G,"39AF",'Scritture 2014'!$A:$A,$M406)</f>
        <v>0</v>
      </c>
      <c r="V406" s="29">
        <f>+SUMIFS('Scritture 2014'!$F:$F,'Scritture 2014'!$G:$G,"39SD",'Scritture 2014'!$A:$A,$M406)</f>
        <v>0</v>
      </c>
      <c r="W406" s="29">
        <f>+SUMIFS('Scritture 2014'!$F:$F,'Scritture 2014'!$G:$G,"37",'Scritture 2014'!$A:$A,$M406)</f>
        <v>0</v>
      </c>
      <c r="X406" s="29">
        <f>+SUMIFS('Scritture 2014'!$F:$F,'Scritture 2014'!$G:$G,"19",'Scritture 2014'!$A:$A,$M406)</f>
        <v>0</v>
      </c>
      <c r="Y406" s="29">
        <f t="shared" si="25"/>
        <v>0</v>
      </c>
      <c r="Z406" s="29">
        <f t="shared" si="26"/>
        <v>6679.2</v>
      </c>
      <c r="AA406" s="29">
        <f t="shared" si="27"/>
        <v>0</v>
      </c>
    </row>
    <row r="407" spans="1:27" ht="15" customHeight="1" x14ac:dyDescent="0.3">
      <c r="A407" s="12" t="s">
        <v>426</v>
      </c>
      <c r="B407" s="12" t="s">
        <v>467</v>
      </c>
      <c r="C407" s="13" t="s">
        <v>468</v>
      </c>
      <c r="D407" s="13" t="s">
        <v>506</v>
      </c>
      <c r="E407" s="14" t="s">
        <v>507</v>
      </c>
      <c r="F407" s="13"/>
      <c r="G407" s="13"/>
      <c r="H407" s="10" t="s">
        <v>426</v>
      </c>
      <c r="I407" s="10" t="s">
        <v>467</v>
      </c>
      <c r="J407" t="s">
        <v>508</v>
      </c>
      <c r="K407" t="s">
        <v>508</v>
      </c>
      <c r="M407" s="15">
        <v>44004000019</v>
      </c>
      <c r="N407" s="15" t="s">
        <v>522</v>
      </c>
      <c r="O407" s="12">
        <f>+VLOOKUP(M407,[2]Foglio1!$A:$C,3,0)</f>
        <v>5048.41</v>
      </c>
      <c r="P407" s="29">
        <f>+VLOOKUP($M407,'Sp 2013'!$M:$X,12,0)</f>
        <v>0</v>
      </c>
      <c r="Q407" s="29">
        <f>+SUMIFS('Scritture 2014'!$F:$F,'Scritture 2014'!$G:$G,"38",'Scritture 2014'!$A:$A,$M407)</f>
        <v>0</v>
      </c>
      <c r="R407" s="29">
        <f>+SUMIFS('Scritture 2014'!$F:$F,'Scritture 2014'!$G:$G,"16",'Scritture 2014'!$A:$A,$M407)</f>
        <v>0</v>
      </c>
      <c r="S407" s="29">
        <f>+SUMIFS('Scritture 2014'!$F:$F,'Scritture 2014'!$G:$G,"39CA",'Scritture 2014'!$A:$A,$M407)</f>
        <v>0</v>
      </c>
      <c r="T407" s="29">
        <f>+SUMIFS('Scritture 2014'!$F:$F,'Scritture 2014'!$G:$G,"17",'Scritture 2014'!$A:$A,$M407)</f>
        <v>0</v>
      </c>
      <c r="U407" s="29">
        <f>+SUMIFS('Scritture 2014'!$F:$F,'Scritture 2014'!$G:$G,"39AF",'Scritture 2014'!$A:$A,$M407)</f>
        <v>0</v>
      </c>
      <c r="V407" s="29">
        <f>+SUMIFS('Scritture 2014'!$F:$F,'Scritture 2014'!$G:$G,"39SD",'Scritture 2014'!$A:$A,$M407)</f>
        <v>0</v>
      </c>
      <c r="W407" s="29">
        <f>+SUMIFS('Scritture 2014'!$F:$F,'Scritture 2014'!$G:$G,"37",'Scritture 2014'!$A:$A,$M407)</f>
        <v>0</v>
      </c>
      <c r="X407" s="29">
        <f>+SUMIFS('Scritture 2014'!$F:$F,'Scritture 2014'!$G:$G,"19",'Scritture 2014'!$A:$A,$M407)</f>
        <v>0</v>
      </c>
      <c r="Y407" s="29">
        <f t="shared" si="25"/>
        <v>0</v>
      </c>
      <c r="Z407" s="29">
        <f t="shared" si="26"/>
        <v>5048.41</v>
      </c>
      <c r="AA407" s="29">
        <f t="shared" si="27"/>
        <v>0</v>
      </c>
    </row>
    <row r="408" spans="1:27" ht="15" customHeight="1" x14ac:dyDescent="0.3">
      <c r="A408" s="12" t="s">
        <v>426</v>
      </c>
      <c r="B408" s="12" t="s">
        <v>467</v>
      </c>
      <c r="C408" s="13" t="s">
        <v>468</v>
      </c>
      <c r="D408" s="13" t="s">
        <v>506</v>
      </c>
      <c r="E408" s="14" t="s">
        <v>507</v>
      </c>
      <c r="F408" s="13"/>
      <c r="G408" s="13"/>
      <c r="H408" s="10" t="s">
        <v>426</v>
      </c>
      <c r="I408" s="10" t="s">
        <v>467</v>
      </c>
      <c r="J408" t="s">
        <v>508</v>
      </c>
      <c r="K408" t="s">
        <v>508</v>
      </c>
      <c r="M408" s="15">
        <v>44004000020</v>
      </c>
      <c r="N408" s="15" t="s">
        <v>523</v>
      </c>
      <c r="O408" s="12">
        <f>+VLOOKUP(M408,[2]Foglio1!$A:$C,3,0)</f>
        <v>36154.76</v>
      </c>
      <c r="P408" s="29">
        <f>+VLOOKUP($M408,'Sp 2013'!$M:$X,12,0)</f>
        <v>0</v>
      </c>
      <c r="Q408" s="29">
        <f>+SUMIFS('Scritture 2014'!$F:$F,'Scritture 2014'!$G:$G,"38",'Scritture 2014'!$A:$A,$M408)</f>
        <v>0</v>
      </c>
      <c r="R408" s="29">
        <f>+SUMIFS('Scritture 2014'!$F:$F,'Scritture 2014'!$G:$G,"16",'Scritture 2014'!$A:$A,$M408)</f>
        <v>0</v>
      </c>
      <c r="S408" s="29">
        <f>+SUMIFS('Scritture 2014'!$F:$F,'Scritture 2014'!$G:$G,"39CA",'Scritture 2014'!$A:$A,$M408)</f>
        <v>0</v>
      </c>
      <c r="T408" s="29">
        <f>+SUMIFS('Scritture 2014'!$F:$F,'Scritture 2014'!$G:$G,"17",'Scritture 2014'!$A:$A,$M408)</f>
        <v>0</v>
      </c>
      <c r="U408" s="29">
        <f>+SUMIFS('Scritture 2014'!$F:$F,'Scritture 2014'!$G:$G,"39AF",'Scritture 2014'!$A:$A,$M408)</f>
        <v>0</v>
      </c>
      <c r="V408" s="29">
        <f>+SUMIFS('Scritture 2014'!$F:$F,'Scritture 2014'!$G:$G,"39SD",'Scritture 2014'!$A:$A,$M408)</f>
        <v>0</v>
      </c>
      <c r="W408" s="29">
        <f>+SUMIFS('Scritture 2014'!$F:$F,'Scritture 2014'!$G:$G,"37",'Scritture 2014'!$A:$A,$M408)</f>
        <v>0</v>
      </c>
      <c r="X408" s="29">
        <f>+SUMIFS('Scritture 2014'!$F:$F,'Scritture 2014'!$G:$G,"19",'Scritture 2014'!$A:$A,$M408)</f>
        <v>0</v>
      </c>
      <c r="Y408" s="29">
        <f t="shared" si="25"/>
        <v>0</v>
      </c>
      <c r="Z408" s="29">
        <f t="shared" si="26"/>
        <v>36154.76</v>
      </c>
      <c r="AA408" s="29">
        <f t="shared" si="27"/>
        <v>0</v>
      </c>
    </row>
    <row r="409" spans="1:27" ht="15" customHeight="1" x14ac:dyDescent="0.3">
      <c r="A409" s="12" t="s">
        <v>426</v>
      </c>
      <c r="B409" s="12" t="s">
        <v>467</v>
      </c>
      <c r="C409" s="13" t="s">
        <v>468</v>
      </c>
      <c r="D409" s="13" t="s">
        <v>506</v>
      </c>
      <c r="E409" s="14" t="s">
        <v>507</v>
      </c>
      <c r="F409" s="13"/>
      <c r="G409" s="13"/>
      <c r="H409" s="10" t="s">
        <v>426</v>
      </c>
      <c r="I409" s="10" t="s">
        <v>467</v>
      </c>
      <c r="J409" t="s">
        <v>508</v>
      </c>
      <c r="K409" t="s">
        <v>508</v>
      </c>
      <c r="M409" s="15">
        <v>44004000021</v>
      </c>
      <c r="N409" s="15" t="s">
        <v>524</v>
      </c>
      <c r="O409" s="12">
        <f>+VLOOKUP(M409,[2]Foglio1!$A:$C,3,0)</f>
        <v>15780.53</v>
      </c>
      <c r="P409" s="29">
        <f>+VLOOKUP($M409,'Sp 2013'!$M:$X,12,0)</f>
        <v>0</v>
      </c>
      <c r="Q409" s="29">
        <f>+SUMIFS('Scritture 2014'!$F:$F,'Scritture 2014'!$G:$G,"38",'Scritture 2014'!$A:$A,$M409)</f>
        <v>0</v>
      </c>
      <c r="R409" s="29">
        <f>+SUMIFS('Scritture 2014'!$F:$F,'Scritture 2014'!$G:$G,"16",'Scritture 2014'!$A:$A,$M409)</f>
        <v>0</v>
      </c>
      <c r="S409" s="29">
        <f>+SUMIFS('Scritture 2014'!$F:$F,'Scritture 2014'!$G:$G,"39CA",'Scritture 2014'!$A:$A,$M409)</f>
        <v>0</v>
      </c>
      <c r="T409" s="29">
        <f>+SUMIFS('Scritture 2014'!$F:$F,'Scritture 2014'!$G:$G,"17",'Scritture 2014'!$A:$A,$M409)</f>
        <v>0</v>
      </c>
      <c r="U409" s="29">
        <f>+SUMIFS('Scritture 2014'!$F:$F,'Scritture 2014'!$G:$G,"39AF",'Scritture 2014'!$A:$A,$M409)</f>
        <v>0</v>
      </c>
      <c r="V409" s="29">
        <f>+SUMIFS('Scritture 2014'!$F:$F,'Scritture 2014'!$G:$G,"39SD",'Scritture 2014'!$A:$A,$M409)</f>
        <v>0</v>
      </c>
      <c r="W409" s="29">
        <f>+SUMIFS('Scritture 2014'!$F:$F,'Scritture 2014'!$G:$G,"37",'Scritture 2014'!$A:$A,$M409)</f>
        <v>0</v>
      </c>
      <c r="X409" s="29">
        <f>+SUMIFS('Scritture 2014'!$F:$F,'Scritture 2014'!$G:$G,"19",'Scritture 2014'!$A:$A,$M409)</f>
        <v>0</v>
      </c>
      <c r="Y409" s="29">
        <f t="shared" si="25"/>
        <v>0</v>
      </c>
      <c r="Z409" s="29">
        <f t="shared" si="26"/>
        <v>15780.53</v>
      </c>
      <c r="AA409" s="29">
        <f t="shared" si="27"/>
        <v>0</v>
      </c>
    </row>
    <row r="410" spans="1:27" ht="15" customHeight="1" x14ac:dyDescent="0.3">
      <c r="A410" s="12" t="s">
        <v>426</v>
      </c>
      <c r="B410" s="12" t="s">
        <v>467</v>
      </c>
      <c r="C410" s="13" t="s">
        <v>468</v>
      </c>
      <c r="D410" s="13" t="s">
        <v>506</v>
      </c>
      <c r="E410" s="14" t="s">
        <v>507</v>
      </c>
      <c r="F410" s="13"/>
      <c r="G410" s="13"/>
      <c r="H410" s="10" t="s">
        <v>426</v>
      </c>
      <c r="I410" s="10" t="s">
        <v>467</v>
      </c>
      <c r="J410" t="s">
        <v>508</v>
      </c>
      <c r="K410" t="s">
        <v>508</v>
      </c>
      <c r="M410" s="15">
        <v>44004000022</v>
      </c>
      <c r="N410" s="15" t="s">
        <v>525</v>
      </c>
      <c r="O410" s="12">
        <f>+VLOOKUP(M410,[2]Foglio1!$A:$C,3,0)</f>
        <v>951608.17</v>
      </c>
      <c r="P410" s="29">
        <f>+VLOOKUP($M410,'Sp 2013'!$M:$X,12,0)</f>
        <v>0</v>
      </c>
      <c r="Q410" s="29">
        <f>+SUMIFS('Scritture 2014'!$F:$F,'Scritture 2014'!$G:$G,"38",'Scritture 2014'!$A:$A,$M410)</f>
        <v>0</v>
      </c>
      <c r="R410" s="29">
        <f>+SUMIFS('Scritture 2014'!$F:$F,'Scritture 2014'!$G:$G,"16",'Scritture 2014'!$A:$A,$M410)</f>
        <v>0</v>
      </c>
      <c r="S410" s="29">
        <f>+SUMIFS('Scritture 2014'!$F:$F,'Scritture 2014'!$G:$G,"39CA",'Scritture 2014'!$A:$A,$M410)</f>
        <v>0</v>
      </c>
      <c r="T410" s="29">
        <f>+SUMIFS('Scritture 2014'!$F:$F,'Scritture 2014'!$G:$G,"17",'Scritture 2014'!$A:$A,$M410)</f>
        <v>0</v>
      </c>
      <c r="U410" s="29">
        <f>+SUMIFS('Scritture 2014'!$F:$F,'Scritture 2014'!$G:$G,"39AF",'Scritture 2014'!$A:$A,$M410)</f>
        <v>0</v>
      </c>
      <c r="V410" s="29">
        <f>+SUMIFS('Scritture 2014'!$F:$F,'Scritture 2014'!$G:$G,"39SD",'Scritture 2014'!$A:$A,$M410)</f>
        <v>0</v>
      </c>
      <c r="W410" s="29">
        <f>+SUMIFS('Scritture 2014'!$F:$F,'Scritture 2014'!$G:$G,"37",'Scritture 2014'!$A:$A,$M410)</f>
        <v>0</v>
      </c>
      <c r="X410" s="29">
        <f>+SUMIFS('Scritture 2014'!$F:$F,'Scritture 2014'!$G:$G,"19",'Scritture 2014'!$A:$A,$M410)</f>
        <v>0</v>
      </c>
      <c r="Y410" s="29">
        <f t="shared" si="25"/>
        <v>0</v>
      </c>
      <c r="Z410" s="29">
        <f t="shared" si="26"/>
        <v>951608.17</v>
      </c>
      <c r="AA410" s="29">
        <f t="shared" si="27"/>
        <v>0</v>
      </c>
    </row>
    <row r="411" spans="1:27" ht="15" customHeight="1" x14ac:dyDescent="0.3">
      <c r="A411" s="12" t="s">
        <v>426</v>
      </c>
      <c r="B411" s="12" t="s">
        <v>467</v>
      </c>
      <c r="C411" s="13" t="s">
        <v>468</v>
      </c>
      <c r="D411" s="13" t="s">
        <v>506</v>
      </c>
      <c r="E411" s="14" t="s">
        <v>507</v>
      </c>
      <c r="F411" s="13"/>
      <c r="G411" s="13"/>
      <c r="H411" s="10" t="s">
        <v>426</v>
      </c>
      <c r="I411" s="10" t="s">
        <v>467</v>
      </c>
      <c r="J411" t="s">
        <v>508</v>
      </c>
      <c r="K411" t="s">
        <v>508</v>
      </c>
      <c r="M411" s="15">
        <v>44004000023</v>
      </c>
      <c r="N411" s="15" t="s">
        <v>526</v>
      </c>
      <c r="O411" s="12">
        <f>+VLOOKUP(M411,[2]Foglio1!$A:$C,3,0)</f>
        <v>20948.400000000001</v>
      </c>
      <c r="P411" s="29">
        <f>+VLOOKUP($M411,'Sp 2013'!$M:$X,12,0)</f>
        <v>0</v>
      </c>
      <c r="Q411" s="29">
        <f>+SUMIFS('Scritture 2014'!$F:$F,'Scritture 2014'!$G:$G,"38",'Scritture 2014'!$A:$A,$M411)</f>
        <v>0</v>
      </c>
      <c r="R411" s="29">
        <f>+SUMIFS('Scritture 2014'!$F:$F,'Scritture 2014'!$G:$G,"16",'Scritture 2014'!$A:$A,$M411)</f>
        <v>0</v>
      </c>
      <c r="S411" s="29">
        <f>+SUMIFS('Scritture 2014'!$F:$F,'Scritture 2014'!$G:$G,"39CA",'Scritture 2014'!$A:$A,$M411)</f>
        <v>0</v>
      </c>
      <c r="T411" s="29">
        <f>+SUMIFS('Scritture 2014'!$F:$F,'Scritture 2014'!$G:$G,"17",'Scritture 2014'!$A:$A,$M411)</f>
        <v>0</v>
      </c>
      <c r="U411" s="29">
        <f>+SUMIFS('Scritture 2014'!$F:$F,'Scritture 2014'!$G:$G,"39AF",'Scritture 2014'!$A:$A,$M411)</f>
        <v>0</v>
      </c>
      <c r="V411" s="29">
        <f>+SUMIFS('Scritture 2014'!$F:$F,'Scritture 2014'!$G:$G,"39SD",'Scritture 2014'!$A:$A,$M411)</f>
        <v>0</v>
      </c>
      <c r="W411" s="29">
        <f>+SUMIFS('Scritture 2014'!$F:$F,'Scritture 2014'!$G:$G,"37",'Scritture 2014'!$A:$A,$M411)</f>
        <v>0</v>
      </c>
      <c r="X411" s="29">
        <f>+SUMIFS('Scritture 2014'!$F:$F,'Scritture 2014'!$G:$G,"19",'Scritture 2014'!$A:$A,$M411)</f>
        <v>0</v>
      </c>
      <c r="Y411" s="29">
        <f t="shared" si="25"/>
        <v>0</v>
      </c>
      <c r="Z411" s="29">
        <f t="shared" si="26"/>
        <v>20948.400000000001</v>
      </c>
      <c r="AA411" s="29">
        <f t="shared" si="27"/>
        <v>0</v>
      </c>
    </row>
    <row r="412" spans="1:27" ht="15" customHeight="1" x14ac:dyDescent="0.3">
      <c r="A412" s="12" t="s">
        <v>426</v>
      </c>
      <c r="B412" s="12" t="s">
        <v>467</v>
      </c>
      <c r="C412" s="13" t="s">
        <v>468</v>
      </c>
      <c r="D412" s="13" t="s">
        <v>506</v>
      </c>
      <c r="E412" s="14" t="s">
        <v>507</v>
      </c>
      <c r="F412" s="13"/>
      <c r="G412" s="13"/>
      <c r="H412" s="10" t="s">
        <v>426</v>
      </c>
      <c r="I412" s="10" t="s">
        <v>467</v>
      </c>
      <c r="J412" t="s">
        <v>508</v>
      </c>
      <c r="K412" t="s">
        <v>508</v>
      </c>
      <c r="M412" s="15">
        <v>44004000024</v>
      </c>
      <c r="N412" s="15" t="s">
        <v>527</v>
      </c>
      <c r="O412" s="12">
        <f>+VLOOKUP(M412,[2]Foglio1!$A:$C,3,0)</f>
        <v>6718.03</v>
      </c>
      <c r="P412" s="29">
        <f>+VLOOKUP($M412,'Sp 2013'!$M:$X,12,0)</f>
        <v>0</v>
      </c>
      <c r="Q412" s="29">
        <f>+SUMIFS('Scritture 2014'!$F:$F,'Scritture 2014'!$G:$G,"38",'Scritture 2014'!$A:$A,$M412)</f>
        <v>0</v>
      </c>
      <c r="R412" s="29">
        <f>+SUMIFS('Scritture 2014'!$F:$F,'Scritture 2014'!$G:$G,"16",'Scritture 2014'!$A:$A,$M412)</f>
        <v>0</v>
      </c>
      <c r="S412" s="29">
        <f>+SUMIFS('Scritture 2014'!$F:$F,'Scritture 2014'!$G:$G,"39CA",'Scritture 2014'!$A:$A,$M412)</f>
        <v>0</v>
      </c>
      <c r="T412" s="29">
        <f>+SUMIFS('Scritture 2014'!$F:$F,'Scritture 2014'!$G:$G,"17",'Scritture 2014'!$A:$A,$M412)</f>
        <v>0</v>
      </c>
      <c r="U412" s="29">
        <f>+SUMIFS('Scritture 2014'!$F:$F,'Scritture 2014'!$G:$G,"39AF",'Scritture 2014'!$A:$A,$M412)</f>
        <v>0</v>
      </c>
      <c r="V412" s="29">
        <f>+SUMIFS('Scritture 2014'!$F:$F,'Scritture 2014'!$G:$G,"39SD",'Scritture 2014'!$A:$A,$M412)</f>
        <v>0</v>
      </c>
      <c r="W412" s="29">
        <f>+SUMIFS('Scritture 2014'!$F:$F,'Scritture 2014'!$G:$G,"37",'Scritture 2014'!$A:$A,$M412)</f>
        <v>0</v>
      </c>
      <c r="X412" s="29">
        <f>+SUMIFS('Scritture 2014'!$F:$F,'Scritture 2014'!$G:$G,"19",'Scritture 2014'!$A:$A,$M412)</f>
        <v>0</v>
      </c>
      <c r="Y412" s="29">
        <f t="shared" si="25"/>
        <v>0</v>
      </c>
      <c r="Z412" s="29">
        <f t="shared" si="26"/>
        <v>6718.03</v>
      </c>
      <c r="AA412" s="29">
        <f t="shared" si="27"/>
        <v>0</v>
      </c>
    </row>
    <row r="413" spans="1:27" ht="15" customHeight="1" x14ac:dyDescent="0.3">
      <c r="A413" s="12" t="s">
        <v>426</v>
      </c>
      <c r="B413" s="12" t="s">
        <v>467</v>
      </c>
      <c r="C413" s="13" t="s">
        <v>468</v>
      </c>
      <c r="D413" s="13" t="s">
        <v>506</v>
      </c>
      <c r="E413" s="14" t="s">
        <v>507</v>
      </c>
      <c r="F413" s="13"/>
      <c r="G413" s="13"/>
      <c r="H413" s="10" t="s">
        <v>426</v>
      </c>
      <c r="I413" s="10" t="s">
        <v>467</v>
      </c>
      <c r="J413" t="s">
        <v>508</v>
      </c>
      <c r="K413" t="s">
        <v>508</v>
      </c>
      <c r="M413" s="15">
        <v>44004000025</v>
      </c>
      <c r="N413" s="15" t="s">
        <v>528</v>
      </c>
      <c r="O413" s="12">
        <f>+VLOOKUP(M413,[2]Foglio1!$A:$C,3,0)</f>
        <v>34525.870000000003</v>
      </c>
      <c r="P413" s="29">
        <f>+VLOOKUP($M413,'Sp 2013'!$M:$X,12,0)</f>
        <v>0</v>
      </c>
      <c r="Q413" s="29">
        <f>+SUMIFS('Scritture 2014'!$F:$F,'Scritture 2014'!$G:$G,"38",'Scritture 2014'!$A:$A,$M413)</f>
        <v>0</v>
      </c>
      <c r="R413" s="29">
        <f>+SUMIFS('Scritture 2014'!$F:$F,'Scritture 2014'!$G:$G,"16",'Scritture 2014'!$A:$A,$M413)</f>
        <v>0</v>
      </c>
      <c r="S413" s="29">
        <f>+SUMIFS('Scritture 2014'!$F:$F,'Scritture 2014'!$G:$G,"39CA",'Scritture 2014'!$A:$A,$M413)</f>
        <v>0</v>
      </c>
      <c r="T413" s="29">
        <f>+SUMIFS('Scritture 2014'!$F:$F,'Scritture 2014'!$G:$G,"17",'Scritture 2014'!$A:$A,$M413)</f>
        <v>0</v>
      </c>
      <c r="U413" s="29">
        <f>+SUMIFS('Scritture 2014'!$F:$F,'Scritture 2014'!$G:$G,"39AF",'Scritture 2014'!$A:$A,$M413)</f>
        <v>0</v>
      </c>
      <c r="V413" s="29">
        <f>+SUMIFS('Scritture 2014'!$F:$F,'Scritture 2014'!$G:$G,"39SD",'Scritture 2014'!$A:$A,$M413)</f>
        <v>0</v>
      </c>
      <c r="W413" s="29">
        <f>+SUMIFS('Scritture 2014'!$F:$F,'Scritture 2014'!$G:$G,"37",'Scritture 2014'!$A:$A,$M413)</f>
        <v>0</v>
      </c>
      <c r="X413" s="29">
        <f>+SUMIFS('Scritture 2014'!$F:$F,'Scritture 2014'!$G:$G,"19",'Scritture 2014'!$A:$A,$M413)</f>
        <v>0</v>
      </c>
      <c r="Y413" s="29">
        <f t="shared" si="25"/>
        <v>0</v>
      </c>
      <c r="Z413" s="29">
        <f t="shared" si="26"/>
        <v>34525.870000000003</v>
      </c>
      <c r="AA413" s="29">
        <f t="shared" si="27"/>
        <v>0</v>
      </c>
    </row>
    <row r="414" spans="1:27" ht="15" customHeight="1" x14ac:dyDescent="0.3">
      <c r="A414" s="12" t="s">
        <v>426</v>
      </c>
      <c r="B414" s="12" t="s">
        <v>467</v>
      </c>
      <c r="C414" s="13" t="s">
        <v>468</v>
      </c>
      <c r="D414" s="13" t="s">
        <v>506</v>
      </c>
      <c r="E414" s="14" t="s">
        <v>507</v>
      </c>
      <c r="F414" s="13"/>
      <c r="G414" s="13"/>
      <c r="H414" s="10" t="s">
        <v>426</v>
      </c>
      <c r="I414" s="10" t="s">
        <v>467</v>
      </c>
      <c r="J414" t="s">
        <v>508</v>
      </c>
      <c r="K414" t="s">
        <v>508</v>
      </c>
      <c r="M414" s="15">
        <v>44004000026</v>
      </c>
      <c r="N414" s="15" t="s">
        <v>529</v>
      </c>
      <c r="O414" s="12">
        <f>+VLOOKUP(M414,[2]Foglio1!$A:$C,3,0)</f>
        <v>73599.53</v>
      </c>
      <c r="P414" s="29">
        <f>+VLOOKUP($M414,'Sp 2013'!$M:$X,12,0)</f>
        <v>0</v>
      </c>
      <c r="Q414" s="29">
        <f>+SUMIFS('Scritture 2014'!$F:$F,'Scritture 2014'!$G:$G,"38",'Scritture 2014'!$A:$A,$M414)</f>
        <v>0</v>
      </c>
      <c r="R414" s="29">
        <f>+SUMIFS('Scritture 2014'!$F:$F,'Scritture 2014'!$G:$G,"16",'Scritture 2014'!$A:$A,$M414)</f>
        <v>0</v>
      </c>
      <c r="S414" s="29">
        <f>+SUMIFS('Scritture 2014'!$F:$F,'Scritture 2014'!$G:$G,"39CA",'Scritture 2014'!$A:$A,$M414)</f>
        <v>0</v>
      </c>
      <c r="T414" s="29">
        <f>+SUMIFS('Scritture 2014'!$F:$F,'Scritture 2014'!$G:$G,"17",'Scritture 2014'!$A:$A,$M414)</f>
        <v>0</v>
      </c>
      <c r="U414" s="29">
        <f>+SUMIFS('Scritture 2014'!$F:$F,'Scritture 2014'!$G:$G,"39AF",'Scritture 2014'!$A:$A,$M414)</f>
        <v>0</v>
      </c>
      <c r="V414" s="29">
        <f>+SUMIFS('Scritture 2014'!$F:$F,'Scritture 2014'!$G:$G,"39SD",'Scritture 2014'!$A:$A,$M414)</f>
        <v>0</v>
      </c>
      <c r="W414" s="29">
        <f>+SUMIFS('Scritture 2014'!$F:$F,'Scritture 2014'!$G:$G,"37",'Scritture 2014'!$A:$A,$M414)</f>
        <v>0</v>
      </c>
      <c r="X414" s="29">
        <f>+SUMIFS('Scritture 2014'!$F:$F,'Scritture 2014'!$G:$G,"19",'Scritture 2014'!$A:$A,$M414)</f>
        <v>0</v>
      </c>
      <c r="Y414" s="29">
        <f t="shared" si="25"/>
        <v>0</v>
      </c>
      <c r="Z414" s="29">
        <f t="shared" si="26"/>
        <v>73599.53</v>
      </c>
      <c r="AA414" s="29">
        <f t="shared" si="27"/>
        <v>0</v>
      </c>
    </row>
    <row r="415" spans="1:27" ht="15" customHeight="1" x14ac:dyDescent="0.3">
      <c r="A415" s="12" t="s">
        <v>426</v>
      </c>
      <c r="B415" s="12" t="s">
        <v>467</v>
      </c>
      <c r="C415" s="13" t="s">
        <v>468</v>
      </c>
      <c r="D415" s="13" t="s">
        <v>506</v>
      </c>
      <c r="E415" s="14" t="s">
        <v>507</v>
      </c>
      <c r="F415" s="13"/>
      <c r="G415" s="13"/>
      <c r="H415" s="10" t="s">
        <v>426</v>
      </c>
      <c r="I415" s="10" t="s">
        <v>467</v>
      </c>
      <c r="J415" t="s">
        <v>508</v>
      </c>
      <c r="K415" t="s">
        <v>508</v>
      </c>
      <c r="M415" s="15">
        <v>44004000027</v>
      </c>
      <c r="N415" s="15" t="s">
        <v>530</v>
      </c>
      <c r="O415" s="12">
        <f>+VLOOKUP(M415,[2]Foglio1!$A:$C,3,0)</f>
        <v>2600</v>
      </c>
      <c r="P415" s="29">
        <f>+VLOOKUP($M415,'Sp 2013'!$M:$X,12,0)</f>
        <v>0</v>
      </c>
      <c r="Q415" s="29">
        <f>+SUMIFS('Scritture 2014'!$F:$F,'Scritture 2014'!$G:$G,"38",'Scritture 2014'!$A:$A,$M415)</f>
        <v>0</v>
      </c>
      <c r="R415" s="29">
        <f>+SUMIFS('Scritture 2014'!$F:$F,'Scritture 2014'!$G:$G,"16",'Scritture 2014'!$A:$A,$M415)</f>
        <v>0</v>
      </c>
      <c r="S415" s="29">
        <f>+SUMIFS('Scritture 2014'!$F:$F,'Scritture 2014'!$G:$G,"39CA",'Scritture 2014'!$A:$A,$M415)</f>
        <v>0</v>
      </c>
      <c r="T415" s="29">
        <f>+SUMIFS('Scritture 2014'!$F:$F,'Scritture 2014'!$G:$G,"17",'Scritture 2014'!$A:$A,$M415)</f>
        <v>0</v>
      </c>
      <c r="U415" s="29">
        <f>+SUMIFS('Scritture 2014'!$F:$F,'Scritture 2014'!$G:$G,"39AF",'Scritture 2014'!$A:$A,$M415)</f>
        <v>0</v>
      </c>
      <c r="V415" s="29">
        <f>+SUMIFS('Scritture 2014'!$F:$F,'Scritture 2014'!$G:$G,"39SD",'Scritture 2014'!$A:$A,$M415)</f>
        <v>0</v>
      </c>
      <c r="W415" s="29">
        <f>+SUMIFS('Scritture 2014'!$F:$F,'Scritture 2014'!$G:$G,"37",'Scritture 2014'!$A:$A,$M415)</f>
        <v>0</v>
      </c>
      <c r="X415" s="29">
        <f>+SUMIFS('Scritture 2014'!$F:$F,'Scritture 2014'!$G:$G,"19",'Scritture 2014'!$A:$A,$M415)</f>
        <v>0</v>
      </c>
      <c r="Y415" s="29">
        <f t="shared" si="25"/>
        <v>0</v>
      </c>
      <c r="Z415" s="29">
        <f t="shared" si="26"/>
        <v>2600</v>
      </c>
      <c r="AA415" s="29">
        <f t="shared" si="27"/>
        <v>0</v>
      </c>
    </row>
    <row r="416" spans="1:27" ht="15" customHeight="1" x14ac:dyDescent="0.3">
      <c r="A416" s="12" t="s">
        <v>426</v>
      </c>
      <c r="B416" s="12" t="s">
        <v>467</v>
      </c>
      <c r="C416" s="13" t="s">
        <v>468</v>
      </c>
      <c r="D416" s="13" t="s">
        <v>531</v>
      </c>
      <c r="E416" s="14"/>
      <c r="F416" s="13"/>
      <c r="G416" s="13"/>
      <c r="H416" s="10" t="s">
        <v>426</v>
      </c>
      <c r="I416" s="10" t="s">
        <v>467</v>
      </c>
      <c r="J416" t="s">
        <v>508</v>
      </c>
      <c r="K416" t="s">
        <v>508</v>
      </c>
      <c r="M416" s="15">
        <v>44004000029</v>
      </c>
      <c r="N416" s="15" t="s">
        <v>532</v>
      </c>
      <c r="O416" s="12">
        <f>+VLOOKUP(M416,[2]Foglio1!$A:$C,3,0)</f>
        <v>34883.31</v>
      </c>
      <c r="P416" s="29">
        <f>+VLOOKUP($M416,'Sp 2013'!$M:$X,12,0)</f>
        <v>0</v>
      </c>
      <c r="Q416" s="29">
        <f>+SUMIFS('Scritture 2014'!$F:$F,'Scritture 2014'!$G:$G,"38",'Scritture 2014'!$A:$A,$M416)</f>
        <v>0</v>
      </c>
      <c r="R416" s="29">
        <f>+SUMIFS('Scritture 2014'!$F:$F,'Scritture 2014'!$G:$G,"16",'Scritture 2014'!$A:$A,$M416)</f>
        <v>0</v>
      </c>
      <c r="S416" s="29">
        <f>+SUMIFS('Scritture 2014'!$F:$F,'Scritture 2014'!$G:$G,"39CA",'Scritture 2014'!$A:$A,$M416)</f>
        <v>0</v>
      </c>
      <c r="T416" s="29">
        <f>+SUMIFS('Scritture 2014'!$F:$F,'Scritture 2014'!$G:$G,"17",'Scritture 2014'!$A:$A,$M416)</f>
        <v>0</v>
      </c>
      <c r="U416" s="29">
        <f>+SUMIFS('Scritture 2014'!$F:$F,'Scritture 2014'!$G:$G,"39AF",'Scritture 2014'!$A:$A,$M416)</f>
        <v>0</v>
      </c>
      <c r="V416" s="29">
        <f>+SUMIFS('Scritture 2014'!$F:$F,'Scritture 2014'!$G:$G,"39SD",'Scritture 2014'!$A:$A,$M416)</f>
        <v>0</v>
      </c>
      <c r="W416" s="29">
        <f>+SUMIFS('Scritture 2014'!$F:$F,'Scritture 2014'!$G:$G,"37",'Scritture 2014'!$A:$A,$M416)</f>
        <v>0</v>
      </c>
      <c r="X416" s="29">
        <f>+SUMIFS('Scritture 2014'!$F:$F,'Scritture 2014'!$G:$G,"19",'Scritture 2014'!$A:$A,$M416)</f>
        <v>0</v>
      </c>
      <c r="Y416" s="29">
        <f t="shared" si="25"/>
        <v>0</v>
      </c>
      <c r="Z416" s="29">
        <f t="shared" si="26"/>
        <v>34883.31</v>
      </c>
      <c r="AA416" s="29">
        <f t="shared" si="27"/>
        <v>0</v>
      </c>
    </row>
    <row r="417" spans="1:27" ht="15" customHeight="1" x14ac:dyDescent="0.3">
      <c r="A417" s="12" t="s">
        <v>426</v>
      </c>
      <c r="B417" s="12" t="s">
        <v>467</v>
      </c>
      <c r="C417" s="13" t="s">
        <v>468</v>
      </c>
      <c r="D417" s="13" t="s">
        <v>506</v>
      </c>
      <c r="E417" s="14" t="s">
        <v>507</v>
      </c>
      <c r="F417" s="13"/>
      <c r="G417" s="13"/>
      <c r="H417" s="10" t="s">
        <v>426</v>
      </c>
      <c r="I417" s="10" t="s">
        <v>467</v>
      </c>
      <c r="J417" t="s">
        <v>508</v>
      </c>
      <c r="K417" t="s">
        <v>508</v>
      </c>
      <c r="M417" s="15">
        <v>44004000032</v>
      </c>
      <c r="N417" s="15" t="s">
        <v>533</v>
      </c>
      <c r="O417" s="12">
        <f>+VLOOKUP(M417,[2]Foglio1!$A:$C,3,0)</f>
        <v>53467.35</v>
      </c>
      <c r="P417" s="29">
        <f>+VLOOKUP($M417,'Sp 2013'!$M:$X,12,0)</f>
        <v>0</v>
      </c>
      <c r="Q417" s="29">
        <f>+SUMIFS('Scritture 2014'!$F:$F,'Scritture 2014'!$G:$G,"38",'Scritture 2014'!$A:$A,$M417)</f>
        <v>0</v>
      </c>
      <c r="R417" s="29">
        <f>+SUMIFS('Scritture 2014'!$F:$F,'Scritture 2014'!$G:$G,"16",'Scritture 2014'!$A:$A,$M417)</f>
        <v>0</v>
      </c>
      <c r="S417" s="29">
        <f>+SUMIFS('Scritture 2014'!$F:$F,'Scritture 2014'!$G:$G,"39CA",'Scritture 2014'!$A:$A,$M417)</f>
        <v>0</v>
      </c>
      <c r="T417" s="29">
        <f>+SUMIFS('Scritture 2014'!$F:$F,'Scritture 2014'!$G:$G,"17",'Scritture 2014'!$A:$A,$M417)</f>
        <v>0</v>
      </c>
      <c r="U417" s="29">
        <f>+SUMIFS('Scritture 2014'!$F:$F,'Scritture 2014'!$G:$G,"39AF",'Scritture 2014'!$A:$A,$M417)</f>
        <v>0</v>
      </c>
      <c r="V417" s="29">
        <f>+SUMIFS('Scritture 2014'!$F:$F,'Scritture 2014'!$G:$G,"39SD",'Scritture 2014'!$A:$A,$M417)</f>
        <v>0</v>
      </c>
      <c r="W417" s="29">
        <f>+SUMIFS('Scritture 2014'!$F:$F,'Scritture 2014'!$G:$G,"37",'Scritture 2014'!$A:$A,$M417)</f>
        <v>0</v>
      </c>
      <c r="X417" s="29">
        <f>+SUMIFS('Scritture 2014'!$F:$F,'Scritture 2014'!$G:$G,"19",'Scritture 2014'!$A:$A,$M417)</f>
        <v>0</v>
      </c>
      <c r="Y417" s="29">
        <f t="shared" si="25"/>
        <v>0</v>
      </c>
      <c r="Z417" s="29">
        <f t="shared" si="26"/>
        <v>53467.35</v>
      </c>
      <c r="AA417" s="29">
        <f t="shared" si="27"/>
        <v>0</v>
      </c>
    </row>
    <row r="418" spans="1:27" ht="15" customHeight="1" x14ac:dyDescent="0.3">
      <c r="A418" s="12" t="s">
        <v>426</v>
      </c>
      <c r="B418" s="12" t="s">
        <v>467</v>
      </c>
      <c r="C418" s="13" t="s">
        <v>468</v>
      </c>
      <c r="D418" s="13" t="s">
        <v>506</v>
      </c>
      <c r="E418" s="14" t="s">
        <v>507</v>
      </c>
      <c r="F418" s="13"/>
      <c r="G418" s="13"/>
      <c r="H418" s="10" t="s">
        <v>426</v>
      </c>
      <c r="I418" s="10" t="s">
        <v>467</v>
      </c>
      <c r="J418" t="s">
        <v>508</v>
      </c>
      <c r="K418" t="s">
        <v>508</v>
      </c>
      <c r="M418" s="15">
        <v>44004000034</v>
      </c>
      <c r="N418" s="15" t="s">
        <v>534</v>
      </c>
      <c r="O418" s="12">
        <f>+VLOOKUP(M418,[2]Foglio1!$A:$C,3,0)</f>
        <v>76.39</v>
      </c>
      <c r="P418" s="29">
        <f>+VLOOKUP($M418,'Sp 2013'!$M:$X,12,0)</f>
        <v>0</v>
      </c>
      <c r="Q418" s="29">
        <f>+SUMIFS('Scritture 2014'!$F:$F,'Scritture 2014'!$G:$G,"38",'Scritture 2014'!$A:$A,$M418)</f>
        <v>0</v>
      </c>
      <c r="R418" s="29">
        <f>+SUMIFS('Scritture 2014'!$F:$F,'Scritture 2014'!$G:$G,"16",'Scritture 2014'!$A:$A,$M418)</f>
        <v>0</v>
      </c>
      <c r="S418" s="29">
        <f>+SUMIFS('Scritture 2014'!$F:$F,'Scritture 2014'!$G:$G,"39CA",'Scritture 2014'!$A:$A,$M418)</f>
        <v>0</v>
      </c>
      <c r="T418" s="29">
        <f>+SUMIFS('Scritture 2014'!$F:$F,'Scritture 2014'!$G:$G,"17",'Scritture 2014'!$A:$A,$M418)</f>
        <v>0</v>
      </c>
      <c r="U418" s="29">
        <f>+SUMIFS('Scritture 2014'!$F:$F,'Scritture 2014'!$G:$G,"39AF",'Scritture 2014'!$A:$A,$M418)</f>
        <v>0</v>
      </c>
      <c r="V418" s="29">
        <f>+SUMIFS('Scritture 2014'!$F:$F,'Scritture 2014'!$G:$G,"39SD",'Scritture 2014'!$A:$A,$M418)</f>
        <v>0</v>
      </c>
      <c r="W418" s="29">
        <f>+SUMIFS('Scritture 2014'!$F:$F,'Scritture 2014'!$G:$G,"37",'Scritture 2014'!$A:$A,$M418)</f>
        <v>0</v>
      </c>
      <c r="X418" s="29">
        <f>+SUMIFS('Scritture 2014'!$F:$F,'Scritture 2014'!$G:$G,"19",'Scritture 2014'!$A:$A,$M418)</f>
        <v>0</v>
      </c>
      <c r="Y418" s="29">
        <f t="shared" si="25"/>
        <v>0</v>
      </c>
      <c r="Z418" s="29">
        <f t="shared" si="26"/>
        <v>76.39</v>
      </c>
      <c r="AA418" s="29">
        <f t="shared" si="27"/>
        <v>0</v>
      </c>
    </row>
    <row r="419" spans="1:27" ht="15" customHeight="1" x14ac:dyDescent="0.3">
      <c r="A419" s="12" t="s">
        <v>426</v>
      </c>
      <c r="B419" s="12" t="s">
        <v>467</v>
      </c>
      <c r="C419" s="13" t="s">
        <v>468</v>
      </c>
      <c r="D419" s="13" t="s">
        <v>506</v>
      </c>
      <c r="E419" s="14" t="s">
        <v>507</v>
      </c>
      <c r="F419" s="13"/>
      <c r="G419" s="13"/>
      <c r="H419" s="10" t="s">
        <v>426</v>
      </c>
      <c r="I419" s="10" t="s">
        <v>467</v>
      </c>
      <c r="J419" t="s">
        <v>508</v>
      </c>
      <c r="K419" t="s">
        <v>508</v>
      </c>
      <c r="M419" s="15">
        <v>44004000036</v>
      </c>
      <c r="N419" s="15" t="s">
        <v>535</v>
      </c>
      <c r="O419" s="12">
        <f>+VLOOKUP(M419,[2]Foglio1!$A:$C,3,0)</f>
        <v>7996.89</v>
      </c>
      <c r="P419" s="29">
        <f>+VLOOKUP($M419,'Sp 2013'!$M:$X,12,0)</f>
        <v>0</v>
      </c>
      <c r="Q419" s="29">
        <f>+SUMIFS('Scritture 2014'!$F:$F,'Scritture 2014'!$G:$G,"38",'Scritture 2014'!$A:$A,$M419)</f>
        <v>0</v>
      </c>
      <c r="R419" s="29">
        <f>+SUMIFS('Scritture 2014'!$F:$F,'Scritture 2014'!$G:$G,"16",'Scritture 2014'!$A:$A,$M419)</f>
        <v>0</v>
      </c>
      <c r="S419" s="29">
        <f>+SUMIFS('Scritture 2014'!$F:$F,'Scritture 2014'!$G:$G,"39CA",'Scritture 2014'!$A:$A,$M419)</f>
        <v>0</v>
      </c>
      <c r="T419" s="29">
        <f>+SUMIFS('Scritture 2014'!$F:$F,'Scritture 2014'!$G:$G,"17",'Scritture 2014'!$A:$A,$M419)</f>
        <v>0</v>
      </c>
      <c r="U419" s="29">
        <f>+SUMIFS('Scritture 2014'!$F:$F,'Scritture 2014'!$G:$G,"39AF",'Scritture 2014'!$A:$A,$M419)</f>
        <v>0</v>
      </c>
      <c r="V419" s="29">
        <f>+SUMIFS('Scritture 2014'!$F:$F,'Scritture 2014'!$G:$G,"39SD",'Scritture 2014'!$A:$A,$M419)</f>
        <v>0</v>
      </c>
      <c r="W419" s="29">
        <f>+SUMIFS('Scritture 2014'!$F:$F,'Scritture 2014'!$G:$G,"37",'Scritture 2014'!$A:$A,$M419)</f>
        <v>0</v>
      </c>
      <c r="X419" s="29">
        <f>+SUMIFS('Scritture 2014'!$F:$F,'Scritture 2014'!$G:$G,"19",'Scritture 2014'!$A:$A,$M419)</f>
        <v>0</v>
      </c>
      <c r="Y419" s="29">
        <f t="shared" si="25"/>
        <v>0</v>
      </c>
      <c r="Z419" s="29">
        <f t="shared" si="26"/>
        <v>7996.89</v>
      </c>
      <c r="AA419" s="29">
        <f t="shared" si="27"/>
        <v>0</v>
      </c>
    </row>
    <row r="420" spans="1:27" ht="15" customHeight="1" x14ac:dyDescent="0.3">
      <c r="A420" s="12" t="s">
        <v>426</v>
      </c>
      <c r="B420" s="12" t="s">
        <v>467</v>
      </c>
      <c r="C420" s="13" t="s">
        <v>468</v>
      </c>
      <c r="D420" s="13" t="s">
        <v>506</v>
      </c>
      <c r="E420" s="14" t="s">
        <v>507</v>
      </c>
      <c r="F420" s="13"/>
      <c r="G420" s="13"/>
      <c r="H420" s="10" t="s">
        <v>426</v>
      </c>
      <c r="I420" s="10" t="s">
        <v>467</v>
      </c>
      <c r="J420" t="s">
        <v>508</v>
      </c>
      <c r="K420" t="s">
        <v>508</v>
      </c>
      <c r="M420" s="15">
        <v>44004000038</v>
      </c>
      <c r="N420" s="15" t="s">
        <v>536</v>
      </c>
      <c r="O420" s="12">
        <f>+VLOOKUP(M420,[2]Foglio1!$A:$C,3,0)</f>
        <v>2441.5700000000002</v>
      </c>
      <c r="P420" s="29">
        <f>+VLOOKUP($M420,'Sp 2013'!$M:$X,12,0)</f>
        <v>0</v>
      </c>
      <c r="Q420" s="29">
        <f>+SUMIFS('Scritture 2014'!$F:$F,'Scritture 2014'!$G:$G,"38",'Scritture 2014'!$A:$A,$M420)</f>
        <v>0</v>
      </c>
      <c r="R420" s="29">
        <f>+SUMIFS('Scritture 2014'!$F:$F,'Scritture 2014'!$G:$G,"16",'Scritture 2014'!$A:$A,$M420)</f>
        <v>0</v>
      </c>
      <c r="S420" s="29">
        <f>+SUMIFS('Scritture 2014'!$F:$F,'Scritture 2014'!$G:$G,"39CA",'Scritture 2014'!$A:$A,$M420)</f>
        <v>0</v>
      </c>
      <c r="T420" s="29">
        <f>+SUMIFS('Scritture 2014'!$F:$F,'Scritture 2014'!$G:$G,"17",'Scritture 2014'!$A:$A,$M420)</f>
        <v>0</v>
      </c>
      <c r="U420" s="29">
        <f>+SUMIFS('Scritture 2014'!$F:$F,'Scritture 2014'!$G:$G,"39AF",'Scritture 2014'!$A:$A,$M420)</f>
        <v>0</v>
      </c>
      <c r="V420" s="29">
        <f>+SUMIFS('Scritture 2014'!$F:$F,'Scritture 2014'!$G:$G,"39SD",'Scritture 2014'!$A:$A,$M420)</f>
        <v>0</v>
      </c>
      <c r="W420" s="29">
        <f>+SUMIFS('Scritture 2014'!$F:$F,'Scritture 2014'!$G:$G,"37",'Scritture 2014'!$A:$A,$M420)</f>
        <v>0</v>
      </c>
      <c r="X420" s="29">
        <f>+SUMIFS('Scritture 2014'!$F:$F,'Scritture 2014'!$G:$G,"19",'Scritture 2014'!$A:$A,$M420)</f>
        <v>0</v>
      </c>
      <c r="Y420" s="29">
        <f t="shared" si="25"/>
        <v>0</v>
      </c>
      <c r="Z420" s="29">
        <f t="shared" si="26"/>
        <v>2441.5700000000002</v>
      </c>
      <c r="AA420" s="29">
        <f t="shared" si="27"/>
        <v>0</v>
      </c>
    </row>
    <row r="421" spans="1:27" ht="15" customHeight="1" x14ac:dyDescent="0.3">
      <c r="A421" s="12" t="s">
        <v>426</v>
      </c>
      <c r="B421" s="12" t="s">
        <v>467</v>
      </c>
      <c r="C421" s="13" t="s">
        <v>468</v>
      </c>
      <c r="D421" s="13" t="s">
        <v>506</v>
      </c>
      <c r="E421" s="14" t="s">
        <v>507</v>
      </c>
      <c r="F421" s="13"/>
      <c r="G421" s="13"/>
      <c r="H421" s="10" t="s">
        <v>426</v>
      </c>
      <c r="I421" s="10" t="s">
        <v>467</v>
      </c>
      <c r="J421" t="s">
        <v>508</v>
      </c>
      <c r="K421" t="s">
        <v>508</v>
      </c>
      <c r="M421" s="15">
        <v>44004000039</v>
      </c>
      <c r="N421" s="15" t="s">
        <v>537</v>
      </c>
      <c r="O421" s="12">
        <f>+VLOOKUP(M421,[2]Foglio1!$A:$C,3,0)</f>
        <v>813</v>
      </c>
      <c r="P421" s="29">
        <f>+VLOOKUP($M421,'Sp 2013'!$M:$X,12,0)</f>
        <v>0</v>
      </c>
      <c r="Q421" s="29">
        <f>+SUMIFS('Scritture 2014'!$F:$F,'Scritture 2014'!$G:$G,"38",'Scritture 2014'!$A:$A,$M421)</f>
        <v>0</v>
      </c>
      <c r="R421" s="29">
        <f>+SUMIFS('Scritture 2014'!$F:$F,'Scritture 2014'!$G:$G,"16",'Scritture 2014'!$A:$A,$M421)</f>
        <v>0</v>
      </c>
      <c r="S421" s="29">
        <f>+SUMIFS('Scritture 2014'!$F:$F,'Scritture 2014'!$G:$G,"39CA",'Scritture 2014'!$A:$A,$M421)</f>
        <v>0</v>
      </c>
      <c r="T421" s="29">
        <f>+SUMIFS('Scritture 2014'!$F:$F,'Scritture 2014'!$G:$G,"17",'Scritture 2014'!$A:$A,$M421)</f>
        <v>0</v>
      </c>
      <c r="U421" s="29">
        <f>+SUMIFS('Scritture 2014'!$F:$F,'Scritture 2014'!$G:$G,"39AF",'Scritture 2014'!$A:$A,$M421)</f>
        <v>0</v>
      </c>
      <c r="V421" s="29">
        <f>+SUMIFS('Scritture 2014'!$F:$F,'Scritture 2014'!$G:$G,"39SD",'Scritture 2014'!$A:$A,$M421)</f>
        <v>0</v>
      </c>
      <c r="W421" s="29">
        <f>+SUMIFS('Scritture 2014'!$F:$F,'Scritture 2014'!$G:$G,"37",'Scritture 2014'!$A:$A,$M421)</f>
        <v>0</v>
      </c>
      <c r="X421" s="29">
        <f>+SUMIFS('Scritture 2014'!$F:$F,'Scritture 2014'!$G:$G,"19",'Scritture 2014'!$A:$A,$M421)</f>
        <v>0</v>
      </c>
      <c r="Y421" s="29">
        <f t="shared" si="25"/>
        <v>0</v>
      </c>
      <c r="Z421" s="29">
        <f t="shared" si="26"/>
        <v>813</v>
      </c>
      <c r="AA421" s="29">
        <f t="shared" si="27"/>
        <v>0</v>
      </c>
    </row>
    <row r="422" spans="1:27" ht="15" customHeight="1" x14ac:dyDescent="0.3">
      <c r="A422" s="12" t="s">
        <v>426</v>
      </c>
      <c r="B422" s="12" t="s">
        <v>467</v>
      </c>
      <c r="C422" s="13" t="s">
        <v>468</v>
      </c>
      <c r="D422" s="13" t="s">
        <v>506</v>
      </c>
      <c r="E422" s="14" t="s">
        <v>507</v>
      </c>
      <c r="F422" s="13"/>
      <c r="G422" s="13"/>
      <c r="H422" s="10" t="s">
        <v>426</v>
      </c>
      <c r="I422" s="10" t="s">
        <v>467</v>
      </c>
      <c r="J422" t="s">
        <v>508</v>
      </c>
      <c r="K422" t="s">
        <v>508</v>
      </c>
      <c r="M422" s="15">
        <v>44004000041</v>
      </c>
      <c r="N422" s="15" t="s">
        <v>538</v>
      </c>
      <c r="O422" s="12">
        <f>+VLOOKUP(M422,[2]Foglio1!$A:$C,3,0)</f>
        <v>625.17999999999995</v>
      </c>
      <c r="P422" s="29">
        <f>+VLOOKUP($M422,'Sp 2013'!$M:$X,12,0)</f>
        <v>0</v>
      </c>
      <c r="Q422" s="29">
        <f>+SUMIFS('Scritture 2014'!$F:$F,'Scritture 2014'!$G:$G,"38",'Scritture 2014'!$A:$A,$M422)</f>
        <v>0</v>
      </c>
      <c r="R422" s="29">
        <f>+SUMIFS('Scritture 2014'!$F:$F,'Scritture 2014'!$G:$G,"16",'Scritture 2014'!$A:$A,$M422)</f>
        <v>138927.02000000002</v>
      </c>
      <c r="S422" s="29">
        <f>+SUMIFS('Scritture 2014'!$F:$F,'Scritture 2014'!$G:$G,"39CA",'Scritture 2014'!$A:$A,$M422)</f>
        <v>0</v>
      </c>
      <c r="T422" s="29">
        <f>+SUMIFS('Scritture 2014'!$F:$F,'Scritture 2014'!$G:$G,"17",'Scritture 2014'!$A:$A,$M422)</f>
        <v>0</v>
      </c>
      <c r="U422" s="29">
        <f>+SUMIFS('Scritture 2014'!$F:$F,'Scritture 2014'!$G:$G,"39AF",'Scritture 2014'!$A:$A,$M422)</f>
        <v>0</v>
      </c>
      <c r="V422" s="29">
        <f>+SUMIFS('Scritture 2014'!$F:$F,'Scritture 2014'!$G:$G,"39SD",'Scritture 2014'!$A:$A,$M422)</f>
        <v>0</v>
      </c>
      <c r="W422" s="29">
        <f>+SUMIFS('Scritture 2014'!$F:$F,'Scritture 2014'!$G:$G,"37",'Scritture 2014'!$A:$A,$M422)</f>
        <v>0</v>
      </c>
      <c r="X422" s="29">
        <f>+SUMIFS('Scritture 2014'!$F:$F,'Scritture 2014'!$G:$G,"19",'Scritture 2014'!$A:$A,$M422)</f>
        <v>0</v>
      </c>
      <c r="Y422" s="29">
        <f t="shared" si="25"/>
        <v>138927.02000000002</v>
      </c>
      <c r="Z422" s="29">
        <f t="shared" si="26"/>
        <v>139552.20000000001</v>
      </c>
      <c r="AA422" s="29">
        <f t="shared" si="27"/>
        <v>138927.02000000002</v>
      </c>
    </row>
    <row r="423" spans="1:27" ht="15" customHeight="1" x14ac:dyDescent="0.3">
      <c r="A423" s="12" t="s">
        <v>426</v>
      </c>
      <c r="B423" s="12" t="s">
        <v>467</v>
      </c>
      <c r="C423" s="13" t="s">
        <v>468</v>
      </c>
      <c r="D423" s="13" t="s">
        <v>506</v>
      </c>
      <c r="E423" s="14" t="s">
        <v>507</v>
      </c>
      <c r="F423" s="13"/>
      <c r="G423" s="13"/>
      <c r="H423" s="10" t="s">
        <v>426</v>
      </c>
      <c r="I423" s="10" t="s">
        <v>467</v>
      </c>
      <c r="J423" t="s">
        <v>508</v>
      </c>
      <c r="K423" t="s">
        <v>508</v>
      </c>
      <c r="M423" s="15">
        <v>44004000059</v>
      </c>
      <c r="N423" s="15" t="s">
        <v>539</v>
      </c>
      <c r="O423" s="12"/>
      <c r="P423" s="29">
        <f>+VLOOKUP($M423,'Sp 2013'!$M:$X,12,0)</f>
        <v>0</v>
      </c>
      <c r="Q423" s="29">
        <f>+SUMIFS('Scritture 2014'!$F:$F,'Scritture 2014'!$G:$G,"38",'Scritture 2014'!$A:$A,$M423)</f>
        <v>0</v>
      </c>
      <c r="R423" s="29">
        <f>+SUMIFS('Scritture 2014'!$F:$F,'Scritture 2014'!$G:$G,"16",'Scritture 2014'!$A:$A,$M423)</f>
        <v>0</v>
      </c>
      <c r="S423" s="29">
        <f>+SUMIFS('Scritture 2014'!$F:$F,'Scritture 2014'!$G:$G,"39CA",'Scritture 2014'!$A:$A,$M423)</f>
        <v>0</v>
      </c>
      <c r="T423" s="29">
        <f>+SUMIFS('Scritture 2014'!$F:$F,'Scritture 2014'!$G:$G,"17",'Scritture 2014'!$A:$A,$M423)</f>
        <v>0</v>
      </c>
      <c r="U423" s="29">
        <f>+SUMIFS('Scritture 2014'!$F:$F,'Scritture 2014'!$G:$G,"39AF",'Scritture 2014'!$A:$A,$M423)</f>
        <v>0</v>
      </c>
      <c r="V423" s="29">
        <f>+SUMIFS('Scritture 2014'!$F:$F,'Scritture 2014'!$G:$G,"39SD",'Scritture 2014'!$A:$A,$M423)</f>
        <v>0</v>
      </c>
      <c r="W423" s="29">
        <f>+SUMIFS('Scritture 2014'!$F:$F,'Scritture 2014'!$G:$G,"37",'Scritture 2014'!$A:$A,$M423)</f>
        <v>0</v>
      </c>
      <c r="X423" s="29">
        <f>+SUMIFS('Scritture 2014'!$F:$F,'Scritture 2014'!$G:$G,"19",'Scritture 2014'!$A:$A,$M423)</f>
        <v>0</v>
      </c>
      <c r="Y423" s="29">
        <f t="shared" si="25"/>
        <v>0</v>
      </c>
      <c r="Z423" s="29">
        <f t="shared" si="26"/>
        <v>0</v>
      </c>
      <c r="AA423" s="29">
        <f t="shared" si="27"/>
        <v>0</v>
      </c>
    </row>
    <row r="424" spans="1:27" ht="15" customHeight="1" x14ac:dyDescent="0.3">
      <c r="A424" s="12" t="s">
        <v>426</v>
      </c>
      <c r="B424" s="12" t="s">
        <v>467</v>
      </c>
      <c r="C424" s="13" t="s">
        <v>468</v>
      </c>
      <c r="D424" s="13" t="s">
        <v>506</v>
      </c>
      <c r="E424" s="14" t="s">
        <v>507</v>
      </c>
      <c r="F424" s="13"/>
      <c r="G424" s="13"/>
      <c r="H424" s="10" t="s">
        <v>426</v>
      </c>
      <c r="I424" s="10" t="s">
        <v>467</v>
      </c>
      <c r="J424" t="s">
        <v>508</v>
      </c>
      <c r="K424" t="s">
        <v>508</v>
      </c>
      <c r="M424" s="15">
        <v>44005000001</v>
      </c>
      <c r="N424" s="15" t="s">
        <v>540</v>
      </c>
      <c r="O424" s="12">
        <f>+VLOOKUP(M424,[2]Foglio1!$A:$C,3,0)</f>
        <v>961348.23</v>
      </c>
      <c r="P424" s="29">
        <f>+VLOOKUP($M424,'Sp 2013'!$M:$X,12,0)</f>
        <v>0</v>
      </c>
      <c r="Q424" s="29">
        <f>+SUMIFS('Scritture 2014'!$F:$F,'Scritture 2014'!$G:$G,"38",'Scritture 2014'!$A:$A,$M424)</f>
        <v>0</v>
      </c>
      <c r="R424" s="29">
        <f>+SUMIFS('Scritture 2014'!$F:$F,'Scritture 2014'!$G:$G,"16",'Scritture 2014'!$A:$A,$M424)</f>
        <v>0</v>
      </c>
      <c r="S424" s="29">
        <f>+SUMIFS('Scritture 2014'!$F:$F,'Scritture 2014'!$G:$G,"39CA",'Scritture 2014'!$A:$A,$M424)</f>
        <v>0</v>
      </c>
      <c r="T424" s="29">
        <f>+SUMIFS('Scritture 2014'!$F:$F,'Scritture 2014'!$G:$G,"17",'Scritture 2014'!$A:$A,$M424)</f>
        <v>0</v>
      </c>
      <c r="U424" s="29">
        <f>+SUMIFS('Scritture 2014'!$F:$F,'Scritture 2014'!$G:$G,"39AF",'Scritture 2014'!$A:$A,$M424)</f>
        <v>0</v>
      </c>
      <c r="V424" s="29">
        <f>+SUMIFS('Scritture 2014'!$F:$F,'Scritture 2014'!$G:$G,"39SD",'Scritture 2014'!$A:$A,$M424)</f>
        <v>0</v>
      </c>
      <c r="W424" s="29">
        <f>+SUMIFS('Scritture 2014'!$F:$F,'Scritture 2014'!$G:$G,"37",'Scritture 2014'!$A:$A,$M424)</f>
        <v>0</v>
      </c>
      <c r="X424" s="29">
        <f>+SUMIFS('Scritture 2014'!$F:$F,'Scritture 2014'!$G:$G,"19",'Scritture 2014'!$A:$A,$M424)</f>
        <v>0</v>
      </c>
      <c r="Y424" s="29">
        <f t="shared" si="25"/>
        <v>0</v>
      </c>
      <c r="Z424" s="29">
        <f t="shared" si="26"/>
        <v>961348.23</v>
      </c>
      <c r="AA424" s="29">
        <f t="shared" si="27"/>
        <v>0</v>
      </c>
    </row>
    <row r="425" spans="1:27" ht="15" customHeight="1" x14ac:dyDescent="0.3">
      <c r="A425" s="12" t="s">
        <v>426</v>
      </c>
      <c r="B425" s="12" t="s">
        <v>467</v>
      </c>
      <c r="C425" s="13" t="s">
        <v>468</v>
      </c>
      <c r="D425" s="13" t="s">
        <v>506</v>
      </c>
      <c r="E425" s="14" t="s">
        <v>507</v>
      </c>
      <c r="F425" s="13"/>
      <c r="G425" s="13"/>
      <c r="H425" s="10" t="s">
        <v>426</v>
      </c>
      <c r="I425" s="10" t="s">
        <v>467</v>
      </c>
      <c r="J425" t="s">
        <v>508</v>
      </c>
      <c r="K425" t="s">
        <v>508</v>
      </c>
      <c r="M425" s="15">
        <v>44005000002</v>
      </c>
      <c r="N425" s="15" t="s">
        <v>541</v>
      </c>
      <c r="O425" s="12">
        <f>+VLOOKUP(M425,[2]Foglio1!$A:$C,3,0)</f>
        <v>3995.8</v>
      </c>
      <c r="P425" s="29">
        <f>+VLOOKUP($M425,'Sp 2013'!$M:$X,12,0)</f>
        <v>0</v>
      </c>
      <c r="Q425" s="29">
        <f>+SUMIFS('Scritture 2014'!$F:$F,'Scritture 2014'!$G:$G,"38",'Scritture 2014'!$A:$A,$M425)</f>
        <v>0</v>
      </c>
      <c r="R425" s="29">
        <f>+SUMIFS('Scritture 2014'!$F:$F,'Scritture 2014'!$G:$G,"16",'Scritture 2014'!$A:$A,$M425)</f>
        <v>0</v>
      </c>
      <c r="S425" s="29">
        <f>+SUMIFS('Scritture 2014'!$F:$F,'Scritture 2014'!$G:$G,"39CA",'Scritture 2014'!$A:$A,$M425)</f>
        <v>0</v>
      </c>
      <c r="T425" s="29">
        <f>+SUMIFS('Scritture 2014'!$F:$F,'Scritture 2014'!$G:$G,"17",'Scritture 2014'!$A:$A,$M425)</f>
        <v>0</v>
      </c>
      <c r="U425" s="29">
        <f>+SUMIFS('Scritture 2014'!$F:$F,'Scritture 2014'!$G:$G,"39AF",'Scritture 2014'!$A:$A,$M425)</f>
        <v>0</v>
      </c>
      <c r="V425" s="29">
        <f>+SUMIFS('Scritture 2014'!$F:$F,'Scritture 2014'!$G:$G,"39SD",'Scritture 2014'!$A:$A,$M425)</f>
        <v>0</v>
      </c>
      <c r="W425" s="29">
        <f>+SUMIFS('Scritture 2014'!$F:$F,'Scritture 2014'!$G:$G,"37",'Scritture 2014'!$A:$A,$M425)</f>
        <v>0</v>
      </c>
      <c r="X425" s="29">
        <f>+SUMIFS('Scritture 2014'!$F:$F,'Scritture 2014'!$G:$G,"19",'Scritture 2014'!$A:$A,$M425)</f>
        <v>0</v>
      </c>
      <c r="Y425" s="29">
        <f t="shared" si="25"/>
        <v>0</v>
      </c>
      <c r="Z425" s="29">
        <f t="shared" si="26"/>
        <v>3995.8</v>
      </c>
      <c r="AA425" s="29">
        <f t="shared" si="27"/>
        <v>0</v>
      </c>
    </row>
    <row r="426" spans="1:27" ht="15" customHeight="1" x14ac:dyDescent="0.3">
      <c r="A426" s="12" t="s">
        <v>426</v>
      </c>
      <c r="B426" s="12" t="s">
        <v>467</v>
      </c>
      <c r="C426" s="13" t="s">
        <v>468</v>
      </c>
      <c r="D426" s="13" t="s">
        <v>506</v>
      </c>
      <c r="E426" s="14" t="s">
        <v>507</v>
      </c>
      <c r="F426" s="13"/>
      <c r="G426" s="13"/>
      <c r="H426" s="10" t="s">
        <v>426</v>
      </c>
      <c r="I426" s="10" t="s">
        <v>467</v>
      </c>
      <c r="J426" t="s">
        <v>508</v>
      </c>
      <c r="K426" t="s">
        <v>508</v>
      </c>
      <c r="M426" s="15">
        <v>44005000003</v>
      </c>
      <c r="N426" s="15" t="s">
        <v>542</v>
      </c>
      <c r="O426" s="12">
        <f>+VLOOKUP(M426,[2]Foglio1!$A:$C,3,0)</f>
        <v>1239669</v>
      </c>
      <c r="P426" s="29">
        <f>+VLOOKUP($M426,'Sp 2013'!$M:$X,12,0)</f>
        <v>0</v>
      </c>
      <c r="Q426" s="29">
        <f>+SUMIFS('Scritture 2014'!$F:$F,'Scritture 2014'!$G:$G,"38",'Scritture 2014'!$A:$A,$M426)</f>
        <v>0</v>
      </c>
      <c r="R426" s="29">
        <f>+SUMIFS('Scritture 2014'!$F:$F,'Scritture 2014'!$G:$G,"16",'Scritture 2014'!$A:$A,$M426)</f>
        <v>0</v>
      </c>
      <c r="S426" s="29">
        <f>+SUMIFS('Scritture 2014'!$F:$F,'Scritture 2014'!$G:$G,"39CA",'Scritture 2014'!$A:$A,$M426)</f>
        <v>0</v>
      </c>
      <c r="T426" s="29">
        <f>+SUMIFS('Scritture 2014'!$F:$F,'Scritture 2014'!$G:$G,"17",'Scritture 2014'!$A:$A,$M426)</f>
        <v>0</v>
      </c>
      <c r="U426" s="29">
        <f>+SUMIFS('Scritture 2014'!$F:$F,'Scritture 2014'!$G:$G,"39AF",'Scritture 2014'!$A:$A,$M426)</f>
        <v>0</v>
      </c>
      <c r="V426" s="29">
        <f>+SUMIFS('Scritture 2014'!$F:$F,'Scritture 2014'!$G:$G,"39SD",'Scritture 2014'!$A:$A,$M426)</f>
        <v>0</v>
      </c>
      <c r="W426" s="29">
        <f>+SUMIFS('Scritture 2014'!$F:$F,'Scritture 2014'!$G:$G,"37",'Scritture 2014'!$A:$A,$M426)</f>
        <v>0</v>
      </c>
      <c r="X426" s="29">
        <f>+SUMIFS('Scritture 2014'!$F:$F,'Scritture 2014'!$G:$G,"19",'Scritture 2014'!$A:$A,$M426)</f>
        <v>0</v>
      </c>
      <c r="Y426" s="29">
        <f t="shared" si="25"/>
        <v>0</v>
      </c>
      <c r="Z426" s="29">
        <f t="shared" si="26"/>
        <v>1239669</v>
      </c>
      <c r="AA426" s="29">
        <f t="shared" si="27"/>
        <v>0</v>
      </c>
    </row>
    <row r="427" spans="1:27" ht="15" customHeight="1" x14ac:dyDescent="0.3">
      <c r="A427" s="12" t="s">
        <v>426</v>
      </c>
      <c r="B427" s="12" t="s">
        <v>467</v>
      </c>
      <c r="C427" s="13" t="s">
        <v>468</v>
      </c>
      <c r="D427" s="13" t="s">
        <v>506</v>
      </c>
      <c r="E427" s="14" t="s">
        <v>507</v>
      </c>
      <c r="F427" s="13"/>
      <c r="G427" s="13"/>
      <c r="H427" s="10" t="s">
        <v>426</v>
      </c>
      <c r="I427" s="10" t="s">
        <v>467</v>
      </c>
      <c r="J427" t="s">
        <v>508</v>
      </c>
      <c r="K427" t="s">
        <v>508</v>
      </c>
      <c r="M427" s="15">
        <v>44005000004</v>
      </c>
      <c r="N427" s="15" t="s">
        <v>543</v>
      </c>
      <c r="O427" s="12">
        <f>+VLOOKUP(M427,[2]Foglio1!$A:$C,3,0)</f>
        <v>61177.59</v>
      </c>
      <c r="P427" s="29">
        <f>+VLOOKUP($M427,'Sp 2013'!$M:$X,12,0)</f>
        <v>0</v>
      </c>
      <c r="Q427" s="29">
        <f>+SUMIFS('Scritture 2014'!$F:$F,'Scritture 2014'!$G:$G,"38",'Scritture 2014'!$A:$A,$M427)</f>
        <v>0</v>
      </c>
      <c r="R427" s="29">
        <f>+SUMIFS('Scritture 2014'!$F:$F,'Scritture 2014'!$G:$G,"16",'Scritture 2014'!$A:$A,$M427)</f>
        <v>0</v>
      </c>
      <c r="S427" s="29">
        <f>+SUMIFS('Scritture 2014'!$F:$F,'Scritture 2014'!$G:$G,"39CA",'Scritture 2014'!$A:$A,$M427)</f>
        <v>0</v>
      </c>
      <c r="T427" s="29">
        <f>+SUMIFS('Scritture 2014'!$F:$F,'Scritture 2014'!$G:$G,"17",'Scritture 2014'!$A:$A,$M427)</f>
        <v>0</v>
      </c>
      <c r="U427" s="29">
        <f>+SUMIFS('Scritture 2014'!$F:$F,'Scritture 2014'!$G:$G,"39AF",'Scritture 2014'!$A:$A,$M427)</f>
        <v>0</v>
      </c>
      <c r="V427" s="29">
        <f>+SUMIFS('Scritture 2014'!$F:$F,'Scritture 2014'!$G:$G,"39SD",'Scritture 2014'!$A:$A,$M427)</f>
        <v>0</v>
      </c>
      <c r="W427" s="29">
        <f>+SUMIFS('Scritture 2014'!$F:$F,'Scritture 2014'!$G:$G,"37",'Scritture 2014'!$A:$A,$M427)</f>
        <v>0</v>
      </c>
      <c r="X427" s="29">
        <f>+SUMIFS('Scritture 2014'!$F:$F,'Scritture 2014'!$G:$G,"19",'Scritture 2014'!$A:$A,$M427)</f>
        <v>0</v>
      </c>
      <c r="Y427" s="29">
        <f t="shared" si="25"/>
        <v>0</v>
      </c>
      <c r="Z427" s="29">
        <f t="shared" si="26"/>
        <v>61177.59</v>
      </c>
      <c r="AA427" s="29">
        <f t="shared" si="27"/>
        <v>0</v>
      </c>
    </row>
    <row r="428" spans="1:27" ht="15" customHeight="1" x14ac:dyDescent="0.3">
      <c r="A428" s="12" t="s">
        <v>426</v>
      </c>
      <c r="B428" s="12" t="s">
        <v>467</v>
      </c>
      <c r="C428" s="13" t="s">
        <v>468</v>
      </c>
      <c r="D428" s="13" t="s">
        <v>506</v>
      </c>
      <c r="E428" s="14" t="s">
        <v>507</v>
      </c>
      <c r="F428" s="13"/>
      <c r="G428" s="13"/>
      <c r="H428" s="10" t="s">
        <v>426</v>
      </c>
      <c r="I428" s="10" t="s">
        <v>467</v>
      </c>
      <c r="J428" t="s">
        <v>508</v>
      </c>
      <c r="K428" t="s">
        <v>508</v>
      </c>
      <c r="M428" s="15">
        <v>44005000005</v>
      </c>
      <c r="N428" s="15" t="s">
        <v>544</v>
      </c>
      <c r="O428" s="12">
        <f>+VLOOKUP(M428,[2]Foglio1!$A:$C,3,0)</f>
        <v>24509.98</v>
      </c>
      <c r="P428" s="29">
        <f>+VLOOKUP($M428,'Sp 2013'!$M:$X,12,0)</f>
        <v>0</v>
      </c>
      <c r="Q428" s="29">
        <f>+SUMIFS('Scritture 2014'!$F:$F,'Scritture 2014'!$G:$G,"38",'Scritture 2014'!$A:$A,$M428)</f>
        <v>0</v>
      </c>
      <c r="R428" s="29">
        <f>+SUMIFS('Scritture 2014'!$F:$F,'Scritture 2014'!$G:$G,"16",'Scritture 2014'!$A:$A,$M428)</f>
        <v>0</v>
      </c>
      <c r="S428" s="29">
        <f>+SUMIFS('Scritture 2014'!$F:$F,'Scritture 2014'!$G:$G,"39CA",'Scritture 2014'!$A:$A,$M428)</f>
        <v>0</v>
      </c>
      <c r="T428" s="29">
        <f>+SUMIFS('Scritture 2014'!$F:$F,'Scritture 2014'!$G:$G,"17",'Scritture 2014'!$A:$A,$M428)</f>
        <v>0</v>
      </c>
      <c r="U428" s="29">
        <f>+SUMIFS('Scritture 2014'!$F:$F,'Scritture 2014'!$G:$G,"39AF",'Scritture 2014'!$A:$A,$M428)</f>
        <v>0</v>
      </c>
      <c r="V428" s="29">
        <f>+SUMIFS('Scritture 2014'!$F:$F,'Scritture 2014'!$G:$G,"39SD",'Scritture 2014'!$A:$A,$M428)</f>
        <v>0</v>
      </c>
      <c r="W428" s="29">
        <f>+SUMIFS('Scritture 2014'!$F:$F,'Scritture 2014'!$G:$G,"37",'Scritture 2014'!$A:$A,$M428)</f>
        <v>0</v>
      </c>
      <c r="X428" s="29">
        <f>+SUMIFS('Scritture 2014'!$F:$F,'Scritture 2014'!$G:$G,"19",'Scritture 2014'!$A:$A,$M428)</f>
        <v>0</v>
      </c>
      <c r="Y428" s="29">
        <f t="shared" si="25"/>
        <v>0</v>
      </c>
      <c r="Z428" s="29">
        <f t="shared" si="26"/>
        <v>24509.98</v>
      </c>
      <c r="AA428" s="29">
        <f t="shared" si="27"/>
        <v>0</v>
      </c>
    </row>
    <row r="429" spans="1:27" ht="15" customHeight="1" x14ac:dyDescent="0.3">
      <c r="A429" s="12" t="s">
        <v>426</v>
      </c>
      <c r="B429" s="12" t="s">
        <v>467</v>
      </c>
      <c r="C429" s="13" t="s">
        <v>468</v>
      </c>
      <c r="D429" s="13" t="s">
        <v>506</v>
      </c>
      <c r="E429" s="14" t="s">
        <v>507</v>
      </c>
      <c r="F429" s="13"/>
      <c r="G429" s="13"/>
      <c r="H429" s="10" t="s">
        <v>426</v>
      </c>
      <c r="I429" s="10" t="s">
        <v>467</v>
      </c>
      <c r="J429" t="s">
        <v>508</v>
      </c>
      <c r="K429" t="s">
        <v>508</v>
      </c>
      <c r="M429" s="15">
        <v>44005000006</v>
      </c>
      <c r="N429" s="15" t="s">
        <v>545</v>
      </c>
      <c r="O429" s="12">
        <f>+VLOOKUP(M429,[2]Foglio1!$A:$C,3,0)</f>
        <v>36937.83</v>
      </c>
      <c r="P429" s="29">
        <f>+VLOOKUP($M429,'Sp 2013'!$M:$X,12,0)</f>
        <v>0</v>
      </c>
      <c r="Q429" s="29">
        <f>+SUMIFS('Scritture 2014'!$F:$F,'Scritture 2014'!$G:$G,"38",'Scritture 2014'!$A:$A,$M429)</f>
        <v>0</v>
      </c>
      <c r="R429" s="29">
        <f>+SUMIFS('Scritture 2014'!$F:$F,'Scritture 2014'!$G:$G,"16",'Scritture 2014'!$A:$A,$M429)</f>
        <v>0</v>
      </c>
      <c r="S429" s="29">
        <f>+SUMIFS('Scritture 2014'!$F:$F,'Scritture 2014'!$G:$G,"39CA",'Scritture 2014'!$A:$A,$M429)</f>
        <v>0</v>
      </c>
      <c r="T429" s="29">
        <f>+SUMIFS('Scritture 2014'!$F:$F,'Scritture 2014'!$G:$G,"17",'Scritture 2014'!$A:$A,$M429)</f>
        <v>0</v>
      </c>
      <c r="U429" s="29">
        <f>+SUMIFS('Scritture 2014'!$F:$F,'Scritture 2014'!$G:$G,"39AF",'Scritture 2014'!$A:$A,$M429)</f>
        <v>0</v>
      </c>
      <c r="V429" s="29">
        <f>+SUMIFS('Scritture 2014'!$F:$F,'Scritture 2014'!$G:$G,"39SD",'Scritture 2014'!$A:$A,$M429)</f>
        <v>0</v>
      </c>
      <c r="W429" s="29">
        <f>+SUMIFS('Scritture 2014'!$F:$F,'Scritture 2014'!$G:$G,"37",'Scritture 2014'!$A:$A,$M429)</f>
        <v>0</v>
      </c>
      <c r="X429" s="29">
        <f>+SUMIFS('Scritture 2014'!$F:$F,'Scritture 2014'!$G:$G,"19",'Scritture 2014'!$A:$A,$M429)</f>
        <v>0</v>
      </c>
      <c r="Y429" s="29">
        <f t="shared" si="25"/>
        <v>0</v>
      </c>
      <c r="Z429" s="29">
        <f t="shared" si="26"/>
        <v>36937.83</v>
      </c>
      <c r="AA429" s="29">
        <f t="shared" si="27"/>
        <v>0</v>
      </c>
    </row>
    <row r="430" spans="1:27" ht="15" customHeight="1" x14ac:dyDescent="0.3">
      <c r="A430" s="12" t="s">
        <v>426</v>
      </c>
      <c r="B430" s="12" t="s">
        <v>467</v>
      </c>
      <c r="C430" s="13" t="s">
        <v>468</v>
      </c>
      <c r="D430" s="13" t="s">
        <v>506</v>
      </c>
      <c r="E430" s="14" t="s">
        <v>507</v>
      </c>
      <c r="F430" s="13"/>
      <c r="G430" s="13"/>
      <c r="H430" s="10" t="s">
        <v>426</v>
      </c>
      <c r="I430" s="10" t="s">
        <v>467</v>
      </c>
      <c r="J430" t="s">
        <v>508</v>
      </c>
      <c r="K430" t="s">
        <v>508</v>
      </c>
      <c r="M430" s="15">
        <v>44005000007</v>
      </c>
      <c r="N430" s="15" t="s">
        <v>546</v>
      </c>
      <c r="O430" s="12">
        <f>+VLOOKUP(M430,[2]Foglio1!$A:$C,3,0)</f>
        <v>4691.38</v>
      </c>
      <c r="P430" s="29">
        <f>+VLOOKUP($M430,'Sp 2013'!$M:$X,12,0)</f>
        <v>0</v>
      </c>
      <c r="Q430" s="29">
        <f>+SUMIFS('Scritture 2014'!$F:$F,'Scritture 2014'!$G:$G,"38",'Scritture 2014'!$A:$A,$M430)</f>
        <v>0</v>
      </c>
      <c r="R430" s="29">
        <f>+SUMIFS('Scritture 2014'!$F:$F,'Scritture 2014'!$G:$G,"16",'Scritture 2014'!$A:$A,$M430)</f>
        <v>0</v>
      </c>
      <c r="S430" s="29">
        <f>+SUMIFS('Scritture 2014'!$F:$F,'Scritture 2014'!$G:$G,"39CA",'Scritture 2014'!$A:$A,$M430)</f>
        <v>0</v>
      </c>
      <c r="T430" s="29">
        <f>+SUMIFS('Scritture 2014'!$F:$F,'Scritture 2014'!$G:$G,"17",'Scritture 2014'!$A:$A,$M430)</f>
        <v>0</v>
      </c>
      <c r="U430" s="29">
        <f>+SUMIFS('Scritture 2014'!$F:$F,'Scritture 2014'!$G:$G,"39AF",'Scritture 2014'!$A:$A,$M430)</f>
        <v>0</v>
      </c>
      <c r="V430" s="29">
        <f>+SUMIFS('Scritture 2014'!$F:$F,'Scritture 2014'!$G:$G,"39SD",'Scritture 2014'!$A:$A,$M430)</f>
        <v>0</v>
      </c>
      <c r="W430" s="29">
        <f>+SUMIFS('Scritture 2014'!$F:$F,'Scritture 2014'!$G:$G,"37",'Scritture 2014'!$A:$A,$M430)</f>
        <v>0</v>
      </c>
      <c r="X430" s="29">
        <f>+SUMIFS('Scritture 2014'!$F:$F,'Scritture 2014'!$G:$G,"19",'Scritture 2014'!$A:$A,$M430)</f>
        <v>0</v>
      </c>
      <c r="Y430" s="29">
        <f t="shared" si="25"/>
        <v>0</v>
      </c>
      <c r="Z430" s="29">
        <f t="shared" si="26"/>
        <v>4691.38</v>
      </c>
      <c r="AA430" s="29">
        <f t="shared" si="27"/>
        <v>0</v>
      </c>
    </row>
    <row r="431" spans="1:27" ht="15" customHeight="1" x14ac:dyDescent="0.3">
      <c r="A431" s="12" t="s">
        <v>426</v>
      </c>
      <c r="B431" s="12" t="s">
        <v>467</v>
      </c>
      <c r="C431" s="13" t="s">
        <v>468</v>
      </c>
      <c r="D431" s="13" t="s">
        <v>506</v>
      </c>
      <c r="E431" s="14" t="s">
        <v>507</v>
      </c>
      <c r="F431" s="13"/>
      <c r="G431" s="13"/>
      <c r="H431" s="10" t="s">
        <v>426</v>
      </c>
      <c r="I431" s="10" t="s">
        <v>467</v>
      </c>
      <c r="J431" t="s">
        <v>508</v>
      </c>
      <c r="K431" t="s">
        <v>508</v>
      </c>
      <c r="M431" s="15">
        <v>44005000008</v>
      </c>
      <c r="N431" s="15" t="s">
        <v>547</v>
      </c>
      <c r="O431" s="12">
        <f>+VLOOKUP(M431,[2]Foglio1!$A:$C,3,0)</f>
        <v>2871.83</v>
      </c>
      <c r="P431" s="29">
        <f>+VLOOKUP($M431,'Sp 2013'!$M:$X,12,0)</f>
        <v>0</v>
      </c>
      <c r="Q431" s="29">
        <f>+SUMIFS('Scritture 2014'!$F:$F,'Scritture 2014'!$G:$G,"38",'Scritture 2014'!$A:$A,$M431)</f>
        <v>0</v>
      </c>
      <c r="R431" s="29">
        <f>+SUMIFS('Scritture 2014'!$F:$F,'Scritture 2014'!$G:$G,"16",'Scritture 2014'!$A:$A,$M431)</f>
        <v>0</v>
      </c>
      <c r="S431" s="29">
        <f>+SUMIFS('Scritture 2014'!$F:$F,'Scritture 2014'!$G:$G,"39CA",'Scritture 2014'!$A:$A,$M431)</f>
        <v>0</v>
      </c>
      <c r="T431" s="29">
        <f>+SUMIFS('Scritture 2014'!$F:$F,'Scritture 2014'!$G:$G,"17",'Scritture 2014'!$A:$A,$M431)</f>
        <v>0</v>
      </c>
      <c r="U431" s="29">
        <f>+SUMIFS('Scritture 2014'!$F:$F,'Scritture 2014'!$G:$G,"39AF",'Scritture 2014'!$A:$A,$M431)</f>
        <v>0</v>
      </c>
      <c r="V431" s="29">
        <f>+SUMIFS('Scritture 2014'!$F:$F,'Scritture 2014'!$G:$G,"39SD",'Scritture 2014'!$A:$A,$M431)</f>
        <v>0</v>
      </c>
      <c r="W431" s="29">
        <f>+SUMIFS('Scritture 2014'!$F:$F,'Scritture 2014'!$G:$G,"37",'Scritture 2014'!$A:$A,$M431)</f>
        <v>0</v>
      </c>
      <c r="X431" s="29">
        <f>+SUMIFS('Scritture 2014'!$F:$F,'Scritture 2014'!$G:$G,"19",'Scritture 2014'!$A:$A,$M431)</f>
        <v>0</v>
      </c>
      <c r="Y431" s="29">
        <f t="shared" si="25"/>
        <v>0</v>
      </c>
      <c r="Z431" s="29">
        <f t="shared" si="26"/>
        <v>2871.83</v>
      </c>
      <c r="AA431" s="29">
        <f t="shared" si="27"/>
        <v>0</v>
      </c>
    </row>
    <row r="432" spans="1:27" ht="15" customHeight="1" x14ac:dyDescent="0.3">
      <c r="A432" s="12" t="s">
        <v>426</v>
      </c>
      <c r="B432" s="12" t="s">
        <v>467</v>
      </c>
      <c r="C432" s="13" t="s">
        <v>468</v>
      </c>
      <c r="D432" s="13" t="s">
        <v>506</v>
      </c>
      <c r="E432" s="14" t="s">
        <v>507</v>
      </c>
      <c r="F432" s="13"/>
      <c r="G432" s="13"/>
      <c r="H432" s="10" t="s">
        <v>426</v>
      </c>
      <c r="I432" s="10" t="s">
        <v>467</v>
      </c>
      <c r="J432" t="s">
        <v>508</v>
      </c>
      <c r="K432" t="s">
        <v>508</v>
      </c>
      <c r="M432" s="15">
        <v>44005000009</v>
      </c>
      <c r="N432" s="15" t="s">
        <v>548</v>
      </c>
      <c r="O432" s="12">
        <f>+VLOOKUP(M432,[2]Foglio1!$A:$C,3,0)</f>
        <v>3796.48</v>
      </c>
      <c r="P432" s="29">
        <f>+VLOOKUP($M432,'Sp 2013'!$M:$X,12,0)</f>
        <v>0</v>
      </c>
      <c r="Q432" s="29">
        <f>+SUMIFS('Scritture 2014'!$F:$F,'Scritture 2014'!$G:$G,"38",'Scritture 2014'!$A:$A,$M432)</f>
        <v>0</v>
      </c>
      <c r="R432" s="29">
        <f>+SUMIFS('Scritture 2014'!$F:$F,'Scritture 2014'!$G:$G,"16",'Scritture 2014'!$A:$A,$M432)</f>
        <v>0</v>
      </c>
      <c r="S432" s="29">
        <f>+SUMIFS('Scritture 2014'!$F:$F,'Scritture 2014'!$G:$G,"39CA",'Scritture 2014'!$A:$A,$M432)</f>
        <v>0</v>
      </c>
      <c r="T432" s="29">
        <f>+SUMIFS('Scritture 2014'!$F:$F,'Scritture 2014'!$G:$G,"17",'Scritture 2014'!$A:$A,$M432)</f>
        <v>0</v>
      </c>
      <c r="U432" s="29">
        <f>+SUMIFS('Scritture 2014'!$F:$F,'Scritture 2014'!$G:$G,"39AF",'Scritture 2014'!$A:$A,$M432)</f>
        <v>0</v>
      </c>
      <c r="V432" s="29">
        <f>+SUMIFS('Scritture 2014'!$F:$F,'Scritture 2014'!$G:$G,"39SD",'Scritture 2014'!$A:$A,$M432)</f>
        <v>0</v>
      </c>
      <c r="W432" s="29">
        <f>+SUMIFS('Scritture 2014'!$F:$F,'Scritture 2014'!$G:$G,"37",'Scritture 2014'!$A:$A,$M432)</f>
        <v>0</v>
      </c>
      <c r="X432" s="29">
        <f>+SUMIFS('Scritture 2014'!$F:$F,'Scritture 2014'!$G:$G,"19",'Scritture 2014'!$A:$A,$M432)</f>
        <v>0</v>
      </c>
      <c r="Y432" s="29">
        <f t="shared" si="25"/>
        <v>0</v>
      </c>
      <c r="Z432" s="29">
        <f t="shared" si="26"/>
        <v>3796.48</v>
      </c>
      <c r="AA432" s="29">
        <f t="shared" si="27"/>
        <v>0</v>
      </c>
    </row>
    <row r="433" spans="1:27" ht="15" customHeight="1" x14ac:dyDescent="0.3">
      <c r="A433" s="12" t="s">
        <v>426</v>
      </c>
      <c r="B433" s="12" t="s">
        <v>467</v>
      </c>
      <c r="C433" s="13" t="s">
        <v>468</v>
      </c>
      <c r="D433" s="13" t="s">
        <v>506</v>
      </c>
      <c r="E433" s="14" t="s">
        <v>507</v>
      </c>
      <c r="F433" s="13"/>
      <c r="G433" s="13"/>
      <c r="H433" s="10" t="s">
        <v>426</v>
      </c>
      <c r="I433" s="10" t="s">
        <v>467</v>
      </c>
      <c r="J433" t="s">
        <v>508</v>
      </c>
      <c r="K433" t="s">
        <v>508</v>
      </c>
      <c r="M433" s="15">
        <v>44005000011</v>
      </c>
      <c r="N433" s="15" t="s">
        <v>549</v>
      </c>
      <c r="O433" s="12">
        <f>+VLOOKUP(M433,[2]Foglio1!$A:$C,3,0)</f>
        <v>62955.040000000001</v>
      </c>
      <c r="P433" s="29">
        <f>+VLOOKUP($M433,'Sp 2013'!$M:$X,12,0)</f>
        <v>0</v>
      </c>
      <c r="Q433" s="29">
        <f>+SUMIFS('Scritture 2014'!$F:$F,'Scritture 2014'!$G:$G,"38",'Scritture 2014'!$A:$A,$M433)</f>
        <v>0</v>
      </c>
      <c r="R433" s="29">
        <f>+SUMIFS('Scritture 2014'!$F:$F,'Scritture 2014'!$G:$G,"16",'Scritture 2014'!$A:$A,$M433)</f>
        <v>0</v>
      </c>
      <c r="S433" s="29">
        <f>+SUMIFS('Scritture 2014'!$F:$F,'Scritture 2014'!$G:$G,"39CA",'Scritture 2014'!$A:$A,$M433)</f>
        <v>0</v>
      </c>
      <c r="T433" s="29">
        <f>+SUMIFS('Scritture 2014'!$F:$F,'Scritture 2014'!$G:$G,"17",'Scritture 2014'!$A:$A,$M433)</f>
        <v>0</v>
      </c>
      <c r="U433" s="29">
        <f>+SUMIFS('Scritture 2014'!$F:$F,'Scritture 2014'!$G:$G,"39AF",'Scritture 2014'!$A:$A,$M433)</f>
        <v>0</v>
      </c>
      <c r="V433" s="29">
        <f>+SUMIFS('Scritture 2014'!$F:$F,'Scritture 2014'!$G:$G,"39SD",'Scritture 2014'!$A:$A,$M433)</f>
        <v>0</v>
      </c>
      <c r="W433" s="29">
        <f>+SUMIFS('Scritture 2014'!$F:$F,'Scritture 2014'!$G:$G,"37",'Scritture 2014'!$A:$A,$M433)</f>
        <v>0</v>
      </c>
      <c r="X433" s="29">
        <f>+SUMIFS('Scritture 2014'!$F:$F,'Scritture 2014'!$G:$G,"19",'Scritture 2014'!$A:$A,$M433)</f>
        <v>0</v>
      </c>
      <c r="Y433" s="29">
        <f t="shared" si="25"/>
        <v>0</v>
      </c>
      <c r="Z433" s="29">
        <f t="shared" si="26"/>
        <v>62955.040000000001</v>
      </c>
      <c r="AA433" s="29">
        <f t="shared" si="27"/>
        <v>0</v>
      </c>
    </row>
    <row r="434" spans="1:27" ht="15" customHeight="1" x14ac:dyDescent="0.3">
      <c r="A434" s="12" t="s">
        <v>426</v>
      </c>
      <c r="B434" s="12" t="s">
        <v>467</v>
      </c>
      <c r="C434" s="13" t="s">
        <v>468</v>
      </c>
      <c r="D434" s="13" t="s">
        <v>506</v>
      </c>
      <c r="E434" s="14" t="s">
        <v>507</v>
      </c>
      <c r="F434" s="13"/>
      <c r="G434" s="13"/>
      <c r="H434" s="10" t="s">
        <v>426</v>
      </c>
      <c r="I434" s="10" t="s">
        <v>467</v>
      </c>
      <c r="J434" t="s">
        <v>508</v>
      </c>
      <c r="K434" t="s">
        <v>508</v>
      </c>
      <c r="M434" s="15">
        <v>44005000012</v>
      </c>
      <c r="N434" s="15" t="s">
        <v>550</v>
      </c>
      <c r="O434" s="12">
        <f>+VLOOKUP(M434,[2]Foglio1!$A:$C,3,0)</f>
        <v>72199.399999999994</v>
      </c>
      <c r="P434" s="29">
        <f>+VLOOKUP($M434,'Sp 2013'!$M:$X,12,0)</f>
        <v>0</v>
      </c>
      <c r="Q434" s="29">
        <f>+SUMIFS('Scritture 2014'!$F:$F,'Scritture 2014'!$G:$G,"38",'Scritture 2014'!$A:$A,$M434)</f>
        <v>0</v>
      </c>
      <c r="R434" s="29">
        <f>+SUMIFS('Scritture 2014'!$F:$F,'Scritture 2014'!$G:$G,"16",'Scritture 2014'!$A:$A,$M434)</f>
        <v>0</v>
      </c>
      <c r="S434" s="29">
        <f>+SUMIFS('Scritture 2014'!$F:$F,'Scritture 2014'!$G:$G,"39CA",'Scritture 2014'!$A:$A,$M434)</f>
        <v>0</v>
      </c>
      <c r="T434" s="29">
        <f>+SUMIFS('Scritture 2014'!$F:$F,'Scritture 2014'!$G:$G,"17",'Scritture 2014'!$A:$A,$M434)</f>
        <v>0</v>
      </c>
      <c r="U434" s="29">
        <f>+SUMIFS('Scritture 2014'!$F:$F,'Scritture 2014'!$G:$G,"39AF",'Scritture 2014'!$A:$A,$M434)</f>
        <v>0</v>
      </c>
      <c r="V434" s="29">
        <f>+SUMIFS('Scritture 2014'!$F:$F,'Scritture 2014'!$G:$G,"39SD",'Scritture 2014'!$A:$A,$M434)</f>
        <v>0</v>
      </c>
      <c r="W434" s="29">
        <f>+SUMIFS('Scritture 2014'!$F:$F,'Scritture 2014'!$G:$G,"37",'Scritture 2014'!$A:$A,$M434)</f>
        <v>0</v>
      </c>
      <c r="X434" s="29">
        <f>+SUMIFS('Scritture 2014'!$F:$F,'Scritture 2014'!$G:$G,"19",'Scritture 2014'!$A:$A,$M434)</f>
        <v>0</v>
      </c>
      <c r="Y434" s="29">
        <f t="shared" si="25"/>
        <v>0</v>
      </c>
      <c r="Z434" s="29">
        <f t="shared" si="26"/>
        <v>72199.399999999994</v>
      </c>
      <c r="AA434" s="29">
        <f t="shared" si="27"/>
        <v>0</v>
      </c>
    </row>
    <row r="435" spans="1:27" ht="15" customHeight="1" x14ac:dyDescent="0.3">
      <c r="A435" s="12" t="s">
        <v>426</v>
      </c>
      <c r="B435" s="12" t="s">
        <v>467</v>
      </c>
      <c r="C435" s="13" t="s">
        <v>468</v>
      </c>
      <c r="D435" s="13" t="s">
        <v>506</v>
      </c>
      <c r="E435" s="14" t="s">
        <v>507</v>
      </c>
      <c r="F435" s="13"/>
      <c r="G435" s="13"/>
      <c r="H435" s="10" t="s">
        <v>426</v>
      </c>
      <c r="I435" s="10" t="s">
        <v>467</v>
      </c>
      <c r="J435" t="s">
        <v>508</v>
      </c>
      <c r="K435" t="s">
        <v>508</v>
      </c>
      <c r="M435" s="15">
        <v>44005000013</v>
      </c>
      <c r="N435" s="15" t="s">
        <v>551</v>
      </c>
      <c r="O435" s="12">
        <f>+VLOOKUP(M435,[2]Foglio1!$A:$C,3,0)</f>
        <v>76421.37</v>
      </c>
      <c r="P435" s="29">
        <f>+VLOOKUP($M435,'Sp 2013'!$M:$X,12,0)</f>
        <v>0</v>
      </c>
      <c r="Q435" s="29">
        <f>+SUMIFS('Scritture 2014'!$F:$F,'Scritture 2014'!$G:$G,"38",'Scritture 2014'!$A:$A,$M435)</f>
        <v>0</v>
      </c>
      <c r="R435" s="29">
        <f>+SUMIFS('Scritture 2014'!$F:$F,'Scritture 2014'!$G:$G,"16",'Scritture 2014'!$A:$A,$M435)</f>
        <v>0</v>
      </c>
      <c r="S435" s="29">
        <f>+SUMIFS('Scritture 2014'!$F:$F,'Scritture 2014'!$G:$G,"39CA",'Scritture 2014'!$A:$A,$M435)</f>
        <v>0</v>
      </c>
      <c r="T435" s="29">
        <f>+SUMIFS('Scritture 2014'!$F:$F,'Scritture 2014'!$G:$G,"17",'Scritture 2014'!$A:$A,$M435)</f>
        <v>0</v>
      </c>
      <c r="U435" s="29">
        <f>+SUMIFS('Scritture 2014'!$F:$F,'Scritture 2014'!$G:$G,"39AF",'Scritture 2014'!$A:$A,$M435)</f>
        <v>0</v>
      </c>
      <c r="V435" s="29">
        <f>+SUMIFS('Scritture 2014'!$F:$F,'Scritture 2014'!$G:$G,"39SD",'Scritture 2014'!$A:$A,$M435)</f>
        <v>0</v>
      </c>
      <c r="W435" s="29">
        <f>+SUMIFS('Scritture 2014'!$F:$F,'Scritture 2014'!$G:$G,"37",'Scritture 2014'!$A:$A,$M435)</f>
        <v>0</v>
      </c>
      <c r="X435" s="29">
        <f>+SUMIFS('Scritture 2014'!$F:$F,'Scritture 2014'!$G:$G,"19",'Scritture 2014'!$A:$A,$M435)</f>
        <v>0</v>
      </c>
      <c r="Y435" s="29">
        <f t="shared" si="25"/>
        <v>0</v>
      </c>
      <c r="Z435" s="29">
        <f t="shared" si="26"/>
        <v>76421.37</v>
      </c>
      <c r="AA435" s="29">
        <f t="shared" si="27"/>
        <v>0</v>
      </c>
    </row>
    <row r="436" spans="1:27" ht="15" customHeight="1" x14ac:dyDescent="0.3">
      <c r="A436" s="12" t="s">
        <v>426</v>
      </c>
      <c r="B436" s="12" t="s">
        <v>467</v>
      </c>
      <c r="C436" s="13" t="s">
        <v>468</v>
      </c>
      <c r="D436" s="13" t="s">
        <v>506</v>
      </c>
      <c r="E436" s="14" t="s">
        <v>507</v>
      </c>
      <c r="F436" s="13"/>
      <c r="G436" s="13"/>
      <c r="H436" s="10" t="s">
        <v>426</v>
      </c>
      <c r="I436" s="10" t="s">
        <v>467</v>
      </c>
      <c r="J436" t="s">
        <v>508</v>
      </c>
      <c r="K436" t="s">
        <v>508</v>
      </c>
      <c r="M436" s="15">
        <v>44005000014</v>
      </c>
      <c r="N436" s="15" t="s">
        <v>552</v>
      </c>
      <c r="O436" s="12">
        <f>+VLOOKUP(M436,[2]Foglio1!$A:$C,3,0)</f>
        <v>617.64</v>
      </c>
      <c r="P436" s="29">
        <f>+VLOOKUP($M436,'Sp 2013'!$M:$X,12,0)</f>
        <v>0</v>
      </c>
      <c r="Q436" s="29">
        <f>+SUMIFS('Scritture 2014'!$F:$F,'Scritture 2014'!$G:$G,"38",'Scritture 2014'!$A:$A,$M436)</f>
        <v>0</v>
      </c>
      <c r="R436" s="29">
        <f>+SUMIFS('Scritture 2014'!$F:$F,'Scritture 2014'!$G:$G,"16",'Scritture 2014'!$A:$A,$M436)</f>
        <v>0</v>
      </c>
      <c r="S436" s="29">
        <f>+SUMIFS('Scritture 2014'!$F:$F,'Scritture 2014'!$G:$G,"39CA",'Scritture 2014'!$A:$A,$M436)</f>
        <v>0</v>
      </c>
      <c r="T436" s="29">
        <f>+SUMIFS('Scritture 2014'!$F:$F,'Scritture 2014'!$G:$G,"17",'Scritture 2014'!$A:$A,$M436)</f>
        <v>0</v>
      </c>
      <c r="U436" s="29">
        <f>+SUMIFS('Scritture 2014'!$F:$F,'Scritture 2014'!$G:$G,"39AF",'Scritture 2014'!$A:$A,$M436)</f>
        <v>0</v>
      </c>
      <c r="V436" s="29">
        <f>+SUMIFS('Scritture 2014'!$F:$F,'Scritture 2014'!$G:$G,"39SD",'Scritture 2014'!$A:$A,$M436)</f>
        <v>0</v>
      </c>
      <c r="W436" s="29">
        <f>+SUMIFS('Scritture 2014'!$F:$F,'Scritture 2014'!$G:$G,"37",'Scritture 2014'!$A:$A,$M436)</f>
        <v>0</v>
      </c>
      <c r="X436" s="29">
        <f>+SUMIFS('Scritture 2014'!$F:$F,'Scritture 2014'!$G:$G,"19",'Scritture 2014'!$A:$A,$M436)</f>
        <v>0</v>
      </c>
      <c r="Y436" s="29">
        <f t="shared" si="25"/>
        <v>0</v>
      </c>
      <c r="Z436" s="29">
        <f t="shared" si="26"/>
        <v>617.64</v>
      </c>
      <c r="AA436" s="29">
        <f t="shared" si="27"/>
        <v>0</v>
      </c>
    </row>
    <row r="437" spans="1:27" ht="15" customHeight="1" x14ac:dyDescent="0.3">
      <c r="A437" s="12" t="s">
        <v>426</v>
      </c>
      <c r="B437" s="12" t="s">
        <v>467</v>
      </c>
      <c r="C437" s="13" t="s">
        <v>468</v>
      </c>
      <c r="D437" s="13" t="s">
        <v>506</v>
      </c>
      <c r="E437" s="14" t="s">
        <v>507</v>
      </c>
      <c r="F437" s="13"/>
      <c r="G437" s="13"/>
      <c r="H437" s="10" t="s">
        <v>426</v>
      </c>
      <c r="I437" s="10" t="s">
        <v>467</v>
      </c>
      <c r="J437" t="s">
        <v>508</v>
      </c>
      <c r="K437" t="s">
        <v>508</v>
      </c>
      <c r="M437" s="15">
        <v>44005000015</v>
      </c>
      <c r="N437" s="15" t="s">
        <v>553</v>
      </c>
      <c r="O437" s="12">
        <f>+VLOOKUP(M437,[2]Foglio1!$A:$C,3,0)</f>
        <v>907.07</v>
      </c>
      <c r="P437" s="29">
        <f>+VLOOKUP($M437,'Sp 2013'!$M:$X,12,0)</f>
        <v>0</v>
      </c>
      <c r="Q437" s="29">
        <f>+SUMIFS('Scritture 2014'!$F:$F,'Scritture 2014'!$G:$G,"38",'Scritture 2014'!$A:$A,$M437)</f>
        <v>0</v>
      </c>
      <c r="R437" s="29">
        <f>+SUMIFS('Scritture 2014'!$F:$F,'Scritture 2014'!$G:$G,"16",'Scritture 2014'!$A:$A,$M437)</f>
        <v>0</v>
      </c>
      <c r="S437" s="29">
        <f>+SUMIFS('Scritture 2014'!$F:$F,'Scritture 2014'!$G:$G,"39CA",'Scritture 2014'!$A:$A,$M437)</f>
        <v>0</v>
      </c>
      <c r="T437" s="29">
        <f>+SUMIFS('Scritture 2014'!$F:$F,'Scritture 2014'!$G:$G,"17",'Scritture 2014'!$A:$A,$M437)</f>
        <v>0</v>
      </c>
      <c r="U437" s="29">
        <f>+SUMIFS('Scritture 2014'!$F:$F,'Scritture 2014'!$G:$G,"39AF",'Scritture 2014'!$A:$A,$M437)</f>
        <v>0</v>
      </c>
      <c r="V437" s="29">
        <f>+SUMIFS('Scritture 2014'!$F:$F,'Scritture 2014'!$G:$G,"39SD",'Scritture 2014'!$A:$A,$M437)</f>
        <v>0</v>
      </c>
      <c r="W437" s="29">
        <f>+SUMIFS('Scritture 2014'!$F:$F,'Scritture 2014'!$G:$G,"37",'Scritture 2014'!$A:$A,$M437)</f>
        <v>0</v>
      </c>
      <c r="X437" s="29">
        <f>+SUMIFS('Scritture 2014'!$F:$F,'Scritture 2014'!$G:$G,"19",'Scritture 2014'!$A:$A,$M437)</f>
        <v>0</v>
      </c>
      <c r="Y437" s="29">
        <f t="shared" si="25"/>
        <v>0</v>
      </c>
      <c r="Z437" s="29">
        <f t="shared" si="26"/>
        <v>907.07</v>
      </c>
      <c r="AA437" s="29">
        <f t="shared" si="27"/>
        <v>0</v>
      </c>
    </row>
    <row r="438" spans="1:27" ht="15" customHeight="1" x14ac:dyDescent="0.3">
      <c r="A438" s="12" t="s">
        <v>426</v>
      </c>
      <c r="B438" s="12" t="s">
        <v>467</v>
      </c>
      <c r="C438" s="13" t="s">
        <v>468</v>
      </c>
      <c r="D438" s="13" t="s">
        <v>506</v>
      </c>
      <c r="E438" s="14" t="s">
        <v>507</v>
      </c>
      <c r="F438" s="13"/>
      <c r="G438" s="13"/>
      <c r="H438" s="10" t="s">
        <v>426</v>
      </c>
      <c r="I438" s="10" t="s">
        <v>467</v>
      </c>
      <c r="J438" t="s">
        <v>508</v>
      </c>
      <c r="K438" t="s">
        <v>508</v>
      </c>
      <c r="M438" s="15">
        <v>44005000016</v>
      </c>
      <c r="N438" s="15" t="s">
        <v>554</v>
      </c>
      <c r="O438" s="12">
        <f>+VLOOKUP(M438,[2]Foglio1!$A:$C,3,0)</f>
        <v>15464.85</v>
      </c>
      <c r="P438" s="29">
        <f>+VLOOKUP($M438,'Sp 2013'!$M:$X,12,0)</f>
        <v>0</v>
      </c>
      <c r="Q438" s="29">
        <f>+SUMIFS('Scritture 2014'!$F:$F,'Scritture 2014'!$G:$G,"38",'Scritture 2014'!$A:$A,$M438)</f>
        <v>0</v>
      </c>
      <c r="R438" s="29">
        <f>+SUMIFS('Scritture 2014'!$F:$F,'Scritture 2014'!$G:$G,"16",'Scritture 2014'!$A:$A,$M438)</f>
        <v>0</v>
      </c>
      <c r="S438" s="29">
        <f>+SUMIFS('Scritture 2014'!$F:$F,'Scritture 2014'!$G:$G,"39CA",'Scritture 2014'!$A:$A,$M438)</f>
        <v>0</v>
      </c>
      <c r="T438" s="29">
        <f>+SUMIFS('Scritture 2014'!$F:$F,'Scritture 2014'!$G:$G,"17",'Scritture 2014'!$A:$A,$M438)</f>
        <v>0</v>
      </c>
      <c r="U438" s="29">
        <f>+SUMIFS('Scritture 2014'!$F:$F,'Scritture 2014'!$G:$G,"39AF",'Scritture 2014'!$A:$A,$M438)</f>
        <v>0</v>
      </c>
      <c r="V438" s="29">
        <f>+SUMIFS('Scritture 2014'!$F:$F,'Scritture 2014'!$G:$G,"39SD",'Scritture 2014'!$A:$A,$M438)</f>
        <v>0</v>
      </c>
      <c r="W438" s="29">
        <f>+SUMIFS('Scritture 2014'!$F:$F,'Scritture 2014'!$G:$G,"37",'Scritture 2014'!$A:$A,$M438)</f>
        <v>0</v>
      </c>
      <c r="X438" s="29">
        <f>+SUMIFS('Scritture 2014'!$F:$F,'Scritture 2014'!$G:$G,"19",'Scritture 2014'!$A:$A,$M438)</f>
        <v>0</v>
      </c>
      <c r="Y438" s="29">
        <f t="shared" si="25"/>
        <v>0</v>
      </c>
      <c r="Z438" s="29">
        <f t="shared" si="26"/>
        <v>15464.85</v>
      </c>
      <c r="AA438" s="29">
        <f t="shared" si="27"/>
        <v>0</v>
      </c>
    </row>
    <row r="439" spans="1:27" ht="15" customHeight="1" x14ac:dyDescent="0.3">
      <c r="A439" s="12" t="s">
        <v>426</v>
      </c>
      <c r="B439" s="12" t="s">
        <v>467</v>
      </c>
      <c r="C439" s="13" t="s">
        <v>468</v>
      </c>
      <c r="D439" s="13" t="s">
        <v>506</v>
      </c>
      <c r="E439" s="14" t="s">
        <v>507</v>
      </c>
      <c r="F439" s="13"/>
      <c r="G439" s="13"/>
      <c r="H439" s="10" t="s">
        <v>426</v>
      </c>
      <c r="I439" s="10" t="s">
        <v>467</v>
      </c>
      <c r="J439" t="s">
        <v>508</v>
      </c>
      <c r="K439" t="s">
        <v>508</v>
      </c>
      <c r="M439" s="15">
        <v>44005000017</v>
      </c>
      <c r="N439" s="15" t="s">
        <v>555</v>
      </c>
      <c r="O439" s="12">
        <f>+VLOOKUP(M439,[2]Foglio1!$A:$C,3,0)</f>
        <v>7677.97</v>
      </c>
      <c r="P439" s="29">
        <f>+VLOOKUP($M439,'Sp 2013'!$M:$X,12,0)</f>
        <v>0</v>
      </c>
      <c r="Q439" s="29">
        <f>+SUMIFS('Scritture 2014'!$F:$F,'Scritture 2014'!$G:$G,"38",'Scritture 2014'!$A:$A,$M439)</f>
        <v>0</v>
      </c>
      <c r="R439" s="29">
        <f>+SUMIFS('Scritture 2014'!$F:$F,'Scritture 2014'!$G:$G,"16",'Scritture 2014'!$A:$A,$M439)</f>
        <v>0</v>
      </c>
      <c r="S439" s="29">
        <f>+SUMIFS('Scritture 2014'!$F:$F,'Scritture 2014'!$G:$G,"39CA",'Scritture 2014'!$A:$A,$M439)</f>
        <v>0</v>
      </c>
      <c r="T439" s="29">
        <f>+SUMIFS('Scritture 2014'!$F:$F,'Scritture 2014'!$G:$G,"17",'Scritture 2014'!$A:$A,$M439)</f>
        <v>0</v>
      </c>
      <c r="U439" s="29">
        <f>+SUMIFS('Scritture 2014'!$F:$F,'Scritture 2014'!$G:$G,"39AF",'Scritture 2014'!$A:$A,$M439)</f>
        <v>0</v>
      </c>
      <c r="V439" s="29">
        <f>+SUMIFS('Scritture 2014'!$F:$F,'Scritture 2014'!$G:$G,"39SD",'Scritture 2014'!$A:$A,$M439)</f>
        <v>0</v>
      </c>
      <c r="W439" s="29">
        <f>+SUMIFS('Scritture 2014'!$F:$F,'Scritture 2014'!$G:$G,"37",'Scritture 2014'!$A:$A,$M439)</f>
        <v>0</v>
      </c>
      <c r="X439" s="29">
        <f>+SUMIFS('Scritture 2014'!$F:$F,'Scritture 2014'!$G:$G,"19",'Scritture 2014'!$A:$A,$M439)</f>
        <v>0</v>
      </c>
      <c r="Y439" s="29">
        <f t="shared" si="25"/>
        <v>0</v>
      </c>
      <c r="Z439" s="29">
        <f t="shared" si="26"/>
        <v>7677.97</v>
      </c>
      <c r="AA439" s="29">
        <f t="shared" si="27"/>
        <v>0</v>
      </c>
    </row>
    <row r="440" spans="1:27" ht="15" customHeight="1" x14ac:dyDescent="0.3">
      <c r="A440" s="12" t="s">
        <v>426</v>
      </c>
      <c r="B440" s="12" t="s">
        <v>467</v>
      </c>
      <c r="C440" s="13" t="s">
        <v>468</v>
      </c>
      <c r="D440" s="13" t="s">
        <v>506</v>
      </c>
      <c r="E440" s="14" t="s">
        <v>507</v>
      </c>
      <c r="F440" s="13"/>
      <c r="G440" s="13"/>
      <c r="H440" s="10" t="s">
        <v>426</v>
      </c>
      <c r="I440" s="10" t="s">
        <v>467</v>
      </c>
      <c r="J440" t="s">
        <v>508</v>
      </c>
      <c r="K440" t="s">
        <v>508</v>
      </c>
      <c r="M440" s="15">
        <v>44005000021</v>
      </c>
      <c r="N440" s="15" t="s">
        <v>556</v>
      </c>
      <c r="O440" s="12"/>
      <c r="P440" s="29">
        <f>+VLOOKUP($M440,'Sp 2013'!$M:$X,12,0)</f>
        <v>0</v>
      </c>
      <c r="Q440" s="29">
        <f>+SUMIFS('Scritture 2014'!$F:$F,'Scritture 2014'!$G:$G,"38",'Scritture 2014'!$A:$A,$M440)</f>
        <v>0</v>
      </c>
      <c r="R440" s="29">
        <f>+SUMIFS('Scritture 2014'!$F:$F,'Scritture 2014'!$G:$G,"16",'Scritture 2014'!$A:$A,$M440)</f>
        <v>0</v>
      </c>
      <c r="S440" s="29">
        <f>+SUMIFS('Scritture 2014'!$F:$F,'Scritture 2014'!$G:$G,"39CA",'Scritture 2014'!$A:$A,$M440)</f>
        <v>0</v>
      </c>
      <c r="T440" s="29">
        <f>+SUMIFS('Scritture 2014'!$F:$F,'Scritture 2014'!$G:$G,"17",'Scritture 2014'!$A:$A,$M440)</f>
        <v>0</v>
      </c>
      <c r="U440" s="29">
        <f>+SUMIFS('Scritture 2014'!$F:$F,'Scritture 2014'!$G:$G,"39AF",'Scritture 2014'!$A:$A,$M440)</f>
        <v>0</v>
      </c>
      <c r="V440" s="29">
        <f>+SUMIFS('Scritture 2014'!$F:$F,'Scritture 2014'!$G:$G,"39SD",'Scritture 2014'!$A:$A,$M440)</f>
        <v>0</v>
      </c>
      <c r="W440" s="29">
        <f>+SUMIFS('Scritture 2014'!$F:$F,'Scritture 2014'!$G:$G,"37",'Scritture 2014'!$A:$A,$M440)</f>
        <v>0</v>
      </c>
      <c r="X440" s="29">
        <f>+SUMIFS('Scritture 2014'!$F:$F,'Scritture 2014'!$G:$G,"19",'Scritture 2014'!$A:$A,$M440)</f>
        <v>0</v>
      </c>
      <c r="Y440" s="29">
        <f t="shared" si="25"/>
        <v>0</v>
      </c>
      <c r="Z440" s="29">
        <f t="shared" si="26"/>
        <v>0</v>
      </c>
      <c r="AA440" s="29">
        <f t="shared" si="27"/>
        <v>0</v>
      </c>
    </row>
    <row r="441" spans="1:27" ht="15" customHeight="1" x14ac:dyDescent="0.3">
      <c r="A441" s="12" t="s">
        <v>426</v>
      </c>
      <c r="B441" s="12" t="s">
        <v>467</v>
      </c>
      <c r="C441" s="13" t="s">
        <v>468</v>
      </c>
      <c r="D441" s="13" t="s">
        <v>506</v>
      </c>
      <c r="E441" s="14" t="s">
        <v>507</v>
      </c>
      <c r="F441" s="13"/>
      <c r="G441" s="13"/>
      <c r="H441" s="10" t="s">
        <v>426</v>
      </c>
      <c r="I441" s="10" t="s">
        <v>467</v>
      </c>
      <c r="J441" t="s">
        <v>508</v>
      </c>
      <c r="K441" t="s">
        <v>508</v>
      </c>
      <c r="M441" s="15">
        <v>44006000005</v>
      </c>
      <c r="N441" s="15" t="s">
        <v>557</v>
      </c>
      <c r="O441" s="12"/>
      <c r="P441" s="29">
        <f>+VLOOKUP($M441,'Sp 2013'!$M:$X,12,0)</f>
        <v>0</v>
      </c>
      <c r="Q441" s="29">
        <f>+SUMIFS('Scritture 2014'!$F:$F,'Scritture 2014'!$G:$G,"38",'Scritture 2014'!$A:$A,$M441)</f>
        <v>0</v>
      </c>
      <c r="R441" s="29">
        <f>+SUMIFS('Scritture 2014'!$F:$F,'Scritture 2014'!$G:$G,"16",'Scritture 2014'!$A:$A,$M441)</f>
        <v>0</v>
      </c>
      <c r="S441" s="29">
        <f>+SUMIFS('Scritture 2014'!$F:$F,'Scritture 2014'!$G:$G,"39CA",'Scritture 2014'!$A:$A,$M441)</f>
        <v>0</v>
      </c>
      <c r="T441" s="29">
        <f>+SUMIFS('Scritture 2014'!$F:$F,'Scritture 2014'!$G:$G,"17",'Scritture 2014'!$A:$A,$M441)</f>
        <v>0</v>
      </c>
      <c r="U441" s="29">
        <f>+SUMIFS('Scritture 2014'!$F:$F,'Scritture 2014'!$G:$G,"39AF",'Scritture 2014'!$A:$A,$M441)</f>
        <v>0</v>
      </c>
      <c r="V441" s="29">
        <f>+SUMIFS('Scritture 2014'!$F:$F,'Scritture 2014'!$G:$G,"39SD",'Scritture 2014'!$A:$A,$M441)</f>
        <v>0</v>
      </c>
      <c r="W441" s="29">
        <f>+SUMIFS('Scritture 2014'!$F:$F,'Scritture 2014'!$G:$G,"37",'Scritture 2014'!$A:$A,$M441)</f>
        <v>0</v>
      </c>
      <c r="X441" s="29">
        <f>+SUMIFS('Scritture 2014'!$F:$F,'Scritture 2014'!$G:$G,"19",'Scritture 2014'!$A:$A,$M441)</f>
        <v>0</v>
      </c>
      <c r="Y441" s="29">
        <f t="shared" si="25"/>
        <v>0</v>
      </c>
      <c r="Z441" s="29">
        <f t="shared" si="26"/>
        <v>0</v>
      </c>
      <c r="AA441" s="29">
        <f t="shared" si="27"/>
        <v>0</v>
      </c>
    </row>
    <row r="442" spans="1:27" ht="15" customHeight="1" x14ac:dyDescent="0.3">
      <c r="A442" s="12" t="s">
        <v>426</v>
      </c>
      <c r="B442" s="12" t="s">
        <v>467</v>
      </c>
      <c r="C442" s="13" t="s">
        <v>468</v>
      </c>
      <c r="D442" s="13" t="s">
        <v>506</v>
      </c>
      <c r="E442" s="14" t="s">
        <v>507</v>
      </c>
      <c r="F442" s="13"/>
      <c r="G442" s="13"/>
      <c r="H442" s="10" t="s">
        <v>426</v>
      </c>
      <c r="I442" s="10" t="s">
        <v>467</v>
      </c>
      <c r="J442" t="s">
        <v>508</v>
      </c>
      <c r="K442" t="s">
        <v>508</v>
      </c>
      <c r="M442" s="15">
        <v>44006000006</v>
      </c>
      <c r="N442" s="15" t="s">
        <v>558</v>
      </c>
      <c r="O442" s="12">
        <f>+VLOOKUP(M442,[2]Foglio1!$A:$C,3,0)</f>
        <v>17036.21</v>
      </c>
      <c r="P442" s="29">
        <f>+VLOOKUP($M442,'Sp 2013'!$M:$X,12,0)</f>
        <v>0</v>
      </c>
      <c r="Q442" s="29">
        <f>+SUMIFS('Scritture 2014'!$F:$F,'Scritture 2014'!$G:$G,"38",'Scritture 2014'!$A:$A,$M442)</f>
        <v>0</v>
      </c>
      <c r="R442" s="29">
        <f>+SUMIFS('Scritture 2014'!$F:$F,'Scritture 2014'!$G:$G,"16",'Scritture 2014'!$A:$A,$M442)</f>
        <v>0</v>
      </c>
      <c r="S442" s="29">
        <f>+SUMIFS('Scritture 2014'!$F:$F,'Scritture 2014'!$G:$G,"39CA",'Scritture 2014'!$A:$A,$M442)</f>
        <v>0</v>
      </c>
      <c r="T442" s="29">
        <f>+SUMIFS('Scritture 2014'!$F:$F,'Scritture 2014'!$G:$G,"17",'Scritture 2014'!$A:$A,$M442)</f>
        <v>0</v>
      </c>
      <c r="U442" s="29">
        <f>+SUMIFS('Scritture 2014'!$F:$F,'Scritture 2014'!$G:$G,"39AF",'Scritture 2014'!$A:$A,$M442)</f>
        <v>0</v>
      </c>
      <c r="V442" s="29">
        <f>+SUMIFS('Scritture 2014'!$F:$F,'Scritture 2014'!$G:$G,"39SD",'Scritture 2014'!$A:$A,$M442)</f>
        <v>0</v>
      </c>
      <c r="W442" s="29">
        <f>+SUMIFS('Scritture 2014'!$F:$F,'Scritture 2014'!$G:$G,"37",'Scritture 2014'!$A:$A,$M442)</f>
        <v>0</v>
      </c>
      <c r="X442" s="29">
        <f>+SUMIFS('Scritture 2014'!$F:$F,'Scritture 2014'!$G:$G,"19",'Scritture 2014'!$A:$A,$M442)</f>
        <v>0</v>
      </c>
      <c r="Y442" s="29">
        <f t="shared" si="25"/>
        <v>0</v>
      </c>
      <c r="Z442" s="29">
        <f t="shared" si="26"/>
        <v>17036.21</v>
      </c>
      <c r="AA442" s="29">
        <f t="shared" si="27"/>
        <v>0</v>
      </c>
    </row>
    <row r="443" spans="1:27" ht="15" customHeight="1" x14ac:dyDescent="0.3">
      <c r="A443" s="12" t="s">
        <v>426</v>
      </c>
      <c r="B443" s="12" t="s">
        <v>467</v>
      </c>
      <c r="C443" s="13" t="s">
        <v>468</v>
      </c>
      <c r="D443" s="13" t="s">
        <v>506</v>
      </c>
      <c r="E443" s="14" t="s">
        <v>507</v>
      </c>
      <c r="F443" s="13"/>
      <c r="G443" s="13"/>
      <c r="H443" s="10" t="s">
        <v>426</v>
      </c>
      <c r="I443" s="10" t="s">
        <v>467</v>
      </c>
      <c r="J443" t="s">
        <v>508</v>
      </c>
      <c r="K443" t="s">
        <v>508</v>
      </c>
      <c r="M443" s="15">
        <v>44006000008</v>
      </c>
      <c r="N443" s="15" t="s">
        <v>559</v>
      </c>
      <c r="O443" s="12">
        <f>+VLOOKUP(M443,[2]Foglio1!$A:$C,3,0)</f>
        <v>4060</v>
      </c>
      <c r="P443" s="29">
        <f>+VLOOKUP($M443,'Sp 2013'!$M:$X,12,0)</f>
        <v>0</v>
      </c>
      <c r="Q443" s="29">
        <f>+SUMIFS('Scritture 2014'!$F:$F,'Scritture 2014'!$G:$G,"38",'Scritture 2014'!$A:$A,$M443)</f>
        <v>0</v>
      </c>
      <c r="R443" s="29">
        <f>+SUMIFS('Scritture 2014'!$F:$F,'Scritture 2014'!$G:$G,"16",'Scritture 2014'!$A:$A,$M443)</f>
        <v>0</v>
      </c>
      <c r="S443" s="29">
        <f>+SUMIFS('Scritture 2014'!$F:$F,'Scritture 2014'!$G:$G,"39CA",'Scritture 2014'!$A:$A,$M443)</f>
        <v>0</v>
      </c>
      <c r="T443" s="29">
        <f>+SUMIFS('Scritture 2014'!$F:$F,'Scritture 2014'!$G:$G,"17",'Scritture 2014'!$A:$A,$M443)</f>
        <v>0</v>
      </c>
      <c r="U443" s="29">
        <f>+SUMIFS('Scritture 2014'!$F:$F,'Scritture 2014'!$G:$G,"39AF",'Scritture 2014'!$A:$A,$M443)</f>
        <v>0</v>
      </c>
      <c r="V443" s="29">
        <f>+SUMIFS('Scritture 2014'!$F:$F,'Scritture 2014'!$G:$G,"39SD",'Scritture 2014'!$A:$A,$M443)</f>
        <v>0</v>
      </c>
      <c r="W443" s="29">
        <f>+SUMIFS('Scritture 2014'!$F:$F,'Scritture 2014'!$G:$G,"37",'Scritture 2014'!$A:$A,$M443)</f>
        <v>0</v>
      </c>
      <c r="X443" s="29">
        <f>+SUMIFS('Scritture 2014'!$F:$F,'Scritture 2014'!$G:$G,"19",'Scritture 2014'!$A:$A,$M443)</f>
        <v>0</v>
      </c>
      <c r="Y443" s="29">
        <f t="shared" si="25"/>
        <v>0</v>
      </c>
      <c r="Z443" s="29">
        <f t="shared" si="26"/>
        <v>4060</v>
      </c>
      <c r="AA443" s="29">
        <f t="shared" si="27"/>
        <v>0</v>
      </c>
    </row>
    <row r="444" spans="1:27" ht="15" customHeight="1" x14ac:dyDescent="0.3">
      <c r="A444" s="12" t="s">
        <v>426</v>
      </c>
      <c r="B444" s="12" t="s">
        <v>467</v>
      </c>
      <c r="C444" s="13" t="s">
        <v>468</v>
      </c>
      <c r="D444" s="13" t="s">
        <v>506</v>
      </c>
      <c r="E444" s="14" t="s">
        <v>507</v>
      </c>
      <c r="F444" s="13"/>
      <c r="G444" s="13"/>
      <c r="H444" s="10" t="s">
        <v>426</v>
      </c>
      <c r="I444" s="10" t="s">
        <v>467</v>
      </c>
      <c r="J444" t="s">
        <v>508</v>
      </c>
      <c r="K444" t="s">
        <v>508</v>
      </c>
      <c r="M444" s="15">
        <v>44006000009</v>
      </c>
      <c r="N444" s="15" t="s">
        <v>560</v>
      </c>
      <c r="O444" s="12"/>
      <c r="P444" s="29">
        <f>+VLOOKUP($M444,'Sp 2013'!$M:$X,12,0)</f>
        <v>0</v>
      </c>
      <c r="Q444" s="29">
        <f>+SUMIFS('Scritture 2014'!$F:$F,'Scritture 2014'!$G:$G,"38",'Scritture 2014'!$A:$A,$M444)</f>
        <v>0</v>
      </c>
      <c r="R444" s="29">
        <f>+SUMIFS('Scritture 2014'!$F:$F,'Scritture 2014'!$G:$G,"16",'Scritture 2014'!$A:$A,$M444)</f>
        <v>0</v>
      </c>
      <c r="S444" s="29">
        <f>+SUMIFS('Scritture 2014'!$F:$F,'Scritture 2014'!$G:$G,"39CA",'Scritture 2014'!$A:$A,$M444)</f>
        <v>0</v>
      </c>
      <c r="T444" s="29">
        <f>+SUMIFS('Scritture 2014'!$F:$F,'Scritture 2014'!$G:$G,"17",'Scritture 2014'!$A:$A,$M444)</f>
        <v>0</v>
      </c>
      <c r="U444" s="29">
        <f>+SUMIFS('Scritture 2014'!$F:$F,'Scritture 2014'!$G:$G,"39AF",'Scritture 2014'!$A:$A,$M444)</f>
        <v>0</v>
      </c>
      <c r="V444" s="29">
        <f>+SUMIFS('Scritture 2014'!$F:$F,'Scritture 2014'!$G:$G,"39SD",'Scritture 2014'!$A:$A,$M444)</f>
        <v>0</v>
      </c>
      <c r="W444" s="29">
        <f>+SUMIFS('Scritture 2014'!$F:$F,'Scritture 2014'!$G:$G,"37",'Scritture 2014'!$A:$A,$M444)</f>
        <v>0</v>
      </c>
      <c r="X444" s="29">
        <f>+SUMIFS('Scritture 2014'!$F:$F,'Scritture 2014'!$G:$G,"19",'Scritture 2014'!$A:$A,$M444)</f>
        <v>0</v>
      </c>
      <c r="Y444" s="29">
        <f t="shared" si="25"/>
        <v>0</v>
      </c>
      <c r="Z444" s="29">
        <f t="shared" si="26"/>
        <v>0</v>
      </c>
      <c r="AA444" s="29">
        <f t="shared" si="27"/>
        <v>0</v>
      </c>
    </row>
    <row r="445" spans="1:27" ht="15" customHeight="1" x14ac:dyDescent="0.3">
      <c r="A445" s="12" t="s">
        <v>426</v>
      </c>
      <c r="B445" s="12" t="s">
        <v>467</v>
      </c>
      <c r="C445" s="13" t="s">
        <v>468</v>
      </c>
      <c r="D445" s="13" t="s">
        <v>506</v>
      </c>
      <c r="E445" s="14" t="s">
        <v>507</v>
      </c>
      <c r="F445" s="13"/>
      <c r="G445" s="13"/>
      <c r="H445" s="10" t="s">
        <v>426</v>
      </c>
      <c r="I445" s="10" t="s">
        <v>467</v>
      </c>
      <c r="J445" t="s">
        <v>508</v>
      </c>
      <c r="K445" t="s">
        <v>508</v>
      </c>
      <c r="M445" s="15">
        <v>44006000011</v>
      </c>
      <c r="N445" s="15" t="s">
        <v>561</v>
      </c>
      <c r="O445" s="12">
        <f>+VLOOKUP(M445,[2]Foglio1!$A:$C,3,0)</f>
        <v>42324.83</v>
      </c>
      <c r="P445" s="29">
        <f>+VLOOKUP($M445,'Sp 2013'!$M:$X,12,0)</f>
        <v>0</v>
      </c>
      <c r="Q445" s="29">
        <f>+SUMIFS('Scritture 2014'!$F:$F,'Scritture 2014'!$G:$G,"38",'Scritture 2014'!$A:$A,$M445)</f>
        <v>0</v>
      </c>
      <c r="R445" s="29">
        <f>+SUMIFS('Scritture 2014'!$F:$F,'Scritture 2014'!$G:$G,"16",'Scritture 2014'!$A:$A,$M445)</f>
        <v>0</v>
      </c>
      <c r="S445" s="29">
        <f>+SUMIFS('Scritture 2014'!$F:$F,'Scritture 2014'!$G:$G,"39CA",'Scritture 2014'!$A:$A,$M445)</f>
        <v>0</v>
      </c>
      <c r="T445" s="29">
        <f>+SUMIFS('Scritture 2014'!$F:$F,'Scritture 2014'!$G:$G,"17",'Scritture 2014'!$A:$A,$M445)</f>
        <v>0</v>
      </c>
      <c r="U445" s="29">
        <f>+SUMIFS('Scritture 2014'!$F:$F,'Scritture 2014'!$G:$G,"39AF",'Scritture 2014'!$A:$A,$M445)</f>
        <v>0</v>
      </c>
      <c r="V445" s="29">
        <f>+SUMIFS('Scritture 2014'!$F:$F,'Scritture 2014'!$G:$G,"39SD",'Scritture 2014'!$A:$A,$M445)</f>
        <v>0</v>
      </c>
      <c r="W445" s="29">
        <f>+SUMIFS('Scritture 2014'!$F:$F,'Scritture 2014'!$G:$G,"37",'Scritture 2014'!$A:$A,$M445)</f>
        <v>0</v>
      </c>
      <c r="X445" s="29">
        <f>+SUMIFS('Scritture 2014'!$F:$F,'Scritture 2014'!$G:$G,"19",'Scritture 2014'!$A:$A,$M445)</f>
        <v>0</v>
      </c>
      <c r="Y445" s="29">
        <f t="shared" si="25"/>
        <v>0</v>
      </c>
      <c r="Z445" s="29">
        <f t="shared" si="26"/>
        <v>42324.83</v>
      </c>
      <c r="AA445" s="29">
        <f t="shared" si="27"/>
        <v>0</v>
      </c>
    </row>
    <row r="446" spans="1:27" ht="15" customHeight="1" x14ac:dyDescent="0.3">
      <c r="A446" s="12" t="s">
        <v>426</v>
      </c>
      <c r="B446" s="12" t="s">
        <v>467</v>
      </c>
      <c r="C446" s="13" t="s">
        <v>468</v>
      </c>
      <c r="D446" s="13" t="s">
        <v>506</v>
      </c>
      <c r="E446" s="14" t="s">
        <v>507</v>
      </c>
      <c r="F446" s="13"/>
      <c r="G446" s="13"/>
      <c r="H446" s="10" t="s">
        <v>426</v>
      </c>
      <c r="I446" s="10" t="s">
        <v>467</v>
      </c>
      <c r="J446" t="s">
        <v>508</v>
      </c>
      <c r="K446" t="s">
        <v>508</v>
      </c>
      <c r="M446" s="15">
        <v>44006000012</v>
      </c>
      <c r="N446" s="15" t="s">
        <v>562</v>
      </c>
      <c r="O446" s="12">
        <f>+VLOOKUP(M446,[2]Foglio1!$A:$C,3,0)</f>
        <v>250378.92</v>
      </c>
      <c r="P446" s="29">
        <f>+VLOOKUP($M446,'Sp 2013'!$M:$X,12,0)</f>
        <v>0</v>
      </c>
      <c r="Q446" s="29">
        <f>+SUMIFS('Scritture 2014'!$F:$F,'Scritture 2014'!$G:$G,"38",'Scritture 2014'!$A:$A,$M446)</f>
        <v>0</v>
      </c>
      <c r="R446" s="29">
        <f>+SUMIFS('Scritture 2014'!$F:$F,'Scritture 2014'!$G:$G,"16",'Scritture 2014'!$A:$A,$M446)</f>
        <v>0</v>
      </c>
      <c r="S446" s="29">
        <f>+SUMIFS('Scritture 2014'!$F:$F,'Scritture 2014'!$G:$G,"39CA",'Scritture 2014'!$A:$A,$M446)</f>
        <v>0</v>
      </c>
      <c r="T446" s="29">
        <f>+SUMIFS('Scritture 2014'!$F:$F,'Scritture 2014'!$G:$G,"17",'Scritture 2014'!$A:$A,$M446)</f>
        <v>0</v>
      </c>
      <c r="U446" s="29">
        <f>+SUMIFS('Scritture 2014'!$F:$F,'Scritture 2014'!$G:$G,"39AF",'Scritture 2014'!$A:$A,$M446)</f>
        <v>0</v>
      </c>
      <c r="V446" s="29">
        <f>+SUMIFS('Scritture 2014'!$F:$F,'Scritture 2014'!$G:$G,"39SD",'Scritture 2014'!$A:$A,$M446)</f>
        <v>0</v>
      </c>
      <c r="W446" s="29">
        <f>+SUMIFS('Scritture 2014'!$F:$F,'Scritture 2014'!$G:$G,"37",'Scritture 2014'!$A:$A,$M446)</f>
        <v>0</v>
      </c>
      <c r="X446" s="29">
        <f>+SUMIFS('Scritture 2014'!$F:$F,'Scritture 2014'!$G:$G,"19",'Scritture 2014'!$A:$A,$M446)</f>
        <v>0</v>
      </c>
      <c r="Y446" s="29">
        <f t="shared" si="25"/>
        <v>0</v>
      </c>
      <c r="Z446" s="29">
        <f t="shared" si="26"/>
        <v>250378.92</v>
      </c>
      <c r="AA446" s="29">
        <f t="shared" si="27"/>
        <v>0</v>
      </c>
    </row>
    <row r="447" spans="1:27" ht="15" customHeight="1" x14ac:dyDescent="0.3">
      <c r="A447" s="12" t="s">
        <v>426</v>
      </c>
      <c r="B447" s="12" t="s">
        <v>467</v>
      </c>
      <c r="C447" s="13" t="s">
        <v>468</v>
      </c>
      <c r="D447" s="13" t="s">
        <v>506</v>
      </c>
      <c r="E447" s="14" t="s">
        <v>507</v>
      </c>
      <c r="F447" s="13"/>
      <c r="G447" s="13"/>
      <c r="H447" s="10" t="s">
        <v>426</v>
      </c>
      <c r="I447" s="10" t="s">
        <v>467</v>
      </c>
      <c r="J447" t="s">
        <v>508</v>
      </c>
      <c r="K447" t="s">
        <v>508</v>
      </c>
      <c r="M447" s="15">
        <v>44006000013</v>
      </c>
      <c r="N447" s="15" t="s">
        <v>563</v>
      </c>
      <c r="O447" s="12">
        <f>+VLOOKUP(M447,[2]Foglio1!$A:$C,3,0)</f>
        <v>92441.9</v>
      </c>
      <c r="P447" s="29">
        <f>+VLOOKUP($M447,'Sp 2013'!$M:$X,12,0)</f>
        <v>0</v>
      </c>
      <c r="Q447" s="29">
        <f>+SUMIFS('Scritture 2014'!$F:$F,'Scritture 2014'!$G:$G,"38",'Scritture 2014'!$A:$A,$M447)</f>
        <v>0</v>
      </c>
      <c r="R447" s="29">
        <f>+SUMIFS('Scritture 2014'!$F:$F,'Scritture 2014'!$G:$G,"16",'Scritture 2014'!$A:$A,$M447)</f>
        <v>0</v>
      </c>
      <c r="S447" s="29">
        <f>+SUMIFS('Scritture 2014'!$F:$F,'Scritture 2014'!$G:$G,"39CA",'Scritture 2014'!$A:$A,$M447)</f>
        <v>0</v>
      </c>
      <c r="T447" s="29">
        <f>+SUMIFS('Scritture 2014'!$F:$F,'Scritture 2014'!$G:$G,"17",'Scritture 2014'!$A:$A,$M447)</f>
        <v>0</v>
      </c>
      <c r="U447" s="29">
        <f>+SUMIFS('Scritture 2014'!$F:$F,'Scritture 2014'!$G:$G,"39AF",'Scritture 2014'!$A:$A,$M447)</f>
        <v>0</v>
      </c>
      <c r="V447" s="29">
        <f>+SUMIFS('Scritture 2014'!$F:$F,'Scritture 2014'!$G:$G,"39SD",'Scritture 2014'!$A:$A,$M447)</f>
        <v>0</v>
      </c>
      <c r="W447" s="29">
        <f>+SUMIFS('Scritture 2014'!$F:$F,'Scritture 2014'!$G:$G,"37",'Scritture 2014'!$A:$A,$M447)</f>
        <v>0</v>
      </c>
      <c r="X447" s="29">
        <f>+SUMIFS('Scritture 2014'!$F:$F,'Scritture 2014'!$G:$G,"19",'Scritture 2014'!$A:$A,$M447)</f>
        <v>0</v>
      </c>
      <c r="Y447" s="29">
        <f t="shared" si="25"/>
        <v>0</v>
      </c>
      <c r="Z447" s="29">
        <f t="shared" si="26"/>
        <v>92441.9</v>
      </c>
      <c r="AA447" s="29">
        <f t="shared" si="27"/>
        <v>0</v>
      </c>
    </row>
    <row r="448" spans="1:27" ht="15" customHeight="1" x14ac:dyDescent="0.3">
      <c r="A448" s="12" t="s">
        <v>426</v>
      </c>
      <c r="B448" s="12" t="s">
        <v>467</v>
      </c>
      <c r="C448" s="13" t="s">
        <v>468</v>
      </c>
      <c r="D448" s="13" t="s">
        <v>506</v>
      </c>
      <c r="E448" s="14" t="s">
        <v>507</v>
      </c>
      <c r="F448" s="13"/>
      <c r="G448" s="13"/>
      <c r="H448" s="10" t="s">
        <v>426</v>
      </c>
      <c r="I448" s="10" t="s">
        <v>467</v>
      </c>
      <c r="J448" t="s">
        <v>508</v>
      </c>
      <c r="K448" t="s">
        <v>508</v>
      </c>
      <c r="M448" s="15">
        <v>44006000014</v>
      </c>
      <c r="N448" s="15" t="s">
        <v>564</v>
      </c>
      <c r="O448" s="12">
        <f>+VLOOKUP(M448,[2]Foglio1!$A:$C,3,0)</f>
        <v>773.3</v>
      </c>
      <c r="P448" s="29">
        <f>+VLOOKUP($M448,'Sp 2013'!$M:$X,12,0)</f>
        <v>0</v>
      </c>
      <c r="Q448" s="29">
        <f>+SUMIFS('Scritture 2014'!$F:$F,'Scritture 2014'!$G:$G,"38",'Scritture 2014'!$A:$A,$M448)</f>
        <v>0</v>
      </c>
      <c r="R448" s="29">
        <f>+SUMIFS('Scritture 2014'!$F:$F,'Scritture 2014'!$G:$G,"16",'Scritture 2014'!$A:$A,$M448)</f>
        <v>0</v>
      </c>
      <c r="S448" s="29">
        <f>+SUMIFS('Scritture 2014'!$F:$F,'Scritture 2014'!$G:$G,"39CA",'Scritture 2014'!$A:$A,$M448)</f>
        <v>0</v>
      </c>
      <c r="T448" s="29">
        <f>+SUMIFS('Scritture 2014'!$F:$F,'Scritture 2014'!$G:$G,"17",'Scritture 2014'!$A:$A,$M448)</f>
        <v>0</v>
      </c>
      <c r="U448" s="29">
        <f>+SUMIFS('Scritture 2014'!$F:$F,'Scritture 2014'!$G:$G,"39AF",'Scritture 2014'!$A:$A,$M448)</f>
        <v>0</v>
      </c>
      <c r="V448" s="29">
        <f>+SUMIFS('Scritture 2014'!$F:$F,'Scritture 2014'!$G:$G,"39SD",'Scritture 2014'!$A:$A,$M448)</f>
        <v>0</v>
      </c>
      <c r="W448" s="29">
        <f>+SUMIFS('Scritture 2014'!$F:$F,'Scritture 2014'!$G:$G,"37",'Scritture 2014'!$A:$A,$M448)</f>
        <v>0</v>
      </c>
      <c r="X448" s="29">
        <f>+SUMIFS('Scritture 2014'!$F:$F,'Scritture 2014'!$G:$G,"19",'Scritture 2014'!$A:$A,$M448)</f>
        <v>0</v>
      </c>
      <c r="Y448" s="29">
        <f t="shared" si="25"/>
        <v>0</v>
      </c>
      <c r="Z448" s="29">
        <f t="shared" si="26"/>
        <v>773.3</v>
      </c>
      <c r="AA448" s="29">
        <f t="shared" si="27"/>
        <v>0</v>
      </c>
    </row>
    <row r="449" spans="1:27" ht="15" customHeight="1" x14ac:dyDescent="0.3">
      <c r="A449" s="12" t="s">
        <v>426</v>
      </c>
      <c r="B449" s="12" t="s">
        <v>467</v>
      </c>
      <c r="C449" s="13" t="s">
        <v>468</v>
      </c>
      <c r="D449" s="13" t="s">
        <v>506</v>
      </c>
      <c r="E449" s="14" t="s">
        <v>507</v>
      </c>
      <c r="F449" s="13"/>
      <c r="G449" s="13"/>
      <c r="H449" s="10" t="s">
        <v>426</v>
      </c>
      <c r="I449" s="10" t="s">
        <v>467</v>
      </c>
      <c r="J449" t="s">
        <v>508</v>
      </c>
      <c r="K449" t="s">
        <v>508</v>
      </c>
      <c r="M449" s="15">
        <v>44006000015</v>
      </c>
      <c r="N449" s="15" t="s">
        <v>565</v>
      </c>
      <c r="O449" s="12">
        <f>+VLOOKUP(M449,[2]Foglio1!$A:$C,3,0)</f>
        <v>21704.44</v>
      </c>
      <c r="P449" s="29">
        <f>+VLOOKUP($M449,'Sp 2013'!$M:$X,12,0)</f>
        <v>0</v>
      </c>
      <c r="Q449" s="29">
        <f>+SUMIFS('Scritture 2014'!$F:$F,'Scritture 2014'!$G:$G,"38",'Scritture 2014'!$A:$A,$M449)</f>
        <v>0</v>
      </c>
      <c r="R449" s="29">
        <f>+SUMIFS('Scritture 2014'!$F:$F,'Scritture 2014'!$G:$G,"16",'Scritture 2014'!$A:$A,$M449)</f>
        <v>0</v>
      </c>
      <c r="S449" s="29">
        <f>+SUMIFS('Scritture 2014'!$F:$F,'Scritture 2014'!$G:$G,"39CA",'Scritture 2014'!$A:$A,$M449)</f>
        <v>0</v>
      </c>
      <c r="T449" s="29">
        <f>+SUMIFS('Scritture 2014'!$F:$F,'Scritture 2014'!$G:$G,"17",'Scritture 2014'!$A:$A,$M449)</f>
        <v>0</v>
      </c>
      <c r="U449" s="29">
        <f>+SUMIFS('Scritture 2014'!$F:$F,'Scritture 2014'!$G:$G,"39AF",'Scritture 2014'!$A:$A,$M449)</f>
        <v>0</v>
      </c>
      <c r="V449" s="29">
        <f>+SUMIFS('Scritture 2014'!$F:$F,'Scritture 2014'!$G:$G,"39SD",'Scritture 2014'!$A:$A,$M449)</f>
        <v>0</v>
      </c>
      <c r="W449" s="29">
        <f>+SUMIFS('Scritture 2014'!$F:$F,'Scritture 2014'!$G:$G,"37",'Scritture 2014'!$A:$A,$M449)</f>
        <v>0</v>
      </c>
      <c r="X449" s="29">
        <f>+SUMIFS('Scritture 2014'!$F:$F,'Scritture 2014'!$G:$G,"19",'Scritture 2014'!$A:$A,$M449)</f>
        <v>0</v>
      </c>
      <c r="Y449" s="29">
        <f t="shared" si="25"/>
        <v>0</v>
      </c>
      <c r="Z449" s="29">
        <f t="shared" si="26"/>
        <v>21704.44</v>
      </c>
      <c r="AA449" s="29">
        <f t="shared" si="27"/>
        <v>0</v>
      </c>
    </row>
    <row r="450" spans="1:27" ht="15" customHeight="1" x14ac:dyDescent="0.3">
      <c r="A450" s="12" t="s">
        <v>426</v>
      </c>
      <c r="B450" s="12" t="s">
        <v>467</v>
      </c>
      <c r="C450" s="13" t="s">
        <v>468</v>
      </c>
      <c r="D450" s="13" t="s">
        <v>506</v>
      </c>
      <c r="E450" s="14" t="s">
        <v>507</v>
      </c>
      <c r="F450" s="13"/>
      <c r="G450" s="13"/>
      <c r="H450" s="10" t="s">
        <v>426</v>
      </c>
      <c r="I450" s="10" t="s">
        <v>467</v>
      </c>
      <c r="J450" t="s">
        <v>508</v>
      </c>
      <c r="K450" t="s">
        <v>508</v>
      </c>
      <c r="M450" s="15">
        <v>44006000017</v>
      </c>
      <c r="N450" s="15" t="s">
        <v>566</v>
      </c>
      <c r="O450" s="12">
        <f>+VLOOKUP(M450,[2]Foglio1!$A:$C,3,0)</f>
        <v>203605.05</v>
      </c>
      <c r="P450" s="29">
        <f>+VLOOKUP($M450,'Sp 2013'!$M:$X,12,0)</f>
        <v>0</v>
      </c>
      <c r="Q450" s="29">
        <f>+SUMIFS('Scritture 2014'!$F:$F,'Scritture 2014'!$G:$G,"38",'Scritture 2014'!$A:$A,$M450)</f>
        <v>0</v>
      </c>
      <c r="R450" s="29">
        <f>+SUMIFS('Scritture 2014'!$F:$F,'Scritture 2014'!$G:$G,"16",'Scritture 2014'!$A:$A,$M450)</f>
        <v>0</v>
      </c>
      <c r="S450" s="29">
        <f>+SUMIFS('Scritture 2014'!$F:$F,'Scritture 2014'!$G:$G,"39CA",'Scritture 2014'!$A:$A,$M450)</f>
        <v>0</v>
      </c>
      <c r="T450" s="29">
        <f>+SUMIFS('Scritture 2014'!$F:$F,'Scritture 2014'!$G:$G,"17",'Scritture 2014'!$A:$A,$M450)</f>
        <v>0</v>
      </c>
      <c r="U450" s="29">
        <f>+SUMIFS('Scritture 2014'!$F:$F,'Scritture 2014'!$G:$G,"39AF",'Scritture 2014'!$A:$A,$M450)</f>
        <v>0</v>
      </c>
      <c r="V450" s="29">
        <f>+SUMIFS('Scritture 2014'!$F:$F,'Scritture 2014'!$G:$G,"39SD",'Scritture 2014'!$A:$A,$M450)</f>
        <v>0</v>
      </c>
      <c r="W450" s="29">
        <f>+SUMIFS('Scritture 2014'!$F:$F,'Scritture 2014'!$G:$G,"37",'Scritture 2014'!$A:$A,$M450)</f>
        <v>0</v>
      </c>
      <c r="X450" s="29">
        <f>+SUMIFS('Scritture 2014'!$F:$F,'Scritture 2014'!$G:$G,"19",'Scritture 2014'!$A:$A,$M450)</f>
        <v>0</v>
      </c>
      <c r="Y450" s="29">
        <f t="shared" si="25"/>
        <v>0</v>
      </c>
      <c r="Z450" s="29">
        <f t="shared" si="26"/>
        <v>203605.05</v>
      </c>
      <c r="AA450" s="29">
        <f t="shared" si="27"/>
        <v>0</v>
      </c>
    </row>
    <row r="451" spans="1:27" ht="15" customHeight="1" x14ac:dyDescent="0.3">
      <c r="A451" s="12" t="s">
        <v>426</v>
      </c>
      <c r="B451" s="12" t="s">
        <v>467</v>
      </c>
      <c r="C451" s="13" t="s">
        <v>468</v>
      </c>
      <c r="D451" s="13" t="s">
        <v>506</v>
      </c>
      <c r="E451" s="14" t="s">
        <v>507</v>
      </c>
      <c r="F451" s="13"/>
      <c r="G451" s="13"/>
      <c r="H451" s="10" t="s">
        <v>426</v>
      </c>
      <c r="I451" s="10" t="s">
        <v>467</v>
      </c>
      <c r="J451" t="s">
        <v>508</v>
      </c>
      <c r="K451" t="s">
        <v>508</v>
      </c>
      <c r="M451" s="15">
        <v>44006000026</v>
      </c>
      <c r="N451" s="15" t="s">
        <v>567</v>
      </c>
      <c r="O451" s="12">
        <f>+VLOOKUP(M451,[2]Foglio1!$A:$C,3,0)</f>
        <v>328742.94</v>
      </c>
      <c r="P451" s="29">
        <f>+VLOOKUP($M451,'Sp 2013'!$M:$X,12,0)</f>
        <v>0</v>
      </c>
      <c r="Q451" s="29">
        <f>+SUMIFS('Scritture 2014'!$F:$F,'Scritture 2014'!$G:$G,"38",'Scritture 2014'!$A:$A,$M451)</f>
        <v>0</v>
      </c>
      <c r="R451" s="29">
        <f>+SUMIFS('Scritture 2014'!$F:$F,'Scritture 2014'!$G:$G,"16",'Scritture 2014'!$A:$A,$M451)</f>
        <v>0</v>
      </c>
      <c r="S451" s="29">
        <f>+SUMIFS('Scritture 2014'!$F:$F,'Scritture 2014'!$G:$G,"39CA",'Scritture 2014'!$A:$A,$M451)</f>
        <v>0</v>
      </c>
      <c r="T451" s="29">
        <f>+SUMIFS('Scritture 2014'!$F:$F,'Scritture 2014'!$G:$G,"17",'Scritture 2014'!$A:$A,$M451)</f>
        <v>0</v>
      </c>
      <c r="U451" s="29">
        <f>+SUMIFS('Scritture 2014'!$F:$F,'Scritture 2014'!$G:$G,"39AF",'Scritture 2014'!$A:$A,$M451)</f>
        <v>0</v>
      </c>
      <c r="V451" s="29">
        <f>+SUMIFS('Scritture 2014'!$F:$F,'Scritture 2014'!$G:$G,"39SD",'Scritture 2014'!$A:$A,$M451)</f>
        <v>0</v>
      </c>
      <c r="W451" s="29">
        <f>+SUMIFS('Scritture 2014'!$F:$F,'Scritture 2014'!$G:$G,"37",'Scritture 2014'!$A:$A,$M451)</f>
        <v>0</v>
      </c>
      <c r="X451" s="29">
        <f>+SUMIFS('Scritture 2014'!$F:$F,'Scritture 2014'!$G:$G,"19",'Scritture 2014'!$A:$A,$M451)</f>
        <v>0</v>
      </c>
      <c r="Y451" s="29">
        <f t="shared" si="25"/>
        <v>0</v>
      </c>
      <c r="Z451" s="29">
        <f t="shared" si="26"/>
        <v>328742.94</v>
      </c>
      <c r="AA451" s="29">
        <f t="shared" si="27"/>
        <v>0</v>
      </c>
    </row>
    <row r="452" spans="1:27" ht="15" customHeight="1" x14ac:dyDescent="0.3">
      <c r="A452" s="12" t="s">
        <v>426</v>
      </c>
      <c r="B452" s="12" t="s">
        <v>467</v>
      </c>
      <c r="C452" s="13" t="s">
        <v>468</v>
      </c>
      <c r="D452" s="13" t="s">
        <v>506</v>
      </c>
      <c r="E452" s="14" t="s">
        <v>507</v>
      </c>
      <c r="F452" s="13"/>
      <c r="G452" s="13"/>
      <c r="H452" s="10" t="s">
        <v>426</v>
      </c>
      <c r="I452" s="10" t="s">
        <v>467</v>
      </c>
      <c r="J452" t="s">
        <v>508</v>
      </c>
      <c r="K452" t="s">
        <v>508</v>
      </c>
      <c r="M452" s="15">
        <v>44006000027</v>
      </c>
      <c r="N452" s="15" t="s">
        <v>568</v>
      </c>
      <c r="O452" s="12">
        <f>+VLOOKUP(M452,[2]Foglio1!$A:$C,3,0)</f>
        <v>2343.75</v>
      </c>
      <c r="P452" s="29">
        <f>+VLOOKUP($M452,'Sp 2013'!$M:$X,12,0)</f>
        <v>0</v>
      </c>
      <c r="Q452" s="29">
        <f>+SUMIFS('Scritture 2014'!$F:$F,'Scritture 2014'!$G:$G,"38",'Scritture 2014'!$A:$A,$M452)</f>
        <v>0</v>
      </c>
      <c r="R452" s="29">
        <f>+SUMIFS('Scritture 2014'!$F:$F,'Scritture 2014'!$G:$G,"16",'Scritture 2014'!$A:$A,$M452)</f>
        <v>0</v>
      </c>
      <c r="S452" s="29">
        <f>+SUMIFS('Scritture 2014'!$F:$F,'Scritture 2014'!$G:$G,"39CA",'Scritture 2014'!$A:$A,$M452)</f>
        <v>0</v>
      </c>
      <c r="T452" s="29">
        <f>+SUMIFS('Scritture 2014'!$F:$F,'Scritture 2014'!$G:$G,"17",'Scritture 2014'!$A:$A,$M452)</f>
        <v>0</v>
      </c>
      <c r="U452" s="29">
        <f>+SUMIFS('Scritture 2014'!$F:$F,'Scritture 2014'!$G:$G,"39AF",'Scritture 2014'!$A:$A,$M452)</f>
        <v>0</v>
      </c>
      <c r="V452" s="29">
        <f>+SUMIFS('Scritture 2014'!$F:$F,'Scritture 2014'!$G:$G,"39SD",'Scritture 2014'!$A:$A,$M452)</f>
        <v>0</v>
      </c>
      <c r="W452" s="29">
        <f>+SUMIFS('Scritture 2014'!$F:$F,'Scritture 2014'!$G:$G,"37",'Scritture 2014'!$A:$A,$M452)</f>
        <v>0</v>
      </c>
      <c r="X452" s="29">
        <f>+SUMIFS('Scritture 2014'!$F:$F,'Scritture 2014'!$G:$G,"19",'Scritture 2014'!$A:$A,$M452)</f>
        <v>0</v>
      </c>
      <c r="Y452" s="29">
        <f t="shared" si="25"/>
        <v>0</v>
      </c>
      <c r="Z452" s="29">
        <f t="shared" si="26"/>
        <v>2343.75</v>
      </c>
      <c r="AA452" s="29">
        <f t="shared" si="27"/>
        <v>0</v>
      </c>
    </row>
    <row r="453" spans="1:27" ht="15" customHeight="1" x14ac:dyDescent="0.3">
      <c r="A453" s="12" t="s">
        <v>426</v>
      </c>
      <c r="B453" s="12" t="s">
        <v>467</v>
      </c>
      <c r="C453" s="13" t="s">
        <v>468</v>
      </c>
      <c r="D453" s="13" t="s">
        <v>506</v>
      </c>
      <c r="E453" s="14" t="s">
        <v>507</v>
      </c>
      <c r="F453" s="13"/>
      <c r="G453" s="13"/>
      <c r="H453" s="10" t="s">
        <v>426</v>
      </c>
      <c r="I453" s="10" t="s">
        <v>467</v>
      </c>
      <c r="J453" t="s">
        <v>508</v>
      </c>
      <c r="K453" t="s">
        <v>508</v>
      </c>
      <c r="M453" s="15">
        <v>44006000028</v>
      </c>
      <c r="N453" s="15" t="s">
        <v>569</v>
      </c>
      <c r="O453" s="12">
        <f>+VLOOKUP(M453,[2]Foglio1!$A:$C,3,0)</f>
        <v>141252.62</v>
      </c>
      <c r="P453" s="29">
        <f>+VLOOKUP($M453,'Sp 2013'!$M:$X,12,0)</f>
        <v>0</v>
      </c>
      <c r="Q453" s="29">
        <f>+SUMIFS('Scritture 2014'!$F:$F,'Scritture 2014'!$G:$G,"38",'Scritture 2014'!$A:$A,$M453)</f>
        <v>0</v>
      </c>
      <c r="R453" s="29">
        <f>+SUMIFS('Scritture 2014'!$F:$F,'Scritture 2014'!$G:$G,"16",'Scritture 2014'!$A:$A,$M453)</f>
        <v>0</v>
      </c>
      <c r="S453" s="29">
        <f>+SUMIFS('Scritture 2014'!$F:$F,'Scritture 2014'!$G:$G,"39CA",'Scritture 2014'!$A:$A,$M453)</f>
        <v>0</v>
      </c>
      <c r="T453" s="29">
        <f>+SUMIFS('Scritture 2014'!$F:$F,'Scritture 2014'!$G:$G,"17",'Scritture 2014'!$A:$A,$M453)</f>
        <v>0</v>
      </c>
      <c r="U453" s="29">
        <f>+SUMIFS('Scritture 2014'!$F:$F,'Scritture 2014'!$G:$G,"39AF",'Scritture 2014'!$A:$A,$M453)</f>
        <v>0</v>
      </c>
      <c r="V453" s="29">
        <f>+SUMIFS('Scritture 2014'!$F:$F,'Scritture 2014'!$G:$G,"39SD",'Scritture 2014'!$A:$A,$M453)</f>
        <v>0</v>
      </c>
      <c r="W453" s="29">
        <f>+SUMIFS('Scritture 2014'!$F:$F,'Scritture 2014'!$G:$G,"37",'Scritture 2014'!$A:$A,$M453)</f>
        <v>0</v>
      </c>
      <c r="X453" s="29">
        <f>+SUMIFS('Scritture 2014'!$F:$F,'Scritture 2014'!$G:$G,"19",'Scritture 2014'!$A:$A,$M453)</f>
        <v>0</v>
      </c>
      <c r="Y453" s="29">
        <f t="shared" si="25"/>
        <v>0</v>
      </c>
      <c r="Z453" s="29">
        <f t="shared" si="26"/>
        <v>141252.62</v>
      </c>
      <c r="AA453" s="29">
        <f t="shared" si="27"/>
        <v>0</v>
      </c>
    </row>
    <row r="454" spans="1:27" ht="15" customHeight="1" x14ac:dyDescent="0.3">
      <c r="A454" s="12" t="s">
        <v>426</v>
      </c>
      <c r="B454" s="12" t="s">
        <v>467</v>
      </c>
      <c r="C454" s="13" t="s">
        <v>468</v>
      </c>
      <c r="D454" s="13" t="s">
        <v>506</v>
      </c>
      <c r="E454" s="14" t="s">
        <v>507</v>
      </c>
      <c r="F454" s="13"/>
      <c r="G454" s="13"/>
      <c r="H454" s="10" t="s">
        <v>426</v>
      </c>
      <c r="I454" s="10" t="s">
        <v>467</v>
      </c>
      <c r="J454" t="s">
        <v>508</v>
      </c>
      <c r="K454" t="s">
        <v>508</v>
      </c>
      <c r="M454" s="15">
        <v>44006000029</v>
      </c>
      <c r="N454" s="15" t="s">
        <v>570</v>
      </c>
      <c r="O454" s="12">
        <f>+VLOOKUP(M454,[2]Foglio1!$A:$C,3,0)</f>
        <v>6297.66</v>
      </c>
      <c r="P454" s="29">
        <f>+VLOOKUP($M454,'Sp 2013'!$M:$X,12,0)</f>
        <v>0</v>
      </c>
      <c r="Q454" s="29">
        <f>+SUMIFS('Scritture 2014'!$F:$F,'Scritture 2014'!$G:$G,"38",'Scritture 2014'!$A:$A,$M454)</f>
        <v>0</v>
      </c>
      <c r="R454" s="29">
        <f>+SUMIFS('Scritture 2014'!$F:$F,'Scritture 2014'!$G:$G,"16",'Scritture 2014'!$A:$A,$M454)</f>
        <v>0</v>
      </c>
      <c r="S454" s="29">
        <f>+SUMIFS('Scritture 2014'!$F:$F,'Scritture 2014'!$G:$G,"39CA",'Scritture 2014'!$A:$A,$M454)</f>
        <v>0</v>
      </c>
      <c r="T454" s="29">
        <f>+SUMIFS('Scritture 2014'!$F:$F,'Scritture 2014'!$G:$G,"17",'Scritture 2014'!$A:$A,$M454)</f>
        <v>0</v>
      </c>
      <c r="U454" s="29">
        <f>+SUMIFS('Scritture 2014'!$F:$F,'Scritture 2014'!$G:$G,"39AF",'Scritture 2014'!$A:$A,$M454)</f>
        <v>0</v>
      </c>
      <c r="V454" s="29">
        <f>+SUMIFS('Scritture 2014'!$F:$F,'Scritture 2014'!$G:$G,"39SD",'Scritture 2014'!$A:$A,$M454)</f>
        <v>0</v>
      </c>
      <c r="W454" s="29">
        <f>+SUMIFS('Scritture 2014'!$F:$F,'Scritture 2014'!$G:$G,"37",'Scritture 2014'!$A:$A,$M454)</f>
        <v>0</v>
      </c>
      <c r="X454" s="29">
        <f>+SUMIFS('Scritture 2014'!$F:$F,'Scritture 2014'!$G:$G,"19",'Scritture 2014'!$A:$A,$M454)</f>
        <v>0</v>
      </c>
      <c r="Y454" s="29">
        <f t="shared" si="25"/>
        <v>0</v>
      </c>
      <c r="Z454" s="29">
        <f t="shared" si="26"/>
        <v>6297.66</v>
      </c>
      <c r="AA454" s="29">
        <f t="shared" si="27"/>
        <v>0</v>
      </c>
    </row>
    <row r="455" spans="1:27" ht="15" customHeight="1" x14ac:dyDescent="0.3">
      <c r="A455" s="12" t="s">
        <v>426</v>
      </c>
      <c r="B455" s="12" t="s">
        <v>467</v>
      </c>
      <c r="C455" s="13" t="s">
        <v>468</v>
      </c>
      <c r="D455" s="13" t="s">
        <v>506</v>
      </c>
      <c r="E455" s="14" t="s">
        <v>507</v>
      </c>
      <c r="F455" s="13"/>
      <c r="G455" s="13"/>
      <c r="H455" s="10" t="s">
        <v>426</v>
      </c>
      <c r="I455" s="10" t="s">
        <v>467</v>
      </c>
      <c r="J455" t="s">
        <v>508</v>
      </c>
      <c r="K455" t="s">
        <v>508</v>
      </c>
      <c r="M455" s="15">
        <v>44006000030</v>
      </c>
      <c r="N455" s="15" t="s">
        <v>571</v>
      </c>
      <c r="O455" s="12">
        <f>+VLOOKUP(M455,[2]Foglio1!$A:$C,3,0)</f>
        <v>4625.72</v>
      </c>
      <c r="P455" s="29">
        <f>+VLOOKUP($M455,'Sp 2013'!$M:$X,12,0)</f>
        <v>0</v>
      </c>
      <c r="Q455" s="29">
        <f>+SUMIFS('Scritture 2014'!$F:$F,'Scritture 2014'!$G:$G,"38",'Scritture 2014'!$A:$A,$M455)</f>
        <v>0</v>
      </c>
      <c r="R455" s="29">
        <f>+SUMIFS('Scritture 2014'!$F:$F,'Scritture 2014'!$G:$G,"16",'Scritture 2014'!$A:$A,$M455)</f>
        <v>0</v>
      </c>
      <c r="S455" s="29">
        <f>+SUMIFS('Scritture 2014'!$F:$F,'Scritture 2014'!$G:$G,"39CA",'Scritture 2014'!$A:$A,$M455)</f>
        <v>0</v>
      </c>
      <c r="T455" s="29">
        <f>+SUMIFS('Scritture 2014'!$F:$F,'Scritture 2014'!$G:$G,"17",'Scritture 2014'!$A:$A,$M455)</f>
        <v>0</v>
      </c>
      <c r="U455" s="29">
        <f>+SUMIFS('Scritture 2014'!$F:$F,'Scritture 2014'!$G:$G,"39AF",'Scritture 2014'!$A:$A,$M455)</f>
        <v>0</v>
      </c>
      <c r="V455" s="29">
        <f>+SUMIFS('Scritture 2014'!$F:$F,'Scritture 2014'!$G:$G,"39SD",'Scritture 2014'!$A:$A,$M455)</f>
        <v>0</v>
      </c>
      <c r="W455" s="29">
        <f>+SUMIFS('Scritture 2014'!$F:$F,'Scritture 2014'!$G:$G,"37",'Scritture 2014'!$A:$A,$M455)</f>
        <v>0</v>
      </c>
      <c r="X455" s="29">
        <f>+SUMIFS('Scritture 2014'!$F:$F,'Scritture 2014'!$G:$G,"19",'Scritture 2014'!$A:$A,$M455)</f>
        <v>0</v>
      </c>
      <c r="Y455" s="29">
        <f t="shared" ref="Y455:Y518" si="28">+SUM(Q455:X455)</f>
        <v>0</v>
      </c>
      <c r="Z455" s="29">
        <f t="shared" ref="Z455:Z518" si="29">+O455+SUM(P455:X455)</f>
        <v>4625.72</v>
      </c>
      <c r="AA455" s="29">
        <f t="shared" ref="AA455:AA518" si="30">+Z455-O455</f>
        <v>0</v>
      </c>
    </row>
    <row r="456" spans="1:27" ht="15" customHeight="1" x14ac:dyDescent="0.3">
      <c r="A456" s="12" t="s">
        <v>426</v>
      </c>
      <c r="B456" s="12" t="s">
        <v>467</v>
      </c>
      <c r="C456" s="13" t="s">
        <v>468</v>
      </c>
      <c r="D456" s="13" t="s">
        <v>506</v>
      </c>
      <c r="E456" s="14" t="s">
        <v>507</v>
      </c>
      <c r="F456" s="13"/>
      <c r="G456" s="13"/>
      <c r="H456" s="10" t="s">
        <v>426</v>
      </c>
      <c r="I456" s="10" t="s">
        <v>467</v>
      </c>
      <c r="J456" t="s">
        <v>508</v>
      </c>
      <c r="K456" t="s">
        <v>508</v>
      </c>
      <c r="M456" s="15">
        <v>44006000033</v>
      </c>
      <c r="N456" s="15" t="s">
        <v>572</v>
      </c>
      <c r="O456" s="12"/>
      <c r="P456" s="29">
        <f>+VLOOKUP($M456,'Sp 2013'!$M:$X,12,0)</f>
        <v>0</v>
      </c>
      <c r="Q456" s="29">
        <f>+SUMIFS('Scritture 2014'!$F:$F,'Scritture 2014'!$G:$G,"38",'Scritture 2014'!$A:$A,$M456)</f>
        <v>0</v>
      </c>
      <c r="R456" s="29">
        <f>+SUMIFS('Scritture 2014'!$F:$F,'Scritture 2014'!$G:$G,"16",'Scritture 2014'!$A:$A,$M456)</f>
        <v>0</v>
      </c>
      <c r="S456" s="29">
        <f>+SUMIFS('Scritture 2014'!$F:$F,'Scritture 2014'!$G:$G,"39CA",'Scritture 2014'!$A:$A,$M456)</f>
        <v>0</v>
      </c>
      <c r="T456" s="29">
        <f>+SUMIFS('Scritture 2014'!$F:$F,'Scritture 2014'!$G:$G,"17",'Scritture 2014'!$A:$A,$M456)</f>
        <v>0</v>
      </c>
      <c r="U456" s="29">
        <f>+SUMIFS('Scritture 2014'!$F:$F,'Scritture 2014'!$G:$G,"39AF",'Scritture 2014'!$A:$A,$M456)</f>
        <v>0</v>
      </c>
      <c r="V456" s="29">
        <f>+SUMIFS('Scritture 2014'!$F:$F,'Scritture 2014'!$G:$G,"39SD",'Scritture 2014'!$A:$A,$M456)</f>
        <v>0</v>
      </c>
      <c r="W456" s="29">
        <f>+SUMIFS('Scritture 2014'!$F:$F,'Scritture 2014'!$G:$G,"37",'Scritture 2014'!$A:$A,$M456)</f>
        <v>0</v>
      </c>
      <c r="X456" s="29">
        <f>+SUMIFS('Scritture 2014'!$F:$F,'Scritture 2014'!$G:$G,"19",'Scritture 2014'!$A:$A,$M456)</f>
        <v>0</v>
      </c>
      <c r="Y456" s="29">
        <f t="shared" si="28"/>
        <v>0</v>
      </c>
      <c r="Z456" s="29">
        <f t="shared" si="29"/>
        <v>0</v>
      </c>
      <c r="AA456" s="29">
        <f t="shared" si="30"/>
        <v>0</v>
      </c>
    </row>
    <row r="457" spans="1:27" ht="15" customHeight="1" x14ac:dyDescent="0.3">
      <c r="A457" s="12" t="s">
        <v>426</v>
      </c>
      <c r="B457" s="12" t="s">
        <v>467</v>
      </c>
      <c r="C457" s="13" t="s">
        <v>468</v>
      </c>
      <c r="D457" s="13" t="s">
        <v>506</v>
      </c>
      <c r="E457" s="14" t="s">
        <v>507</v>
      </c>
      <c r="F457" s="13"/>
      <c r="G457" s="13"/>
      <c r="H457" s="10" t="s">
        <v>426</v>
      </c>
      <c r="I457" s="10" t="s">
        <v>467</v>
      </c>
      <c r="J457" t="s">
        <v>508</v>
      </c>
      <c r="K457" t="s">
        <v>508</v>
      </c>
      <c r="M457" s="15">
        <v>44008000001</v>
      </c>
      <c r="N457" s="15" t="s">
        <v>573</v>
      </c>
      <c r="O457" s="12">
        <f>+VLOOKUP(M457,[2]Foglio1!$A:$C,3,0)</f>
        <v>11397.05</v>
      </c>
      <c r="P457" s="29">
        <f>+VLOOKUP($M457,'Sp 2013'!$M:$X,12,0)</f>
        <v>0</v>
      </c>
      <c r="Q457" s="29">
        <f>+SUMIFS('Scritture 2014'!$F:$F,'Scritture 2014'!$G:$G,"38",'Scritture 2014'!$A:$A,$M457)</f>
        <v>0</v>
      </c>
      <c r="R457" s="29">
        <f>+SUMIFS('Scritture 2014'!$F:$F,'Scritture 2014'!$G:$G,"16",'Scritture 2014'!$A:$A,$M457)</f>
        <v>0</v>
      </c>
      <c r="S457" s="29">
        <f>+SUMIFS('Scritture 2014'!$F:$F,'Scritture 2014'!$G:$G,"39CA",'Scritture 2014'!$A:$A,$M457)</f>
        <v>0</v>
      </c>
      <c r="T457" s="29">
        <f>+SUMIFS('Scritture 2014'!$F:$F,'Scritture 2014'!$G:$G,"17",'Scritture 2014'!$A:$A,$M457)</f>
        <v>0</v>
      </c>
      <c r="U457" s="29">
        <f>+SUMIFS('Scritture 2014'!$F:$F,'Scritture 2014'!$G:$G,"39AF",'Scritture 2014'!$A:$A,$M457)</f>
        <v>0</v>
      </c>
      <c r="V457" s="29">
        <f>+SUMIFS('Scritture 2014'!$F:$F,'Scritture 2014'!$G:$G,"39SD",'Scritture 2014'!$A:$A,$M457)</f>
        <v>0</v>
      </c>
      <c r="W457" s="29">
        <f>+SUMIFS('Scritture 2014'!$F:$F,'Scritture 2014'!$G:$G,"37",'Scritture 2014'!$A:$A,$M457)</f>
        <v>0</v>
      </c>
      <c r="X457" s="29">
        <f>+SUMIFS('Scritture 2014'!$F:$F,'Scritture 2014'!$G:$G,"19",'Scritture 2014'!$A:$A,$M457)</f>
        <v>0</v>
      </c>
      <c r="Y457" s="29">
        <f t="shared" si="28"/>
        <v>0</v>
      </c>
      <c r="Z457" s="29">
        <f t="shared" si="29"/>
        <v>11397.05</v>
      </c>
      <c r="AA457" s="29">
        <f t="shared" si="30"/>
        <v>0</v>
      </c>
    </row>
    <row r="458" spans="1:27" ht="15" customHeight="1" x14ac:dyDescent="0.3">
      <c r="A458" s="12" t="s">
        <v>426</v>
      </c>
      <c r="B458" s="12" t="s">
        <v>467</v>
      </c>
      <c r="C458" s="13" t="s">
        <v>468</v>
      </c>
      <c r="D458" s="13" t="s">
        <v>506</v>
      </c>
      <c r="E458" s="14" t="s">
        <v>507</v>
      </c>
      <c r="F458" s="13"/>
      <c r="G458" s="13"/>
      <c r="H458" s="10" t="s">
        <v>426</v>
      </c>
      <c r="I458" s="10" t="s">
        <v>467</v>
      </c>
      <c r="J458" t="s">
        <v>508</v>
      </c>
      <c r="K458" t="s">
        <v>508</v>
      </c>
      <c r="M458" s="15">
        <v>44008000004</v>
      </c>
      <c r="N458" s="15" t="s">
        <v>574</v>
      </c>
      <c r="O458" s="12">
        <f>+VLOOKUP(M458,[2]Foglio1!$A:$C,3,0)</f>
        <v>62051.82</v>
      </c>
      <c r="P458" s="29">
        <f>+VLOOKUP($M458,'Sp 2013'!$M:$X,12,0)</f>
        <v>0</v>
      </c>
      <c r="Q458" s="29">
        <f>+SUMIFS('Scritture 2014'!$F:$F,'Scritture 2014'!$G:$G,"38",'Scritture 2014'!$A:$A,$M458)</f>
        <v>131986.6</v>
      </c>
      <c r="R458" s="29">
        <f>+SUMIFS('Scritture 2014'!$F:$F,'Scritture 2014'!$G:$G,"16",'Scritture 2014'!$A:$A,$M458)</f>
        <v>0</v>
      </c>
      <c r="S458" s="29">
        <f>+SUMIFS('Scritture 2014'!$F:$F,'Scritture 2014'!$G:$G,"39CA",'Scritture 2014'!$A:$A,$M458)</f>
        <v>0</v>
      </c>
      <c r="T458" s="29">
        <f>+SUMIFS('Scritture 2014'!$F:$F,'Scritture 2014'!$G:$G,"17",'Scritture 2014'!$A:$A,$M458)</f>
        <v>0</v>
      </c>
      <c r="U458" s="29">
        <f>+SUMIFS('Scritture 2014'!$F:$F,'Scritture 2014'!$G:$G,"39AF",'Scritture 2014'!$A:$A,$M458)</f>
        <v>0</v>
      </c>
      <c r="V458" s="29">
        <f>+SUMIFS('Scritture 2014'!$F:$F,'Scritture 2014'!$G:$G,"39SD",'Scritture 2014'!$A:$A,$M458)</f>
        <v>0</v>
      </c>
      <c r="W458" s="29">
        <f>+SUMIFS('Scritture 2014'!$F:$F,'Scritture 2014'!$G:$G,"37",'Scritture 2014'!$A:$A,$M458)</f>
        <v>0</v>
      </c>
      <c r="X458" s="29">
        <f>+SUMIFS('Scritture 2014'!$F:$F,'Scritture 2014'!$G:$G,"19",'Scritture 2014'!$A:$A,$M458)</f>
        <v>0</v>
      </c>
      <c r="Y458" s="29">
        <f t="shared" si="28"/>
        <v>131986.6</v>
      </c>
      <c r="Z458" s="29">
        <f t="shared" si="29"/>
        <v>194038.42</v>
      </c>
      <c r="AA458" s="29">
        <f t="shared" si="30"/>
        <v>131986.6</v>
      </c>
    </row>
    <row r="459" spans="1:27" ht="15" customHeight="1" x14ac:dyDescent="0.3">
      <c r="A459" s="12" t="s">
        <v>426</v>
      </c>
      <c r="B459" s="12" t="s">
        <v>467</v>
      </c>
      <c r="C459" s="13" t="s">
        <v>468</v>
      </c>
      <c r="D459" s="13" t="s">
        <v>506</v>
      </c>
      <c r="E459" s="14" t="s">
        <v>507</v>
      </c>
      <c r="F459" s="13"/>
      <c r="G459" s="13"/>
      <c r="H459" s="10" t="s">
        <v>426</v>
      </c>
      <c r="I459" s="10" t="s">
        <v>467</v>
      </c>
      <c r="J459" t="s">
        <v>508</v>
      </c>
      <c r="K459" t="s">
        <v>508</v>
      </c>
      <c r="M459" s="15">
        <v>44008000006</v>
      </c>
      <c r="N459" s="15" t="s">
        <v>575</v>
      </c>
      <c r="O459" s="12">
        <f>+VLOOKUP(M459,[2]Foglio1!$A:$C,3,0)</f>
        <v>62599.91</v>
      </c>
      <c r="P459" s="29">
        <f>+VLOOKUP($M459,'Sp 2013'!$M:$X,12,0)</f>
        <v>0</v>
      </c>
      <c r="Q459" s="29">
        <f>+SUMIFS('Scritture 2014'!$F:$F,'Scritture 2014'!$G:$G,"38",'Scritture 2014'!$A:$A,$M459)</f>
        <v>0</v>
      </c>
      <c r="R459" s="29">
        <f>+SUMIFS('Scritture 2014'!$F:$F,'Scritture 2014'!$G:$G,"16",'Scritture 2014'!$A:$A,$M459)</f>
        <v>0</v>
      </c>
      <c r="S459" s="29">
        <f>+SUMIFS('Scritture 2014'!$F:$F,'Scritture 2014'!$G:$G,"39CA",'Scritture 2014'!$A:$A,$M459)</f>
        <v>0</v>
      </c>
      <c r="T459" s="29">
        <f>+SUMIFS('Scritture 2014'!$F:$F,'Scritture 2014'!$G:$G,"17",'Scritture 2014'!$A:$A,$M459)</f>
        <v>0</v>
      </c>
      <c r="U459" s="29">
        <f>+SUMIFS('Scritture 2014'!$F:$F,'Scritture 2014'!$G:$G,"39AF",'Scritture 2014'!$A:$A,$M459)</f>
        <v>0</v>
      </c>
      <c r="V459" s="29">
        <f>+SUMIFS('Scritture 2014'!$F:$F,'Scritture 2014'!$G:$G,"39SD",'Scritture 2014'!$A:$A,$M459)</f>
        <v>0</v>
      </c>
      <c r="W459" s="29">
        <f>+SUMIFS('Scritture 2014'!$F:$F,'Scritture 2014'!$G:$G,"37",'Scritture 2014'!$A:$A,$M459)</f>
        <v>0</v>
      </c>
      <c r="X459" s="29">
        <f>+SUMIFS('Scritture 2014'!$F:$F,'Scritture 2014'!$G:$G,"19",'Scritture 2014'!$A:$A,$M459)</f>
        <v>0</v>
      </c>
      <c r="Y459" s="29">
        <f t="shared" si="28"/>
        <v>0</v>
      </c>
      <c r="Z459" s="29">
        <f t="shared" si="29"/>
        <v>62599.91</v>
      </c>
      <c r="AA459" s="29">
        <f t="shared" si="30"/>
        <v>0</v>
      </c>
    </row>
    <row r="460" spans="1:27" ht="15" customHeight="1" x14ac:dyDescent="0.3">
      <c r="A460" s="12" t="s">
        <v>426</v>
      </c>
      <c r="B460" s="12" t="s">
        <v>467</v>
      </c>
      <c r="C460" s="13" t="s">
        <v>468</v>
      </c>
      <c r="D460" s="13" t="s">
        <v>506</v>
      </c>
      <c r="E460" s="14" t="s">
        <v>507</v>
      </c>
      <c r="F460" s="13"/>
      <c r="G460" s="13"/>
      <c r="H460" s="10" t="s">
        <v>426</v>
      </c>
      <c r="I460" s="10" t="s">
        <v>467</v>
      </c>
      <c r="J460" t="s">
        <v>508</v>
      </c>
      <c r="K460" t="s">
        <v>508</v>
      </c>
      <c r="M460" s="15">
        <v>44008000008</v>
      </c>
      <c r="N460" s="15" t="s">
        <v>576</v>
      </c>
      <c r="O460" s="12">
        <f>+VLOOKUP(M460,[2]Foglio1!$A:$C,3,0)</f>
        <v>114127</v>
      </c>
      <c r="P460" s="29">
        <f>+VLOOKUP($M460,'Sp 2013'!$M:$X,12,0)</f>
        <v>0</v>
      </c>
      <c r="Q460" s="29">
        <f>+SUMIFS('Scritture 2014'!$F:$F,'Scritture 2014'!$G:$G,"38",'Scritture 2014'!$A:$A,$M460)</f>
        <v>0</v>
      </c>
      <c r="R460" s="29">
        <f>+SUMIFS('Scritture 2014'!$F:$F,'Scritture 2014'!$G:$G,"16",'Scritture 2014'!$A:$A,$M460)</f>
        <v>0</v>
      </c>
      <c r="S460" s="29">
        <f>+SUMIFS('Scritture 2014'!$F:$F,'Scritture 2014'!$G:$G,"39CA",'Scritture 2014'!$A:$A,$M460)</f>
        <v>0</v>
      </c>
      <c r="T460" s="29">
        <f>+SUMIFS('Scritture 2014'!$F:$F,'Scritture 2014'!$G:$G,"17",'Scritture 2014'!$A:$A,$M460)</f>
        <v>0</v>
      </c>
      <c r="U460" s="29">
        <f>+SUMIFS('Scritture 2014'!$F:$F,'Scritture 2014'!$G:$G,"39AF",'Scritture 2014'!$A:$A,$M460)</f>
        <v>0</v>
      </c>
      <c r="V460" s="29">
        <f>+SUMIFS('Scritture 2014'!$F:$F,'Scritture 2014'!$G:$G,"39SD",'Scritture 2014'!$A:$A,$M460)</f>
        <v>0</v>
      </c>
      <c r="W460" s="29">
        <f>+SUMIFS('Scritture 2014'!$F:$F,'Scritture 2014'!$G:$G,"37",'Scritture 2014'!$A:$A,$M460)</f>
        <v>0</v>
      </c>
      <c r="X460" s="29">
        <f>+SUMIFS('Scritture 2014'!$F:$F,'Scritture 2014'!$G:$G,"19",'Scritture 2014'!$A:$A,$M460)</f>
        <v>0</v>
      </c>
      <c r="Y460" s="29">
        <f t="shared" si="28"/>
        <v>0</v>
      </c>
      <c r="Z460" s="29">
        <f t="shared" si="29"/>
        <v>114127</v>
      </c>
      <c r="AA460" s="29">
        <f t="shared" si="30"/>
        <v>0</v>
      </c>
    </row>
    <row r="461" spans="1:27" ht="15" customHeight="1" x14ac:dyDescent="0.3">
      <c r="A461" s="12" t="s">
        <v>426</v>
      </c>
      <c r="B461" s="12" t="s">
        <v>467</v>
      </c>
      <c r="C461" s="13" t="s">
        <v>468</v>
      </c>
      <c r="D461" s="13" t="s">
        <v>506</v>
      </c>
      <c r="E461" s="14" t="s">
        <v>507</v>
      </c>
      <c r="F461" s="13"/>
      <c r="G461" s="13"/>
      <c r="H461" s="10" t="s">
        <v>426</v>
      </c>
      <c r="I461" s="10" t="s">
        <v>467</v>
      </c>
      <c r="J461" t="s">
        <v>508</v>
      </c>
      <c r="K461" t="s">
        <v>508</v>
      </c>
      <c r="M461" s="15">
        <v>44008000009</v>
      </c>
      <c r="N461" s="15" t="s">
        <v>577</v>
      </c>
      <c r="O461" s="12">
        <f>+VLOOKUP(M461,[2]Foglio1!$A:$C,3,0)</f>
        <v>23901.97</v>
      </c>
      <c r="P461" s="29">
        <f>+VLOOKUP($M461,'Sp 2013'!$M:$X,12,0)</f>
        <v>0</v>
      </c>
      <c r="Q461" s="29">
        <f>+SUMIFS('Scritture 2014'!$F:$F,'Scritture 2014'!$G:$G,"38",'Scritture 2014'!$A:$A,$M461)</f>
        <v>0</v>
      </c>
      <c r="R461" s="29">
        <f>+SUMIFS('Scritture 2014'!$F:$F,'Scritture 2014'!$G:$G,"16",'Scritture 2014'!$A:$A,$M461)</f>
        <v>0</v>
      </c>
      <c r="S461" s="29">
        <f>+SUMIFS('Scritture 2014'!$F:$F,'Scritture 2014'!$G:$G,"39CA",'Scritture 2014'!$A:$A,$M461)</f>
        <v>0</v>
      </c>
      <c r="T461" s="29">
        <f>+SUMIFS('Scritture 2014'!$F:$F,'Scritture 2014'!$G:$G,"17",'Scritture 2014'!$A:$A,$M461)</f>
        <v>0</v>
      </c>
      <c r="U461" s="29">
        <f>+SUMIFS('Scritture 2014'!$F:$F,'Scritture 2014'!$G:$G,"39AF",'Scritture 2014'!$A:$A,$M461)</f>
        <v>0</v>
      </c>
      <c r="V461" s="29">
        <f>+SUMIFS('Scritture 2014'!$F:$F,'Scritture 2014'!$G:$G,"39SD",'Scritture 2014'!$A:$A,$M461)</f>
        <v>0</v>
      </c>
      <c r="W461" s="29">
        <f>+SUMIFS('Scritture 2014'!$F:$F,'Scritture 2014'!$G:$G,"37",'Scritture 2014'!$A:$A,$M461)</f>
        <v>0</v>
      </c>
      <c r="X461" s="29">
        <f>+SUMIFS('Scritture 2014'!$F:$F,'Scritture 2014'!$G:$G,"19",'Scritture 2014'!$A:$A,$M461)</f>
        <v>0</v>
      </c>
      <c r="Y461" s="29">
        <f t="shared" si="28"/>
        <v>0</v>
      </c>
      <c r="Z461" s="29">
        <f t="shared" si="29"/>
        <v>23901.97</v>
      </c>
      <c r="AA461" s="29">
        <f t="shared" si="30"/>
        <v>0</v>
      </c>
    </row>
    <row r="462" spans="1:27" ht="15" customHeight="1" x14ac:dyDescent="0.3">
      <c r="A462" s="12" t="s">
        <v>426</v>
      </c>
      <c r="B462" s="12" t="s">
        <v>467</v>
      </c>
      <c r="C462" s="13" t="s">
        <v>468</v>
      </c>
      <c r="D462" s="13" t="s">
        <v>506</v>
      </c>
      <c r="E462" s="14" t="s">
        <v>507</v>
      </c>
      <c r="F462" s="13"/>
      <c r="G462" s="13"/>
      <c r="H462" s="10" t="s">
        <v>426</v>
      </c>
      <c r="I462" s="10" t="s">
        <v>467</v>
      </c>
      <c r="J462" t="s">
        <v>508</v>
      </c>
      <c r="K462" t="s">
        <v>508</v>
      </c>
      <c r="M462" s="15">
        <v>44008000011</v>
      </c>
      <c r="N462" s="15" t="s">
        <v>578</v>
      </c>
      <c r="O462" s="12">
        <f>+VLOOKUP(M462,[2]Foglio1!$A:$C,3,0)</f>
        <v>14240</v>
      </c>
      <c r="P462" s="29">
        <f>+VLOOKUP($M462,'Sp 2013'!$M:$X,12,0)</f>
        <v>0</v>
      </c>
      <c r="Q462" s="29">
        <f>+SUMIFS('Scritture 2014'!$F:$F,'Scritture 2014'!$G:$G,"38",'Scritture 2014'!$A:$A,$M462)</f>
        <v>0</v>
      </c>
      <c r="R462" s="29">
        <f>+SUMIFS('Scritture 2014'!$F:$F,'Scritture 2014'!$G:$G,"16",'Scritture 2014'!$A:$A,$M462)</f>
        <v>0</v>
      </c>
      <c r="S462" s="29">
        <f>+SUMIFS('Scritture 2014'!$F:$F,'Scritture 2014'!$G:$G,"39CA",'Scritture 2014'!$A:$A,$M462)</f>
        <v>0</v>
      </c>
      <c r="T462" s="29">
        <f>+SUMIFS('Scritture 2014'!$F:$F,'Scritture 2014'!$G:$G,"17",'Scritture 2014'!$A:$A,$M462)</f>
        <v>0</v>
      </c>
      <c r="U462" s="29">
        <f>+SUMIFS('Scritture 2014'!$F:$F,'Scritture 2014'!$G:$G,"39AF",'Scritture 2014'!$A:$A,$M462)</f>
        <v>0</v>
      </c>
      <c r="V462" s="29">
        <f>+SUMIFS('Scritture 2014'!$F:$F,'Scritture 2014'!$G:$G,"39SD",'Scritture 2014'!$A:$A,$M462)</f>
        <v>0</v>
      </c>
      <c r="W462" s="29">
        <f>+SUMIFS('Scritture 2014'!$F:$F,'Scritture 2014'!$G:$G,"37",'Scritture 2014'!$A:$A,$M462)</f>
        <v>0</v>
      </c>
      <c r="X462" s="29">
        <f>+SUMIFS('Scritture 2014'!$F:$F,'Scritture 2014'!$G:$G,"19",'Scritture 2014'!$A:$A,$M462)</f>
        <v>0</v>
      </c>
      <c r="Y462" s="29">
        <f t="shared" si="28"/>
        <v>0</v>
      </c>
      <c r="Z462" s="29">
        <f t="shared" si="29"/>
        <v>14240</v>
      </c>
      <c r="AA462" s="29">
        <f t="shared" si="30"/>
        <v>0</v>
      </c>
    </row>
    <row r="463" spans="1:27" ht="15" customHeight="1" x14ac:dyDescent="0.3">
      <c r="A463" s="12" t="s">
        <v>426</v>
      </c>
      <c r="B463" s="12" t="s">
        <v>467</v>
      </c>
      <c r="C463" s="13" t="s">
        <v>468</v>
      </c>
      <c r="D463" s="13" t="s">
        <v>506</v>
      </c>
      <c r="E463" s="14" t="s">
        <v>507</v>
      </c>
      <c r="F463" s="13"/>
      <c r="G463" s="13"/>
      <c r="H463" s="10" t="s">
        <v>426</v>
      </c>
      <c r="I463" s="10" t="s">
        <v>467</v>
      </c>
      <c r="J463" t="s">
        <v>508</v>
      </c>
      <c r="K463" t="s">
        <v>508</v>
      </c>
      <c r="M463" s="15">
        <v>44008000021</v>
      </c>
      <c r="N463" s="15" t="s">
        <v>579</v>
      </c>
      <c r="O463" s="12">
        <f>+VLOOKUP(M463,[2]Foglio1!$A:$C,3,0)</f>
        <v>14720.23</v>
      </c>
      <c r="P463" s="29">
        <f>+VLOOKUP($M463,'Sp 2013'!$M:$X,12,0)</f>
        <v>0</v>
      </c>
      <c r="Q463" s="29">
        <f>+SUMIFS('Scritture 2014'!$F:$F,'Scritture 2014'!$G:$G,"38",'Scritture 2014'!$A:$A,$M463)</f>
        <v>0</v>
      </c>
      <c r="R463" s="29">
        <f>+SUMIFS('Scritture 2014'!$F:$F,'Scritture 2014'!$G:$G,"16",'Scritture 2014'!$A:$A,$M463)</f>
        <v>0</v>
      </c>
      <c r="S463" s="29">
        <f>+SUMIFS('Scritture 2014'!$F:$F,'Scritture 2014'!$G:$G,"39CA",'Scritture 2014'!$A:$A,$M463)</f>
        <v>0</v>
      </c>
      <c r="T463" s="29">
        <f>+SUMIFS('Scritture 2014'!$F:$F,'Scritture 2014'!$G:$G,"17",'Scritture 2014'!$A:$A,$M463)</f>
        <v>0</v>
      </c>
      <c r="U463" s="29">
        <f>+SUMIFS('Scritture 2014'!$F:$F,'Scritture 2014'!$G:$G,"39AF",'Scritture 2014'!$A:$A,$M463)</f>
        <v>0</v>
      </c>
      <c r="V463" s="29">
        <f>+SUMIFS('Scritture 2014'!$F:$F,'Scritture 2014'!$G:$G,"39SD",'Scritture 2014'!$A:$A,$M463)</f>
        <v>0</v>
      </c>
      <c r="W463" s="29">
        <f>+SUMIFS('Scritture 2014'!$F:$F,'Scritture 2014'!$G:$G,"37",'Scritture 2014'!$A:$A,$M463)</f>
        <v>0</v>
      </c>
      <c r="X463" s="29">
        <f>+SUMIFS('Scritture 2014'!$F:$F,'Scritture 2014'!$G:$G,"19",'Scritture 2014'!$A:$A,$M463)</f>
        <v>0</v>
      </c>
      <c r="Y463" s="29">
        <f t="shared" si="28"/>
        <v>0</v>
      </c>
      <c r="Z463" s="29">
        <f t="shared" si="29"/>
        <v>14720.23</v>
      </c>
      <c r="AA463" s="29">
        <f t="shared" si="30"/>
        <v>0</v>
      </c>
    </row>
    <row r="464" spans="1:27" ht="15" customHeight="1" x14ac:dyDescent="0.3">
      <c r="A464" s="12" t="s">
        <v>426</v>
      </c>
      <c r="B464" s="12" t="s">
        <v>467</v>
      </c>
      <c r="C464" s="13" t="s">
        <v>468</v>
      </c>
      <c r="D464" s="13" t="s">
        <v>506</v>
      </c>
      <c r="E464" s="14" t="s">
        <v>507</v>
      </c>
      <c r="F464" s="13"/>
      <c r="G464" s="13"/>
      <c r="H464" s="10" t="s">
        <v>426</v>
      </c>
      <c r="I464" s="10" t="s">
        <v>467</v>
      </c>
      <c r="J464" t="s">
        <v>508</v>
      </c>
      <c r="K464" t="s">
        <v>508</v>
      </c>
      <c r="M464" s="15">
        <v>44008000022</v>
      </c>
      <c r="N464" s="15" t="s">
        <v>580</v>
      </c>
      <c r="O464" s="12">
        <f>+VLOOKUP(M464,[2]Foglio1!$A:$C,3,0)</f>
        <v>630.17999999999995</v>
      </c>
      <c r="P464" s="29">
        <f>+VLOOKUP($M464,'Sp 2013'!$M:$X,12,0)</f>
        <v>0</v>
      </c>
      <c r="Q464" s="29">
        <f>+SUMIFS('Scritture 2014'!$F:$F,'Scritture 2014'!$G:$G,"38",'Scritture 2014'!$A:$A,$M464)</f>
        <v>0</v>
      </c>
      <c r="R464" s="29">
        <f>+SUMIFS('Scritture 2014'!$F:$F,'Scritture 2014'!$G:$G,"16",'Scritture 2014'!$A:$A,$M464)</f>
        <v>0</v>
      </c>
      <c r="S464" s="29">
        <f>+SUMIFS('Scritture 2014'!$F:$F,'Scritture 2014'!$G:$G,"39CA",'Scritture 2014'!$A:$A,$M464)</f>
        <v>0</v>
      </c>
      <c r="T464" s="29">
        <f>+SUMIFS('Scritture 2014'!$F:$F,'Scritture 2014'!$G:$G,"17",'Scritture 2014'!$A:$A,$M464)</f>
        <v>0</v>
      </c>
      <c r="U464" s="29">
        <f>+SUMIFS('Scritture 2014'!$F:$F,'Scritture 2014'!$G:$G,"39AF",'Scritture 2014'!$A:$A,$M464)</f>
        <v>0</v>
      </c>
      <c r="V464" s="29">
        <f>+SUMIFS('Scritture 2014'!$F:$F,'Scritture 2014'!$G:$G,"39SD",'Scritture 2014'!$A:$A,$M464)</f>
        <v>0</v>
      </c>
      <c r="W464" s="29">
        <f>+SUMIFS('Scritture 2014'!$F:$F,'Scritture 2014'!$G:$G,"37",'Scritture 2014'!$A:$A,$M464)</f>
        <v>0</v>
      </c>
      <c r="X464" s="29">
        <f>+SUMIFS('Scritture 2014'!$F:$F,'Scritture 2014'!$G:$G,"19",'Scritture 2014'!$A:$A,$M464)</f>
        <v>0</v>
      </c>
      <c r="Y464" s="29">
        <f t="shared" si="28"/>
        <v>0</v>
      </c>
      <c r="Z464" s="29">
        <f t="shared" si="29"/>
        <v>630.17999999999995</v>
      </c>
      <c r="AA464" s="29">
        <f t="shared" si="30"/>
        <v>0</v>
      </c>
    </row>
    <row r="465" spans="1:27" ht="15" customHeight="1" x14ac:dyDescent="0.3">
      <c r="A465" s="12" t="s">
        <v>426</v>
      </c>
      <c r="B465" s="12" t="s">
        <v>467</v>
      </c>
      <c r="C465" s="13" t="s">
        <v>468</v>
      </c>
      <c r="D465" s="13" t="s">
        <v>506</v>
      </c>
      <c r="E465" s="14" t="s">
        <v>507</v>
      </c>
      <c r="F465" s="13"/>
      <c r="G465" s="13"/>
      <c r="H465" s="10" t="s">
        <v>426</v>
      </c>
      <c r="I465" s="10" t="s">
        <v>467</v>
      </c>
      <c r="J465" t="s">
        <v>508</v>
      </c>
      <c r="K465" t="s">
        <v>508</v>
      </c>
      <c r="M465" s="15">
        <v>44008000023</v>
      </c>
      <c r="N465" s="15" t="s">
        <v>581</v>
      </c>
      <c r="O465" s="12">
        <f>+VLOOKUP(M465,[2]Foglio1!$A:$C,3,0)</f>
        <v>11946.32</v>
      </c>
      <c r="P465" s="29">
        <f>+VLOOKUP($M465,'Sp 2013'!$M:$X,12,0)</f>
        <v>0</v>
      </c>
      <c r="Q465" s="29">
        <f>+SUMIFS('Scritture 2014'!$F:$F,'Scritture 2014'!$G:$G,"38",'Scritture 2014'!$A:$A,$M465)</f>
        <v>0</v>
      </c>
      <c r="R465" s="29">
        <f>+SUMIFS('Scritture 2014'!$F:$F,'Scritture 2014'!$G:$G,"16",'Scritture 2014'!$A:$A,$M465)</f>
        <v>0</v>
      </c>
      <c r="S465" s="29">
        <f>+SUMIFS('Scritture 2014'!$F:$F,'Scritture 2014'!$G:$G,"39CA",'Scritture 2014'!$A:$A,$M465)</f>
        <v>0</v>
      </c>
      <c r="T465" s="29">
        <f>+SUMIFS('Scritture 2014'!$F:$F,'Scritture 2014'!$G:$G,"17",'Scritture 2014'!$A:$A,$M465)</f>
        <v>0</v>
      </c>
      <c r="U465" s="29">
        <f>+SUMIFS('Scritture 2014'!$F:$F,'Scritture 2014'!$G:$G,"39AF",'Scritture 2014'!$A:$A,$M465)</f>
        <v>0</v>
      </c>
      <c r="V465" s="29">
        <f>+SUMIFS('Scritture 2014'!$F:$F,'Scritture 2014'!$G:$G,"39SD",'Scritture 2014'!$A:$A,$M465)</f>
        <v>0</v>
      </c>
      <c r="W465" s="29">
        <f>+SUMIFS('Scritture 2014'!$F:$F,'Scritture 2014'!$G:$G,"37",'Scritture 2014'!$A:$A,$M465)</f>
        <v>0</v>
      </c>
      <c r="X465" s="29">
        <f>+SUMIFS('Scritture 2014'!$F:$F,'Scritture 2014'!$G:$G,"19",'Scritture 2014'!$A:$A,$M465)</f>
        <v>0</v>
      </c>
      <c r="Y465" s="29">
        <f t="shared" si="28"/>
        <v>0</v>
      </c>
      <c r="Z465" s="29">
        <f t="shared" si="29"/>
        <v>11946.32</v>
      </c>
      <c r="AA465" s="29">
        <f t="shared" si="30"/>
        <v>0</v>
      </c>
    </row>
    <row r="466" spans="1:27" ht="15" customHeight="1" x14ac:dyDescent="0.3">
      <c r="A466" s="12" t="s">
        <v>426</v>
      </c>
      <c r="B466" s="12" t="s">
        <v>467</v>
      </c>
      <c r="C466" s="13" t="s">
        <v>468</v>
      </c>
      <c r="D466" s="13" t="s">
        <v>506</v>
      </c>
      <c r="E466" s="14" t="s">
        <v>507</v>
      </c>
      <c r="F466" s="13"/>
      <c r="G466" s="13"/>
      <c r="H466" s="10" t="s">
        <v>426</v>
      </c>
      <c r="I466" s="10" t="s">
        <v>467</v>
      </c>
      <c r="J466" t="s">
        <v>508</v>
      </c>
      <c r="K466" t="s">
        <v>508</v>
      </c>
      <c r="M466" s="15">
        <v>44008000024</v>
      </c>
      <c r="N466" s="15" t="s">
        <v>582</v>
      </c>
      <c r="O466" s="12">
        <f>+VLOOKUP(M466,[2]Foglio1!$A:$C,3,0)</f>
        <v>3987.94</v>
      </c>
      <c r="P466" s="29">
        <f>+VLOOKUP($M466,'Sp 2013'!$M:$X,12,0)</f>
        <v>0</v>
      </c>
      <c r="Q466" s="29">
        <f>+SUMIFS('Scritture 2014'!$F:$F,'Scritture 2014'!$G:$G,"38",'Scritture 2014'!$A:$A,$M466)</f>
        <v>0</v>
      </c>
      <c r="R466" s="29">
        <f>+SUMIFS('Scritture 2014'!$F:$F,'Scritture 2014'!$G:$G,"16",'Scritture 2014'!$A:$A,$M466)</f>
        <v>0</v>
      </c>
      <c r="S466" s="29">
        <f>+SUMIFS('Scritture 2014'!$F:$F,'Scritture 2014'!$G:$G,"39CA",'Scritture 2014'!$A:$A,$M466)</f>
        <v>0</v>
      </c>
      <c r="T466" s="29">
        <f>+SUMIFS('Scritture 2014'!$F:$F,'Scritture 2014'!$G:$G,"17",'Scritture 2014'!$A:$A,$M466)</f>
        <v>0</v>
      </c>
      <c r="U466" s="29">
        <f>+SUMIFS('Scritture 2014'!$F:$F,'Scritture 2014'!$G:$G,"39AF",'Scritture 2014'!$A:$A,$M466)</f>
        <v>0</v>
      </c>
      <c r="V466" s="29">
        <f>+SUMIFS('Scritture 2014'!$F:$F,'Scritture 2014'!$G:$G,"39SD",'Scritture 2014'!$A:$A,$M466)</f>
        <v>0</v>
      </c>
      <c r="W466" s="29">
        <f>+SUMIFS('Scritture 2014'!$F:$F,'Scritture 2014'!$G:$G,"37",'Scritture 2014'!$A:$A,$M466)</f>
        <v>0</v>
      </c>
      <c r="X466" s="29">
        <f>+SUMIFS('Scritture 2014'!$F:$F,'Scritture 2014'!$G:$G,"19",'Scritture 2014'!$A:$A,$M466)</f>
        <v>0</v>
      </c>
      <c r="Y466" s="29">
        <f t="shared" si="28"/>
        <v>0</v>
      </c>
      <c r="Z466" s="29">
        <f t="shared" si="29"/>
        <v>3987.94</v>
      </c>
      <c r="AA466" s="29">
        <f t="shared" si="30"/>
        <v>0</v>
      </c>
    </row>
    <row r="467" spans="1:27" ht="15" customHeight="1" x14ac:dyDescent="0.3">
      <c r="A467" s="12" t="s">
        <v>426</v>
      </c>
      <c r="B467" s="12" t="s">
        <v>467</v>
      </c>
      <c r="C467" s="13" t="s">
        <v>468</v>
      </c>
      <c r="D467" s="13" t="s">
        <v>506</v>
      </c>
      <c r="E467" s="14" t="s">
        <v>507</v>
      </c>
      <c r="F467" s="13"/>
      <c r="G467" s="13"/>
      <c r="H467" s="10" t="s">
        <v>426</v>
      </c>
      <c r="I467" s="10" t="s">
        <v>467</v>
      </c>
      <c r="J467" t="s">
        <v>508</v>
      </c>
      <c r="K467" t="s">
        <v>508</v>
      </c>
      <c r="M467" s="15">
        <v>44008000025</v>
      </c>
      <c r="N467" s="15" t="s">
        <v>583</v>
      </c>
      <c r="O467" s="12">
        <f>+VLOOKUP(M467,[2]Foglio1!$A:$C,3,0)</f>
        <v>7357.83</v>
      </c>
      <c r="P467" s="29">
        <f>+VLOOKUP($M467,'Sp 2013'!$M:$X,12,0)</f>
        <v>0</v>
      </c>
      <c r="Q467" s="29">
        <f>+SUMIFS('Scritture 2014'!$F:$F,'Scritture 2014'!$G:$G,"38",'Scritture 2014'!$A:$A,$M467)</f>
        <v>0</v>
      </c>
      <c r="R467" s="29">
        <f>+SUMIFS('Scritture 2014'!$F:$F,'Scritture 2014'!$G:$G,"16",'Scritture 2014'!$A:$A,$M467)</f>
        <v>0</v>
      </c>
      <c r="S467" s="29">
        <f>+SUMIFS('Scritture 2014'!$F:$F,'Scritture 2014'!$G:$G,"39CA",'Scritture 2014'!$A:$A,$M467)</f>
        <v>0</v>
      </c>
      <c r="T467" s="29">
        <f>+SUMIFS('Scritture 2014'!$F:$F,'Scritture 2014'!$G:$G,"17",'Scritture 2014'!$A:$A,$M467)</f>
        <v>0</v>
      </c>
      <c r="U467" s="29">
        <f>+SUMIFS('Scritture 2014'!$F:$F,'Scritture 2014'!$G:$G,"39AF",'Scritture 2014'!$A:$A,$M467)</f>
        <v>0</v>
      </c>
      <c r="V467" s="29">
        <f>+SUMIFS('Scritture 2014'!$F:$F,'Scritture 2014'!$G:$G,"39SD",'Scritture 2014'!$A:$A,$M467)</f>
        <v>0</v>
      </c>
      <c r="W467" s="29">
        <f>+SUMIFS('Scritture 2014'!$F:$F,'Scritture 2014'!$G:$G,"37",'Scritture 2014'!$A:$A,$M467)</f>
        <v>0</v>
      </c>
      <c r="X467" s="29">
        <f>+SUMIFS('Scritture 2014'!$F:$F,'Scritture 2014'!$G:$G,"19",'Scritture 2014'!$A:$A,$M467)</f>
        <v>0</v>
      </c>
      <c r="Y467" s="29">
        <f t="shared" si="28"/>
        <v>0</v>
      </c>
      <c r="Z467" s="29">
        <f t="shared" si="29"/>
        <v>7357.83</v>
      </c>
      <c r="AA467" s="29">
        <f t="shared" si="30"/>
        <v>0</v>
      </c>
    </row>
    <row r="468" spans="1:27" ht="15" customHeight="1" x14ac:dyDescent="0.3">
      <c r="A468" s="12" t="s">
        <v>426</v>
      </c>
      <c r="B468" s="12" t="s">
        <v>467</v>
      </c>
      <c r="C468" s="13" t="s">
        <v>468</v>
      </c>
      <c r="D468" s="13" t="s">
        <v>531</v>
      </c>
      <c r="E468" s="14" t="s">
        <v>584</v>
      </c>
      <c r="F468" s="13"/>
      <c r="G468" s="13"/>
      <c r="H468" s="10" t="s">
        <v>426</v>
      </c>
      <c r="I468" s="10" t="s">
        <v>467</v>
      </c>
      <c r="J468" t="s">
        <v>508</v>
      </c>
      <c r="K468" t="s">
        <v>508</v>
      </c>
      <c r="M468" s="15">
        <v>44008000026</v>
      </c>
      <c r="N468" s="15" t="s">
        <v>585</v>
      </c>
      <c r="O468" s="12">
        <f>+VLOOKUP(M468,[2]Foglio1!$A:$C,3,0)</f>
        <v>126058.91</v>
      </c>
      <c r="P468" s="29">
        <f>+VLOOKUP($M468,'Sp 2013'!$M:$X,12,0)</f>
        <v>0</v>
      </c>
      <c r="Q468" s="29">
        <f>+SUMIFS('Scritture 2014'!$F:$F,'Scritture 2014'!$G:$G,"38",'Scritture 2014'!$A:$A,$M468)</f>
        <v>0</v>
      </c>
      <c r="R468" s="29">
        <f>+SUMIFS('Scritture 2014'!$F:$F,'Scritture 2014'!$G:$G,"16",'Scritture 2014'!$A:$A,$M468)</f>
        <v>0</v>
      </c>
      <c r="S468" s="29">
        <f>+SUMIFS('Scritture 2014'!$F:$F,'Scritture 2014'!$G:$G,"39CA",'Scritture 2014'!$A:$A,$M468)</f>
        <v>0</v>
      </c>
      <c r="T468" s="29">
        <f>+SUMIFS('Scritture 2014'!$F:$F,'Scritture 2014'!$G:$G,"17",'Scritture 2014'!$A:$A,$M468)</f>
        <v>0</v>
      </c>
      <c r="U468" s="29">
        <f>+SUMIFS('Scritture 2014'!$F:$F,'Scritture 2014'!$G:$G,"39AF",'Scritture 2014'!$A:$A,$M468)</f>
        <v>0</v>
      </c>
      <c r="V468" s="29">
        <f>+SUMIFS('Scritture 2014'!$F:$F,'Scritture 2014'!$G:$G,"39SD",'Scritture 2014'!$A:$A,$M468)</f>
        <v>0</v>
      </c>
      <c r="W468" s="29">
        <f>+SUMIFS('Scritture 2014'!$F:$F,'Scritture 2014'!$G:$G,"37",'Scritture 2014'!$A:$A,$M468)</f>
        <v>0</v>
      </c>
      <c r="X468" s="29">
        <f>+SUMIFS('Scritture 2014'!$F:$F,'Scritture 2014'!$G:$G,"19",'Scritture 2014'!$A:$A,$M468)</f>
        <v>0</v>
      </c>
      <c r="Y468" s="29">
        <f t="shared" si="28"/>
        <v>0</v>
      </c>
      <c r="Z468" s="29">
        <f t="shared" si="29"/>
        <v>126058.91</v>
      </c>
      <c r="AA468" s="29">
        <f t="shared" si="30"/>
        <v>0</v>
      </c>
    </row>
    <row r="469" spans="1:27" ht="15" customHeight="1" x14ac:dyDescent="0.3">
      <c r="A469" s="12" t="s">
        <v>426</v>
      </c>
      <c r="B469" s="12" t="s">
        <v>467</v>
      </c>
      <c r="C469" s="13" t="s">
        <v>468</v>
      </c>
      <c r="D469" s="13" t="s">
        <v>506</v>
      </c>
      <c r="E469" s="14" t="s">
        <v>507</v>
      </c>
      <c r="F469" s="13"/>
      <c r="G469" s="13"/>
      <c r="H469" s="10" t="s">
        <v>426</v>
      </c>
      <c r="I469" s="10" t="s">
        <v>467</v>
      </c>
      <c r="J469" t="s">
        <v>508</v>
      </c>
      <c r="K469" t="s">
        <v>508</v>
      </c>
      <c r="M469" s="15">
        <v>44008000030</v>
      </c>
      <c r="N469" s="15" t="s">
        <v>586</v>
      </c>
      <c r="O469" s="12">
        <f>+VLOOKUP(M469,[2]Foglio1!$A:$C,3,0)</f>
        <v>19323.240000000002</v>
      </c>
      <c r="P469" s="29">
        <f>+VLOOKUP($M469,'Sp 2013'!$M:$X,12,0)</f>
        <v>0</v>
      </c>
      <c r="Q469" s="29">
        <f>+SUMIFS('Scritture 2014'!$F:$F,'Scritture 2014'!$G:$G,"38",'Scritture 2014'!$A:$A,$M469)</f>
        <v>0</v>
      </c>
      <c r="R469" s="29">
        <f>+SUMIFS('Scritture 2014'!$F:$F,'Scritture 2014'!$G:$G,"16",'Scritture 2014'!$A:$A,$M469)</f>
        <v>0</v>
      </c>
      <c r="S469" s="29">
        <f>+SUMIFS('Scritture 2014'!$F:$F,'Scritture 2014'!$G:$G,"39CA",'Scritture 2014'!$A:$A,$M469)</f>
        <v>0</v>
      </c>
      <c r="T469" s="29">
        <f>+SUMIFS('Scritture 2014'!$F:$F,'Scritture 2014'!$G:$G,"17",'Scritture 2014'!$A:$A,$M469)</f>
        <v>0</v>
      </c>
      <c r="U469" s="29">
        <f>+SUMIFS('Scritture 2014'!$F:$F,'Scritture 2014'!$G:$G,"39AF",'Scritture 2014'!$A:$A,$M469)</f>
        <v>0</v>
      </c>
      <c r="V469" s="29">
        <f>+SUMIFS('Scritture 2014'!$F:$F,'Scritture 2014'!$G:$G,"39SD",'Scritture 2014'!$A:$A,$M469)</f>
        <v>0</v>
      </c>
      <c r="W469" s="29">
        <f>+SUMIFS('Scritture 2014'!$F:$F,'Scritture 2014'!$G:$G,"37",'Scritture 2014'!$A:$A,$M469)</f>
        <v>0</v>
      </c>
      <c r="X469" s="29">
        <f>+SUMIFS('Scritture 2014'!$F:$F,'Scritture 2014'!$G:$G,"19",'Scritture 2014'!$A:$A,$M469)</f>
        <v>0</v>
      </c>
      <c r="Y469" s="29">
        <f t="shared" si="28"/>
        <v>0</v>
      </c>
      <c r="Z469" s="29">
        <f t="shared" si="29"/>
        <v>19323.240000000002</v>
      </c>
      <c r="AA469" s="29">
        <f t="shared" si="30"/>
        <v>0</v>
      </c>
    </row>
    <row r="470" spans="1:27" ht="15" customHeight="1" x14ac:dyDescent="0.3">
      <c r="A470" s="12" t="s">
        <v>426</v>
      </c>
      <c r="B470" s="12" t="s">
        <v>467</v>
      </c>
      <c r="C470" s="13" t="s">
        <v>468</v>
      </c>
      <c r="D470" s="13" t="s">
        <v>506</v>
      </c>
      <c r="E470" s="14" t="s">
        <v>507</v>
      </c>
      <c r="F470" s="13"/>
      <c r="G470" s="13"/>
      <c r="H470" s="10" t="s">
        <v>426</v>
      </c>
      <c r="I470" s="10" t="s">
        <v>467</v>
      </c>
      <c r="J470" t="s">
        <v>508</v>
      </c>
      <c r="K470" t="s">
        <v>508</v>
      </c>
      <c r="M470" s="15">
        <v>44008000031</v>
      </c>
      <c r="N470" s="15" t="s">
        <v>587</v>
      </c>
      <c r="O470" s="12">
        <f>+VLOOKUP(M470,[2]Foglio1!$A:$C,3,0)</f>
        <v>34823.35</v>
      </c>
      <c r="P470" s="29">
        <f>+VLOOKUP($M470,'Sp 2013'!$M:$X,12,0)</f>
        <v>0</v>
      </c>
      <c r="Q470" s="29">
        <f>+SUMIFS('Scritture 2014'!$F:$F,'Scritture 2014'!$G:$G,"38",'Scritture 2014'!$A:$A,$M470)</f>
        <v>0</v>
      </c>
      <c r="R470" s="29">
        <f>+SUMIFS('Scritture 2014'!$F:$F,'Scritture 2014'!$G:$G,"16",'Scritture 2014'!$A:$A,$M470)</f>
        <v>0</v>
      </c>
      <c r="S470" s="29">
        <f>+SUMIFS('Scritture 2014'!$F:$F,'Scritture 2014'!$G:$G,"39CA",'Scritture 2014'!$A:$A,$M470)</f>
        <v>0</v>
      </c>
      <c r="T470" s="29">
        <f>+SUMIFS('Scritture 2014'!$F:$F,'Scritture 2014'!$G:$G,"17",'Scritture 2014'!$A:$A,$M470)</f>
        <v>0</v>
      </c>
      <c r="U470" s="29">
        <f>+SUMIFS('Scritture 2014'!$F:$F,'Scritture 2014'!$G:$G,"39AF",'Scritture 2014'!$A:$A,$M470)</f>
        <v>0</v>
      </c>
      <c r="V470" s="29">
        <f>+SUMIFS('Scritture 2014'!$F:$F,'Scritture 2014'!$G:$G,"39SD",'Scritture 2014'!$A:$A,$M470)</f>
        <v>0</v>
      </c>
      <c r="W470" s="29">
        <f>+SUMIFS('Scritture 2014'!$F:$F,'Scritture 2014'!$G:$G,"37",'Scritture 2014'!$A:$A,$M470)</f>
        <v>0</v>
      </c>
      <c r="X470" s="29">
        <f>+SUMIFS('Scritture 2014'!$F:$F,'Scritture 2014'!$G:$G,"19",'Scritture 2014'!$A:$A,$M470)</f>
        <v>0</v>
      </c>
      <c r="Y470" s="29">
        <f t="shared" si="28"/>
        <v>0</v>
      </c>
      <c r="Z470" s="29">
        <f t="shared" si="29"/>
        <v>34823.35</v>
      </c>
      <c r="AA470" s="29">
        <f t="shared" si="30"/>
        <v>0</v>
      </c>
    </row>
    <row r="471" spans="1:27" ht="15" customHeight="1" x14ac:dyDescent="0.3">
      <c r="A471" s="12" t="s">
        <v>426</v>
      </c>
      <c r="B471" s="12" t="s">
        <v>467</v>
      </c>
      <c r="C471" s="13" t="s">
        <v>468</v>
      </c>
      <c r="D471" s="13" t="s">
        <v>506</v>
      </c>
      <c r="E471" s="14" t="s">
        <v>507</v>
      </c>
      <c r="F471" s="13"/>
      <c r="G471" s="13"/>
      <c r="H471" s="10" t="s">
        <v>426</v>
      </c>
      <c r="I471" s="10" t="s">
        <v>467</v>
      </c>
      <c r="J471" t="s">
        <v>508</v>
      </c>
      <c r="K471" t="s">
        <v>508</v>
      </c>
      <c r="M471" s="15">
        <v>44008000033</v>
      </c>
      <c r="N471" s="15" t="s">
        <v>588</v>
      </c>
      <c r="O471" s="12">
        <f>+VLOOKUP(M471,[2]Foglio1!$A:$C,3,0)</f>
        <v>55108.98</v>
      </c>
      <c r="P471" s="29">
        <f>+VLOOKUP($M471,'Sp 2013'!$M:$X,12,0)</f>
        <v>0</v>
      </c>
      <c r="Q471" s="29">
        <f>+SUMIFS('Scritture 2014'!$F:$F,'Scritture 2014'!$G:$G,"38",'Scritture 2014'!$A:$A,$M471)</f>
        <v>0</v>
      </c>
      <c r="R471" s="29">
        <f>+SUMIFS('Scritture 2014'!$F:$F,'Scritture 2014'!$G:$G,"16",'Scritture 2014'!$A:$A,$M471)</f>
        <v>0</v>
      </c>
      <c r="S471" s="29">
        <f>+SUMIFS('Scritture 2014'!$F:$F,'Scritture 2014'!$G:$G,"39CA",'Scritture 2014'!$A:$A,$M471)</f>
        <v>0</v>
      </c>
      <c r="T471" s="29">
        <f>+SUMIFS('Scritture 2014'!$F:$F,'Scritture 2014'!$G:$G,"17",'Scritture 2014'!$A:$A,$M471)</f>
        <v>0</v>
      </c>
      <c r="U471" s="29">
        <f>+SUMIFS('Scritture 2014'!$F:$F,'Scritture 2014'!$G:$G,"39AF",'Scritture 2014'!$A:$A,$M471)</f>
        <v>0</v>
      </c>
      <c r="V471" s="29">
        <f>+SUMIFS('Scritture 2014'!$F:$F,'Scritture 2014'!$G:$G,"39SD",'Scritture 2014'!$A:$A,$M471)</f>
        <v>0</v>
      </c>
      <c r="W471" s="29">
        <f>+SUMIFS('Scritture 2014'!$F:$F,'Scritture 2014'!$G:$G,"37",'Scritture 2014'!$A:$A,$M471)</f>
        <v>0</v>
      </c>
      <c r="X471" s="29">
        <f>+SUMIFS('Scritture 2014'!$F:$F,'Scritture 2014'!$G:$G,"19",'Scritture 2014'!$A:$A,$M471)</f>
        <v>0</v>
      </c>
      <c r="Y471" s="29">
        <f t="shared" si="28"/>
        <v>0</v>
      </c>
      <c r="Z471" s="29">
        <f t="shared" si="29"/>
        <v>55108.98</v>
      </c>
      <c r="AA471" s="29">
        <f t="shared" si="30"/>
        <v>0</v>
      </c>
    </row>
    <row r="472" spans="1:27" ht="15" customHeight="1" x14ac:dyDescent="0.3">
      <c r="A472" s="12" t="s">
        <v>426</v>
      </c>
      <c r="B472" s="12" t="s">
        <v>467</v>
      </c>
      <c r="C472" s="13" t="s">
        <v>468</v>
      </c>
      <c r="D472" s="13" t="s">
        <v>506</v>
      </c>
      <c r="E472" s="14" t="s">
        <v>507</v>
      </c>
      <c r="F472" s="13"/>
      <c r="G472" s="13"/>
      <c r="H472" s="10" t="s">
        <v>426</v>
      </c>
      <c r="I472" s="10" t="s">
        <v>467</v>
      </c>
      <c r="J472" t="s">
        <v>508</v>
      </c>
      <c r="K472" t="s">
        <v>508</v>
      </c>
      <c r="M472" s="15">
        <v>44008000034</v>
      </c>
      <c r="N472" s="15" t="s">
        <v>589</v>
      </c>
      <c r="O472" s="12">
        <f>+VLOOKUP(M472,[2]Foglio1!$A:$C,3,0)</f>
        <v>10661.77</v>
      </c>
      <c r="P472" s="29">
        <f>+VLOOKUP($M472,'Sp 2013'!$M:$X,12,0)</f>
        <v>0</v>
      </c>
      <c r="Q472" s="29">
        <f>+SUMIFS('Scritture 2014'!$F:$F,'Scritture 2014'!$G:$G,"38",'Scritture 2014'!$A:$A,$M472)</f>
        <v>0</v>
      </c>
      <c r="R472" s="29">
        <f>+SUMIFS('Scritture 2014'!$F:$F,'Scritture 2014'!$G:$G,"16",'Scritture 2014'!$A:$A,$M472)</f>
        <v>0</v>
      </c>
      <c r="S472" s="29">
        <f>+SUMIFS('Scritture 2014'!$F:$F,'Scritture 2014'!$G:$G,"39CA",'Scritture 2014'!$A:$A,$M472)</f>
        <v>0</v>
      </c>
      <c r="T472" s="29">
        <f>+SUMIFS('Scritture 2014'!$F:$F,'Scritture 2014'!$G:$G,"17",'Scritture 2014'!$A:$A,$M472)</f>
        <v>0</v>
      </c>
      <c r="U472" s="29">
        <f>+SUMIFS('Scritture 2014'!$F:$F,'Scritture 2014'!$G:$G,"39AF",'Scritture 2014'!$A:$A,$M472)</f>
        <v>0</v>
      </c>
      <c r="V472" s="29">
        <f>+SUMIFS('Scritture 2014'!$F:$F,'Scritture 2014'!$G:$G,"39SD",'Scritture 2014'!$A:$A,$M472)</f>
        <v>0</v>
      </c>
      <c r="W472" s="29">
        <f>+SUMIFS('Scritture 2014'!$F:$F,'Scritture 2014'!$G:$G,"37",'Scritture 2014'!$A:$A,$M472)</f>
        <v>0</v>
      </c>
      <c r="X472" s="29">
        <f>+SUMIFS('Scritture 2014'!$F:$F,'Scritture 2014'!$G:$G,"19",'Scritture 2014'!$A:$A,$M472)</f>
        <v>0</v>
      </c>
      <c r="Y472" s="29">
        <f t="shared" si="28"/>
        <v>0</v>
      </c>
      <c r="Z472" s="29">
        <f t="shared" si="29"/>
        <v>10661.77</v>
      </c>
      <c r="AA472" s="29">
        <f t="shared" si="30"/>
        <v>0</v>
      </c>
    </row>
    <row r="473" spans="1:27" ht="15" customHeight="1" x14ac:dyDescent="0.3">
      <c r="A473" s="12" t="s">
        <v>426</v>
      </c>
      <c r="B473" s="12" t="s">
        <v>467</v>
      </c>
      <c r="C473" s="13" t="s">
        <v>468</v>
      </c>
      <c r="D473" s="13" t="s">
        <v>506</v>
      </c>
      <c r="E473" s="14" t="s">
        <v>507</v>
      </c>
      <c r="F473" s="13"/>
      <c r="G473" s="13"/>
      <c r="H473" s="10" t="s">
        <v>426</v>
      </c>
      <c r="I473" s="10" t="s">
        <v>467</v>
      </c>
      <c r="J473" t="s">
        <v>508</v>
      </c>
      <c r="K473" t="s">
        <v>508</v>
      </c>
      <c r="M473" s="15">
        <v>44008000037</v>
      </c>
      <c r="N473" s="15" t="s">
        <v>590</v>
      </c>
      <c r="O473" s="12">
        <f>+VLOOKUP(M473,[2]Foglio1!$A:$C,3,0)</f>
        <v>75.59</v>
      </c>
      <c r="P473" s="29">
        <f>+VLOOKUP($M473,'Sp 2013'!$M:$X,12,0)</f>
        <v>0</v>
      </c>
      <c r="Q473" s="29">
        <f>+SUMIFS('Scritture 2014'!$F:$F,'Scritture 2014'!$G:$G,"38",'Scritture 2014'!$A:$A,$M473)</f>
        <v>0</v>
      </c>
      <c r="R473" s="29">
        <f>+SUMIFS('Scritture 2014'!$F:$F,'Scritture 2014'!$G:$G,"16",'Scritture 2014'!$A:$A,$M473)</f>
        <v>0</v>
      </c>
      <c r="S473" s="29">
        <f>+SUMIFS('Scritture 2014'!$F:$F,'Scritture 2014'!$G:$G,"39CA",'Scritture 2014'!$A:$A,$M473)</f>
        <v>0</v>
      </c>
      <c r="T473" s="29">
        <f>+SUMIFS('Scritture 2014'!$F:$F,'Scritture 2014'!$G:$G,"17",'Scritture 2014'!$A:$A,$M473)</f>
        <v>0</v>
      </c>
      <c r="U473" s="29">
        <f>+SUMIFS('Scritture 2014'!$F:$F,'Scritture 2014'!$G:$G,"39AF",'Scritture 2014'!$A:$A,$M473)</f>
        <v>0</v>
      </c>
      <c r="V473" s="29">
        <f>+SUMIFS('Scritture 2014'!$F:$F,'Scritture 2014'!$G:$G,"39SD",'Scritture 2014'!$A:$A,$M473)</f>
        <v>0</v>
      </c>
      <c r="W473" s="29">
        <f>+SUMIFS('Scritture 2014'!$F:$F,'Scritture 2014'!$G:$G,"37",'Scritture 2014'!$A:$A,$M473)</f>
        <v>0</v>
      </c>
      <c r="X473" s="29">
        <f>+SUMIFS('Scritture 2014'!$F:$F,'Scritture 2014'!$G:$G,"19",'Scritture 2014'!$A:$A,$M473)</f>
        <v>0</v>
      </c>
      <c r="Y473" s="29">
        <f t="shared" si="28"/>
        <v>0</v>
      </c>
      <c r="Z473" s="29">
        <f t="shared" si="29"/>
        <v>75.59</v>
      </c>
      <c r="AA473" s="29">
        <f t="shared" si="30"/>
        <v>0</v>
      </c>
    </row>
    <row r="474" spans="1:27" ht="15" customHeight="1" x14ac:dyDescent="0.3">
      <c r="A474" s="12" t="s">
        <v>426</v>
      </c>
      <c r="B474" s="12" t="s">
        <v>467</v>
      </c>
      <c r="C474" s="13" t="s">
        <v>468</v>
      </c>
      <c r="D474" s="13" t="s">
        <v>506</v>
      </c>
      <c r="E474" s="14" t="s">
        <v>507</v>
      </c>
      <c r="F474" s="13"/>
      <c r="G474" s="13"/>
      <c r="H474" s="10" t="s">
        <v>426</v>
      </c>
      <c r="I474" s="10" t="s">
        <v>467</v>
      </c>
      <c r="J474" t="s">
        <v>508</v>
      </c>
      <c r="K474" t="s">
        <v>508</v>
      </c>
      <c r="M474" s="15">
        <v>44008000038</v>
      </c>
      <c r="N474" s="15" t="s">
        <v>591</v>
      </c>
      <c r="O474" s="12">
        <f>+VLOOKUP(M474,[2]Foglio1!$A:$C,3,0)</f>
        <v>3173.24</v>
      </c>
      <c r="P474" s="29">
        <f>+VLOOKUP($M474,'Sp 2013'!$M:$X,12,0)</f>
        <v>0</v>
      </c>
      <c r="Q474" s="29">
        <f>+SUMIFS('Scritture 2014'!$F:$F,'Scritture 2014'!$G:$G,"38",'Scritture 2014'!$A:$A,$M474)</f>
        <v>0</v>
      </c>
      <c r="R474" s="29">
        <f>+SUMIFS('Scritture 2014'!$F:$F,'Scritture 2014'!$G:$G,"16",'Scritture 2014'!$A:$A,$M474)</f>
        <v>0</v>
      </c>
      <c r="S474" s="29">
        <f>+SUMIFS('Scritture 2014'!$F:$F,'Scritture 2014'!$G:$G,"39CA",'Scritture 2014'!$A:$A,$M474)</f>
        <v>0</v>
      </c>
      <c r="T474" s="29">
        <f>+SUMIFS('Scritture 2014'!$F:$F,'Scritture 2014'!$G:$G,"17",'Scritture 2014'!$A:$A,$M474)</f>
        <v>0</v>
      </c>
      <c r="U474" s="29">
        <f>+SUMIFS('Scritture 2014'!$F:$F,'Scritture 2014'!$G:$G,"39AF",'Scritture 2014'!$A:$A,$M474)</f>
        <v>0</v>
      </c>
      <c r="V474" s="29">
        <f>+SUMIFS('Scritture 2014'!$F:$F,'Scritture 2014'!$G:$G,"39SD",'Scritture 2014'!$A:$A,$M474)</f>
        <v>0</v>
      </c>
      <c r="W474" s="29">
        <f>+SUMIFS('Scritture 2014'!$F:$F,'Scritture 2014'!$G:$G,"37",'Scritture 2014'!$A:$A,$M474)</f>
        <v>0</v>
      </c>
      <c r="X474" s="29">
        <f>+SUMIFS('Scritture 2014'!$F:$F,'Scritture 2014'!$G:$G,"19",'Scritture 2014'!$A:$A,$M474)</f>
        <v>0</v>
      </c>
      <c r="Y474" s="29">
        <f t="shared" si="28"/>
        <v>0</v>
      </c>
      <c r="Z474" s="29">
        <f t="shared" si="29"/>
        <v>3173.24</v>
      </c>
      <c r="AA474" s="29">
        <f t="shared" si="30"/>
        <v>0</v>
      </c>
    </row>
    <row r="475" spans="1:27" ht="15" customHeight="1" x14ac:dyDescent="0.3">
      <c r="A475" s="12" t="s">
        <v>426</v>
      </c>
      <c r="B475" s="12" t="s">
        <v>467</v>
      </c>
      <c r="C475" s="13" t="s">
        <v>468</v>
      </c>
      <c r="D475" s="13" t="s">
        <v>506</v>
      </c>
      <c r="E475" s="14" t="s">
        <v>507</v>
      </c>
      <c r="F475" s="13"/>
      <c r="G475" s="13"/>
      <c r="H475" s="10" t="s">
        <v>426</v>
      </c>
      <c r="I475" s="10" t="s">
        <v>467</v>
      </c>
      <c r="J475" t="s">
        <v>508</v>
      </c>
      <c r="K475" t="s">
        <v>508</v>
      </c>
      <c r="M475" s="15">
        <v>44008000039</v>
      </c>
      <c r="N475" s="15" t="s">
        <v>592</v>
      </c>
      <c r="O475" s="12">
        <f>+VLOOKUP(M475,[2]Foglio1!$A:$C,3,0)</f>
        <v>36921.29</v>
      </c>
      <c r="P475" s="29">
        <f>+VLOOKUP($M475,'Sp 2013'!$M:$X,12,0)</f>
        <v>0</v>
      </c>
      <c r="Q475" s="29">
        <f>+SUMIFS('Scritture 2014'!$F:$F,'Scritture 2014'!$G:$G,"38",'Scritture 2014'!$A:$A,$M475)</f>
        <v>0</v>
      </c>
      <c r="R475" s="29">
        <f>+SUMIFS('Scritture 2014'!$F:$F,'Scritture 2014'!$G:$G,"16",'Scritture 2014'!$A:$A,$M475)</f>
        <v>0</v>
      </c>
      <c r="S475" s="29">
        <f>+SUMIFS('Scritture 2014'!$F:$F,'Scritture 2014'!$G:$G,"39CA",'Scritture 2014'!$A:$A,$M475)</f>
        <v>0</v>
      </c>
      <c r="T475" s="29">
        <f>+SUMIFS('Scritture 2014'!$F:$F,'Scritture 2014'!$G:$G,"17",'Scritture 2014'!$A:$A,$M475)</f>
        <v>0</v>
      </c>
      <c r="U475" s="29">
        <f>+SUMIFS('Scritture 2014'!$F:$F,'Scritture 2014'!$G:$G,"39AF",'Scritture 2014'!$A:$A,$M475)</f>
        <v>0</v>
      </c>
      <c r="V475" s="29">
        <f>+SUMIFS('Scritture 2014'!$F:$F,'Scritture 2014'!$G:$G,"39SD",'Scritture 2014'!$A:$A,$M475)</f>
        <v>0</v>
      </c>
      <c r="W475" s="29">
        <f>+SUMIFS('Scritture 2014'!$F:$F,'Scritture 2014'!$G:$G,"37",'Scritture 2014'!$A:$A,$M475)</f>
        <v>0</v>
      </c>
      <c r="X475" s="29">
        <f>+SUMIFS('Scritture 2014'!$F:$F,'Scritture 2014'!$G:$G,"19",'Scritture 2014'!$A:$A,$M475)</f>
        <v>0</v>
      </c>
      <c r="Y475" s="29">
        <f t="shared" si="28"/>
        <v>0</v>
      </c>
      <c r="Z475" s="29">
        <f t="shared" si="29"/>
        <v>36921.29</v>
      </c>
      <c r="AA475" s="29">
        <f t="shared" si="30"/>
        <v>0</v>
      </c>
    </row>
    <row r="476" spans="1:27" ht="15" customHeight="1" x14ac:dyDescent="0.3">
      <c r="A476" s="12" t="s">
        <v>426</v>
      </c>
      <c r="B476" s="12" t="s">
        <v>467</v>
      </c>
      <c r="C476" s="13" t="s">
        <v>468</v>
      </c>
      <c r="D476" s="13" t="s">
        <v>506</v>
      </c>
      <c r="E476" s="14" t="s">
        <v>507</v>
      </c>
      <c r="F476" s="13"/>
      <c r="G476" s="13"/>
      <c r="H476" s="10" t="s">
        <v>426</v>
      </c>
      <c r="I476" s="10" t="s">
        <v>467</v>
      </c>
      <c r="J476" t="s">
        <v>508</v>
      </c>
      <c r="K476" t="s">
        <v>508</v>
      </c>
      <c r="M476" s="15">
        <v>44008000045</v>
      </c>
      <c r="N476" s="15" t="s">
        <v>593</v>
      </c>
      <c r="O476" s="12">
        <f>+VLOOKUP(M476,[2]Foglio1!$A:$C,3,0)</f>
        <v>4755</v>
      </c>
      <c r="P476" s="29">
        <f>+VLOOKUP($M476,'Sp 2013'!$M:$X,12,0)</f>
        <v>0</v>
      </c>
      <c r="Q476" s="29">
        <f>+SUMIFS('Scritture 2014'!$F:$F,'Scritture 2014'!$G:$G,"38",'Scritture 2014'!$A:$A,$M476)</f>
        <v>0</v>
      </c>
      <c r="R476" s="29">
        <f>+SUMIFS('Scritture 2014'!$F:$F,'Scritture 2014'!$G:$G,"16",'Scritture 2014'!$A:$A,$M476)</f>
        <v>0</v>
      </c>
      <c r="S476" s="29">
        <f>+SUMIFS('Scritture 2014'!$F:$F,'Scritture 2014'!$G:$G,"39CA",'Scritture 2014'!$A:$A,$M476)</f>
        <v>0</v>
      </c>
      <c r="T476" s="29">
        <f>+SUMIFS('Scritture 2014'!$F:$F,'Scritture 2014'!$G:$G,"17",'Scritture 2014'!$A:$A,$M476)</f>
        <v>0</v>
      </c>
      <c r="U476" s="29">
        <f>+SUMIFS('Scritture 2014'!$F:$F,'Scritture 2014'!$G:$G,"39AF",'Scritture 2014'!$A:$A,$M476)</f>
        <v>0</v>
      </c>
      <c r="V476" s="29">
        <f>+SUMIFS('Scritture 2014'!$F:$F,'Scritture 2014'!$G:$G,"39SD",'Scritture 2014'!$A:$A,$M476)</f>
        <v>0</v>
      </c>
      <c r="W476" s="29">
        <f>+SUMIFS('Scritture 2014'!$F:$F,'Scritture 2014'!$G:$G,"37",'Scritture 2014'!$A:$A,$M476)</f>
        <v>0</v>
      </c>
      <c r="X476" s="29">
        <f>+SUMIFS('Scritture 2014'!$F:$F,'Scritture 2014'!$G:$G,"19",'Scritture 2014'!$A:$A,$M476)</f>
        <v>0</v>
      </c>
      <c r="Y476" s="29">
        <f t="shared" si="28"/>
        <v>0</v>
      </c>
      <c r="Z476" s="29">
        <f t="shared" si="29"/>
        <v>4755</v>
      </c>
      <c r="AA476" s="29">
        <f t="shared" si="30"/>
        <v>0</v>
      </c>
    </row>
    <row r="477" spans="1:27" ht="15" customHeight="1" x14ac:dyDescent="0.3">
      <c r="A477" s="12" t="s">
        <v>426</v>
      </c>
      <c r="B477" s="12" t="s">
        <v>467</v>
      </c>
      <c r="C477" s="13" t="s">
        <v>468</v>
      </c>
      <c r="D477" s="13" t="s">
        <v>531</v>
      </c>
      <c r="E477" s="14" t="s">
        <v>584</v>
      </c>
      <c r="F477" s="13"/>
      <c r="G477" s="13"/>
      <c r="H477" s="10" t="s">
        <v>426</v>
      </c>
      <c r="I477" s="10" t="s">
        <v>467</v>
      </c>
      <c r="J477" t="s">
        <v>508</v>
      </c>
      <c r="K477" t="s">
        <v>508</v>
      </c>
      <c r="M477" s="30">
        <v>44008000048</v>
      </c>
      <c r="N477" s="31" t="s">
        <v>594</v>
      </c>
      <c r="O477" s="12">
        <f>+VLOOKUP(M477,[2]Foglio1!$A:$C,3,0)</f>
        <v>4883.45</v>
      </c>
      <c r="P477" s="29">
        <f>+VLOOKUP($M477,'Sp 2013'!$M:$X,12,0)</f>
        <v>0</v>
      </c>
      <c r="Q477" s="29">
        <f>+SUMIFS('Scritture 2014'!$F:$F,'Scritture 2014'!$G:$G,"38",'Scritture 2014'!$A:$A,$M477)</f>
        <v>0</v>
      </c>
      <c r="R477" s="29">
        <f>+SUMIFS('Scritture 2014'!$F:$F,'Scritture 2014'!$G:$G,"16",'Scritture 2014'!$A:$A,$M477)</f>
        <v>0</v>
      </c>
      <c r="S477" s="29">
        <f>+SUMIFS('Scritture 2014'!$F:$F,'Scritture 2014'!$G:$G,"39CA",'Scritture 2014'!$A:$A,$M477)</f>
        <v>0</v>
      </c>
      <c r="T477" s="29">
        <f>+SUMIFS('Scritture 2014'!$F:$F,'Scritture 2014'!$G:$G,"17",'Scritture 2014'!$A:$A,$M477)</f>
        <v>0</v>
      </c>
      <c r="U477" s="29">
        <f>+SUMIFS('Scritture 2014'!$F:$F,'Scritture 2014'!$G:$G,"39AF",'Scritture 2014'!$A:$A,$M477)</f>
        <v>0</v>
      </c>
      <c r="V477" s="29">
        <f>+SUMIFS('Scritture 2014'!$F:$F,'Scritture 2014'!$G:$G,"39SD",'Scritture 2014'!$A:$A,$M477)</f>
        <v>0</v>
      </c>
      <c r="W477" s="29">
        <f>+SUMIFS('Scritture 2014'!$F:$F,'Scritture 2014'!$G:$G,"37",'Scritture 2014'!$A:$A,$M477)</f>
        <v>0</v>
      </c>
      <c r="X477" s="29">
        <f>+SUMIFS('Scritture 2014'!$F:$F,'Scritture 2014'!$G:$G,"19",'Scritture 2014'!$A:$A,$M477)</f>
        <v>0</v>
      </c>
      <c r="Y477" s="29">
        <f t="shared" si="28"/>
        <v>0</v>
      </c>
      <c r="Z477" s="29">
        <f t="shared" si="29"/>
        <v>4883.45</v>
      </c>
      <c r="AA477" s="29">
        <f t="shared" si="30"/>
        <v>0</v>
      </c>
    </row>
    <row r="478" spans="1:27" ht="15" customHeight="1" x14ac:dyDescent="0.3">
      <c r="A478" s="12" t="s">
        <v>426</v>
      </c>
      <c r="B478" s="12" t="s">
        <v>467</v>
      </c>
      <c r="C478" s="13" t="s">
        <v>468</v>
      </c>
      <c r="D478" s="13" t="s">
        <v>531</v>
      </c>
      <c r="E478" s="14" t="s">
        <v>584</v>
      </c>
      <c r="F478" s="13"/>
      <c r="G478" s="13"/>
      <c r="H478" s="10" t="s">
        <v>426</v>
      </c>
      <c r="I478" s="10" t="s">
        <v>467</v>
      </c>
      <c r="J478" t="s">
        <v>508</v>
      </c>
      <c r="K478" t="s">
        <v>508</v>
      </c>
      <c r="M478" s="30">
        <v>44008000049</v>
      </c>
      <c r="N478" s="31" t="s">
        <v>595</v>
      </c>
      <c r="O478" s="12">
        <f>+VLOOKUP(M478,[2]Foglio1!$A:$C,3,0)</f>
        <v>1924.06</v>
      </c>
      <c r="P478" s="29">
        <f>+VLOOKUP($M478,'Sp 2013'!$M:$X,12,0)</f>
        <v>0</v>
      </c>
      <c r="Q478" s="29">
        <f>+SUMIFS('Scritture 2014'!$F:$F,'Scritture 2014'!$G:$G,"38",'Scritture 2014'!$A:$A,$M478)</f>
        <v>0</v>
      </c>
      <c r="R478" s="29">
        <f>+SUMIFS('Scritture 2014'!$F:$F,'Scritture 2014'!$G:$G,"16",'Scritture 2014'!$A:$A,$M478)</f>
        <v>0</v>
      </c>
      <c r="S478" s="29">
        <f>+SUMIFS('Scritture 2014'!$F:$F,'Scritture 2014'!$G:$G,"39CA",'Scritture 2014'!$A:$A,$M478)</f>
        <v>0</v>
      </c>
      <c r="T478" s="29">
        <f>+SUMIFS('Scritture 2014'!$F:$F,'Scritture 2014'!$G:$G,"17",'Scritture 2014'!$A:$A,$M478)</f>
        <v>0</v>
      </c>
      <c r="U478" s="29">
        <f>+SUMIFS('Scritture 2014'!$F:$F,'Scritture 2014'!$G:$G,"39AF",'Scritture 2014'!$A:$A,$M478)</f>
        <v>0</v>
      </c>
      <c r="V478" s="29">
        <f>+SUMIFS('Scritture 2014'!$F:$F,'Scritture 2014'!$G:$G,"39SD",'Scritture 2014'!$A:$A,$M478)</f>
        <v>0</v>
      </c>
      <c r="W478" s="29">
        <f>+SUMIFS('Scritture 2014'!$F:$F,'Scritture 2014'!$G:$G,"37",'Scritture 2014'!$A:$A,$M478)</f>
        <v>0</v>
      </c>
      <c r="X478" s="29">
        <f>+SUMIFS('Scritture 2014'!$F:$F,'Scritture 2014'!$G:$G,"19",'Scritture 2014'!$A:$A,$M478)</f>
        <v>0</v>
      </c>
      <c r="Y478" s="29">
        <f t="shared" si="28"/>
        <v>0</v>
      </c>
      <c r="Z478" s="29">
        <f t="shared" si="29"/>
        <v>1924.06</v>
      </c>
      <c r="AA478" s="29">
        <f t="shared" si="30"/>
        <v>0</v>
      </c>
    </row>
    <row r="479" spans="1:27" ht="15" customHeight="1" x14ac:dyDescent="0.3">
      <c r="A479" s="12" t="s">
        <v>426</v>
      </c>
      <c r="B479" s="12" t="s">
        <v>467</v>
      </c>
      <c r="C479" s="13" t="s">
        <v>468</v>
      </c>
      <c r="D479" s="13" t="s">
        <v>531</v>
      </c>
      <c r="E479" s="14" t="s">
        <v>584</v>
      </c>
      <c r="F479" s="13"/>
      <c r="G479" s="13"/>
      <c r="H479" s="10" t="s">
        <v>426</v>
      </c>
      <c r="I479" s="10" t="s">
        <v>467</v>
      </c>
      <c r="J479" t="s">
        <v>508</v>
      </c>
      <c r="K479" t="s">
        <v>508</v>
      </c>
      <c r="M479" s="15">
        <v>44004000028</v>
      </c>
      <c r="N479" s="15" t="s">
        <v>596</v>
      </c>
      <c r="O479" s="12">
        <f>+VLOOKUP(M479,[2]Foglio1!$A:$C,3,0)</f>
        <v>13758.33</v>
      </c>
      <c r="P479" s="29">
        <f>+VLOOKUP($M479,'Sp 2013'!$M:$X,12,0)</f>
        <v>0</v>
      </c>
      <c r="Q479" s="29">
        <f>+SUMIFS('Scritture 2014'!$F:$F,'Scritture 2014'!$G:$G,"38",'Scritture 2014'!$A:$A,$M479)</f>
        <v>0</v>
      </c>
      <c r="R479" s="29">
        <f>+SUMIFS('Scritture 2014'!$F:$F,'Scritture 2014'!$G:$G,"16",'Scritture 2014'!$A:$A,$M479)</f>
        <v>0</v>
      </c>
      <c r="S479" s="29">
        <f>+SUMIFS('Scritture 2014'!$F:$F,'Scritture 2014'!$G:$G,"39CA",'Scritture 2014'!$A:$A,$M479)</f>
        <v>0</v>
      </c>
      <c r="T479" s="29">
        <f>+SUMIFS('Scritture 2014'!$F:$F,'Scritture 2014'!$G:$G,"17",'Scritture 2014'!$A:$A,$M479)</f>
        <v>0</v>
      </c>
      <c r="U479" s="29">
        <f>+SUMIFS('Scritture 2014'!$F:$F,'Scritture 2014'!$G:$G,"39AF",'Scritture 2014'!$A:$A,$M479)</f>
        <v>0</v>
      </c>
      <c r="V479" s="29">
        <f>+SUMIFS('Scritture 2014'!$F:$F,'Scritture 2014'!$G:$G,"39SD",'Scritture 2014'!$A:$A,$M479)</f>
        <v>0</v>
      </c>
      <c r="W479" s="29">
        <f>+SUMIFS('Scritture 2014'!$F:$F,'Scritture 2014'!$G:$G,"37",'Scritture 2014'!$A:$A,$M479)</f>
        <v>0</v>
      </c>
      <c r="X479" s="29">
        <f>+SUMIFS('Scritture 2014'!$F:$F,'Scritture 2014'!$G:$G,"19",'Scritture 2014'!$A:$A,$M479)</f>
        <v>0</v>
      </c>
      <c r="Y479" s="29">
        <f t="shared" si="28"/>
        <v>0</v>
      </c>
      <c r="Z479" s="29">
        <f t="shared" si="29"/>
        <v>13758.33</v>
      </c>
      <c r="AA479" s="29">
        <f t="shared" si="30"/>
        <v>0</v>
      </c>
    </row>
    <row r="480" spans="1:27" ht="15" customHeight="1" x14ac:dyDescent="0.3">
      <c r="A480" s="12" t="s">
        <v>426</v>
      </c>
      <c r="B480" s="12" t="s">
        <v>467</v>
      </c>
      <c r="C480" s="13" t="s">
        <v>468</v>
      </c>
      <c r="D480" s="13" t="s">
        <v>531</v>
      </c>
      <c r="E480" s="14" t="s">
        <v>584</v>
      </c>
      <c r="F480" s="13"/>
      <c r="G480" s="13"/>
      <c r="H480" s="10" t="s">
        <v>426</v>
      </c>
      <c r="I480" s="10" t="s">
        <v>467</v>
      </c>
      <c r="J480" t="s">
        <v>508</v>
      </c>
      <c r="K480" t="s">
        <v>508</v>
      </c>
      <c r="M480" s="15">
        <v>44008000027</v>
      </c>
      <c r="N480" s="15" t="s">
        <v>900</v>
      </c>
      <c r="O480" s="12"/>
      <c r="P480" s="29">
        <f>+VLOOKUP($M480,'Sp 2013'!$M:$X,12,0)</f>
        <v>0</v>
      </c>
      <c r="Q480" s="29">
        <f>+SUMIFS('Scritture 2014'!$F:$F,'Scritture 2014'!$G:$G,"38",'Scritture 2014'!$A:$A,$M480)</f>
        <v>0</v>
      </c>
      <c r="R480" s="29">
        <f>+SUMIFS('Scritture 2014'!$F:$F,'Scritture 2014'!$G:$G,"16",'Scritture 2014'!$A:$A,$M480)</f>
        <v>0</v>
      </c>
      <c r="S480" s="29">
        <f>+SUMIFS('Scritture 2014'!$F:$F,'Scritture 2014'!$G:$G,"39CA",'Scritture 2014'!$A:$A,$M480)</f>
        <v>0</v>
      </c>
      <c r="T480" s="29">
        <f>+SUMIFS('Scritture 2014'!$F:$F,'Scritture 2014'!$G:$G,"17",'Scritture 2014'!$A:$A,$M480)</f>
        <v>0</v>
      </c>
      <c r="U480" s="29">
        <f>+SUMIFS('Scritture 2014'!$F:$F,'Scritture 2014'!$G:$G,"39AF",'Scritture 2014'!$A:$A,$M480)</f>
        <v>0</v>
      </c>
      <c r="V480" s="29">
        <f>+SUMIFS('Scritture 2014'!$F:$F,'Scritture 2014'!$G:$G,"39SD",'Scritture 2014'!$A:$A,$M480)</f>
        <v>0</v>
      </c>
      <c r="W480" s="29">
        <f>+SUMIFS('Scritture 2014'!$F:$F,'Scritture 2014'!$G:$G,"37",'Scritture 2014'!$A:$A,$M480)</f>
        <v>0</v>
      </c>
      <c r="X480" s="29">
        <f>+SUMIFS('Scritture 2014'!$F:$F,'Scritture 2014'!$G:$G,"19",'Scritture 2014'!$A:$A,$M480)</f>
        <v>0</v>
      </c>
      <c r="Y480" s="29">
        <f t="shared" si="28"/>
        <v>0</v>
      </c>
      <c r="Z480" s="29">
        <f t="shared" si="29"/>
        <v>0</v>
      </c>
      <c r="AA480" s="29">
        <f t="shared" si="30"/>
        <v>0</v>
      </c>
    </row>
    <row r="481" spans="1:27" ht="15" customHeight="1" x14ac:dyDescent="0.3">
      <c r="A481" s="12" t="s">
        <v>426</v>
      </c>
      <c r="B481" s="12" t="s">
        <v>467</v>
      </c>
      <c r="C481" s="13" t="s">
        <v>468</v>
      </c>
      <c r="D481" s="13" t="s">
        <v>531</v>
      </c>
      <c r="E481" s="14" t="s">
        <v>584</v>
      </c>
      <c r="F481" s="13"/>
      <c r="G481" s="13"/>
      <c r="H481" s="10" t="s">
        <v>426</v>
      </c>
      <c r="I481" s="10" t="s">
        <v>467</v>
      </c>
      <c r="J481" t="s">
        <v>508</v>
      </c>
      <c r="K481" t="s">
        <v>508</v>
      </c>
      <c r="M481" s="15">
        <v>44008000028</v>
      </c>
      <c r="N481" s="15" t="s">
        <v>778</v>
      </c>
      <c r="O481" s="12"/>
      <c r="P481" s="29">
        <f>+VLOOKUP($M481,'Sp 2013'!$M:$X,12,0)</f>
        <v>0</v>
      </c>
      <c r="Q481" s="29">
        <f>+SUMIFS('Scritture 2014'!$F:$F,'Scritture 2014'!$G:$G,"38",'Scritture 2014'!$A:$A,$M481)</f>
        <v>0</v>
      </c>
      <c r="R481" s="29">
        <f>+SUMIFS('Scritture 2014'!$F:$F,'Scritture 2014'!$G:$G,"16",'Scritture 2014'!$A:$A,$M481)</f>
        <v>0</v>
      </c>
      <c r="S481" s="29">
        <f>+SUMIFS('Scritture 2014'!$F:$F,'Scritture 2014'!$G:$G,"39CA",'Scritture 2014'!$A:$A,$M481)</f>
        <v>0</v>
      </c>
      <c r="T481" s="29">
        <f>+SUMIFS('Scritture 2014'!$F:$F,'Scritture 2014'!$G:$G,"17",'Scritture 2014'!$A:$A,$M481)</f>
        <v>0</v>
      </c>
      <c r="U481" s="29">
        <f>+SUMIFS('Scritture 2014'!$F:$F,'Scritture 2014'!$G:$G,"39AF",'Scritture 2014'!$A:$A,$M481)</f>
        <v>0</v>
      </c>
      <c r="V481" s="29">
        <f>+SUMIFS('Scritture 2014'!$F:$F,'Scritture 2014'!$G:$G,"39SD",'Scritture 2014'!$A:$A,$M481)</f>
        <v>0</v>
      </c>
      <c r="W481" s="29">
        <f>+SUMIFS('Scritture 2014'!$F:$F,'Scritture 2014'!$G:$G,"37",'Scritture 2014'!$A:$A,$M481)</f>
        <v>0</v>
      </c>
      <c r="X481" s="29">
        <f>+SUMIFS('Scritture 2014'!$F:$F,'Scritture 2014'!$G:$G,"19",'Scritture 2014'!$A:$A,$M481)</f>
        <v>0</v>
      </c>
      <c r="Y481" s="29">
        <f t="shared" si="28"/>
        <v>0</v>
      </c>
      <c r="Z481" s="29">
        <f t="shared" si="29"/>
        <v>0</v>
      </c>
      <c r="AA481" s="29">
        <f t="shared" si="30"/>
        <v>0</v>
      </c>
    </row>
    <row r="482" spans="1:27" ht="15" customHeight="1" x14ac:dyDescent="0.3">
      <c r="A482" s="12" t="s">
        <v>426</v>
      </c>
      <c r="B482" s="12" t="s">
        <v>467</v>
      </c>
      <c r="C482" s="13" t="s">
        <v>468</v>
      </c>
      <c r="D482" s="13" t="s">
        <v>531</v>
      </c>
      <c r="E482" s="14" t="s">
        <v>584</v>
      </c>
      <c r="F482" s="13"/>
      <c r="G482" s="13"/>
      <c r="H482" s="10" t="s">
        <v>426</v>
      </c>
      <c r="I482" s="10" t="s">
        <v>467</v>
      </c>
      <c r="J482" t="s">
        <v>508</v>
      </c>
      <c r="K482" t="s">
        <v>508</v>
      </c>
      <c r="M482" s="15">
        <v>44008000029</v>
      </c>
      <c r="N482" s="15" t="s">
        <v>779</v>
      </c>
      <c r="O482" s="12"/>
      <c r="P482" s="29">
        <f>+VLOOKUP($M482,'Sp 2013'!$M:$X,12,0)</f>
        <v>0</v>
      </c>
      <c r="Q482" s="29">
        <f>+SUMIFS('Scritture 2014'!$F:$F,'Scritture 2014'!$G:$G,"38",'Scritture 2014'!$A:$A,$M482)</f>
        <v>0</v>
      </c>
      <c r="R482" s="29">
        <f>+SUMIFS('Scritture 2014'!$F:$F,'Scritture 2014'!$G:$G,"16",'Scritture 2014'!$A:$A,$M482)</f>
        <v>0</v>
      </c>
      <c r="S482" s="29">
        <f>+SUMIFS('Scritture 2014'!$F:$F,'Scritture 2014'!$G:$G,"39CA",'Scritture 2014'!$A:$A,$M482)</f>
        <v>0</v>
      </c>
      <c r="T482" s="29">
        <f>+SUMIFS('Scritture 2014'!$F:$F,'Scritture 2014'!$G:$G,"17",'Scritture 2014'!$A:$A,$M482)</f>
        <v>0</v>
      </c>
      <c r="U482" s="29">
        <f>+SUMIFS('Scritture 2014'!$F:$F,'Scritture 2014'!$G:$G,"39AF",'Scritture 2014'!$A:$A,$M482)</f>
        <v>0</v>
      </c>
      <c r="V482" s="29">
        <f>+SUMIFS('Scritture 2014'!$F:$F,'Scritture 2014'!$G:$G,"39SD",'Scritture 2014'!$A:$A,$M482)</f>
        <v>0</v>
      </c>
      <c r="W482" s="29">
        <f>+SUMIFS('Scritture 2014'!$F:$F,'Scritture 2014'!$G:$G,"37",'Scritture 2014'!$A:$A,$M482)</f>
        <v>0</v>
      </c>
      <c r="X482" s="29">
        <f>+SUMIFS('Scritture 2014'!$F:$F,'Scritture 2014'!$G:$G,"19",'Scritture 2014'!$A:$A,$M482)</f>
        <v>0</v>
      </c>
      <c r="Y482" s="29">
        <f t="shared" si="28"/>
        <v>0</v>
      </c>
      <c r="Z482" s="29">
        <f t="shared" si="29"/>
        <v>0</v>
      </c>
      <c r="AA482" s="29">
        <f t="shared" si="30"/>
        <v>0</v>
      </c>
    </row>
    <row r="483" spans="1:27" ht="15" customHeight="1" x14ac:dyDescent="0.3">
      <c r="A483" s="12" t="s">
        <v>426</v>
      </c>
      <c r="B483" s="12" t="s">
        <v>467</v>
      </c>
      <c r="C483" s="13" t="s">
        <v>468</v>
      </c>
      <c r="D483" s="13" t="s">
        <v>531</v>
      </c>
      <c r="E483" s="14" t="s">
        <v>584</v>
      </c>
      <c r="F483" s="13"/>
      <c r="G483" s="13"/>
      <c r="H483" s="10" t="s">
        <v>426</v>
      </c>
      <c r="I483" s="10" t="s">
        <v>467</v>
      </c>
      <c r="J483" s="16"/>
      <c r="K483" s="16"/>
      <c r="L483" s="16"/>
      <c r="M483" s="15">
        <v>44008000053</v>
      </c>
      <c r="N483" s="15" t="s">
        <v>597</v>
      </c>
      <c r="O483" s="12">
        <f>+VLOOKUP(M483,[2]Foglio1!$A:$C,3,0)</f>
        <v>1589.9</v>
      </c>
      <c r="P483" s="29">
        <f>+VLOOKUP($M483,'Sp 2013'!$M:$X,12,0)</f>
        <v>0</v>
      </c>
      <c r="Q483" s="29">
        <f>+SUMIFS('Scritture 2014'!$F:$F,'Scritture 2014'!$G:$G,"38",'Scritture 2014'!$A:$A,$M483)</f>
        <v>0</v>
      </c>
      <c r="R483" s="29">
        <f>+SUMIFS('Scritture 2014'!$F:$F,'Scritture 2014'!$G:$G,"16",'Scritture 2014'!$A:$A,$M483)</f>
        <v>0</v>
      </c>
      <c r="S483" s="29">
        <f>+SUMIFS('Scritture 2014'!$F:$F,'Scritture 2014'!$G:$G,"39CA",'Scritture 2014'!$A:$A,$M483)</f>
        <v>0</v>
      </c>
      <c r="T483" s="29">
        <f>+SUMIFS('Scritture 2014'!$F:$F,'Scritture 2014'!$G:$G,"17",'Scritture 2014'!$A:$A,$M483)</f>
        <v>-1589.9</v>
      </c>
      <c r="U483" s="29">
        <f>+SUMIFS('Scritture 2014'!$F:$F,'Scritture 2014'!$G:$G,"39AF",'Scritture 2014'!$A:$A,$M483)</f>
        <v>0</v>
      </c>
      <c r="V483" s="29">
        <f>+SUMIFS('Scritture 2014'!$F:$F,'Scritture 2014'!$G:$G,"39SD",'Scritture 2014'!$A:$A,$M483)</f>
        <v>0</v>
      </c>
      <c r="W483" s="29">
        <f>+SUMIFS('Scritture 2014'!$F:$F,'Scritture 2014'!$G:$G,"37",'Scritture 2014'!$A:$A,$M483)</f>
        <v>0</v>
      </c>
      <c r="X483" s="29">
        <f>+SUMIFS('Scritture 2014'!$F:$F,'Scritture 2014'!$G:$G,"19",'Scritture 2014'!$A:$A,$M483)</f>
        <v>0</v>
      </c>
      <c r="Y483" s="29">
        <f t="shared" si="28"/>
        <v>-1589.9</v>
      </c>
      <c r="Z483" s="29">
        <f t="shared" si="29"/>
        <v>0</v>
      </c>
      <c r="AA483" s="29">
        <f t="shared" si="30"/>
        <v>-1589.9</v>
      </c>
    </row>
    <row r="484" spans="1:27" ht="15" customHeight="1" x14ac:dyDescent="0.3">
      <c r="A484" s="12" t="s">
        <v>426</v>
      </c>
      <c r="B484" s="12" t="s">
        <v>467</v>
      </c>
      <c r="C484" s="13" t="s">
        <v>468</v>
      </c>
      <c r="D484" s="13" t="s">
        <v>506</v>
      </c>
      <c r="E484" s="14" t="s">
        <v>507</v>
      </c>
      <c r="F484" s="13"/>
      <c r="G484" s="13"/>
      <c r="H484" s="10" t="s">
        <v>426</v>
      </c>
      <c r="I484" s="10" t="s">
        <v>467</v>
      </c>
      <c r="J484" t="s">
        <v>508</v>
      </c>
      <c r="K484" t="s">
        <v>508</v>
      </c>
      <c r="M484" s="15">
        <v>44006000018</v>
      </c>
      <c r="N484" s="15" t="s">
        <v>598</v>
      </c>
      <c r="O484" s="12">
        <f>+VLOOKUP(M484,[2]Foglio1!$A:$C,3,0)</f>
        <v>2382.64</v>
      </c>
      <c r="P484" s="29">
        <f>+VLOOKUP($M484,'Sp 2013'!$M:$X,12,0)</f>
        <v>0</v>
      </c>
      <c r="Q484" s="29">
        <f>+SUMIFS('Scritture 2014'!$F:$F,'Scritture 2014'!$G:$G,"38",'Scritture 2014'!$A:$A,$M484)</f>
        <v>0</v>
      </c>
      <c r="R484" s="29">
        <f>+SUMIFS('Scritture 2014'!$F:$F,'Scritture 2014'!$G:$G,"16",'Scritture 2014'!$A:$A,$M484)</f>
        <v>0</v>
      </c>
      <c r="S484" s="29">
        <f>+SUMIFS('Scritture 2014'!$F:$F,'Scritture 2014'!$G:$G,"39CA",'Scritture 2014'!$A:$A,$M484)</f>
        <v>0</v>
      </c>
      <c r="T484" s="29">
        <f>+SUMIFS('Scritture 2014'!$F:$F,'Scritture 2014'!$G:$G,"17",'Scritture 2014'!$A:$A,$M484)</f>
        <v>0</v>
      </c>
      <c r="U484" s="29">
        <f>+SUMIFS('Scritture 2014'!$F:$F,'Scritture 2014'!$G:$G,"39AF",'Scritture 2014'!$A:$A,$M484)</f>
        <v>0</v>
      </c>
      <c r="V484" s="29">
        <f>+SUMIFS('Scritture 2014'!$F:$F,'Scritture 2014'!$G:$G,"39SD",'Scritture 2014'!$A:$A,$M484)</f>
        <v>0</v>
      </c>
      <c r="W484" s="29">
        <f>+SUMIFS('Scritture 2014'!$F:$F,'Scritture 2014'!$G:$G,"37",'Scritture 2014'!$A:$A,$M484)</f>
        <v>0</v>
      </c>
      <c r="X484" s="29">
        <f>+SUMIFS('Scritture 2014'!$F:$F,'Scritture 2014'!$G:$G,"19",'Scritture 2014'!$A:$A,$M484)</f>
        <v>0</v>
      </c>
      <c r="Y484" s="29">
        <f t="shared" si="28"/>
        <v>0</v>
      </c>
      <c r="Z484" s="29">
        <f t="shared" si="29"/>
        <v>2382.64</v>
      </c>
      <c r="AA484" s="29">
        <f t="shared" si="30"/>
        <v>0</v>
      </c>
    </row>
    <row r="485" spans="1:27" ht="15" customHeight="1" x14ac:dyDescent="0.3">
      <c r="A485" s="12" t="s">
        <v>426</v>
      </c>
      <c r="B485" s="12" t="s">
        <v>467</v>
      </c>
      <c r="C485" s="13" t="s">
        <v>468</v>
      </c>
      <c r="D485" s="13" t="s">
        <v>506</v>
      </c>
      <c r="E485" s="14" t="s">
        <v>507</v>
      </c>
      <c r="F485" s="13"/>
      <c r="G485" s="13"/>
      <c r="H485" s="10" t="s">
        <v>426</v>
      </c>
      <c r="I485" s="10" t="s">
        <v>467</v>
      </c>
      <c r="J485" t="s">
        <v>508</v>
      </c>
      <c r="K485" t="s">
        <v>508</v>
      </c>
      <c r="M485" s="15">
        <v>44008000100</v>
      </c>
      <c r="N485" s="15" t="s">
        <v>599</v>
      </c>
      <c r="O485" s="12">
        <f>+VLOOKUP(M485,[2]Foglio1!$A:$C,3,0)</f>
        <v>200</v>
      </c>
      <c r="P485" s="29">
        <f>+VLOOKUP($M485,'Sp 2013'!$M:$X,12,0)</f>
        <v>0</v>
      </c>
      <c r="Q485" s="29">
        <f>+SUMIFS('Scritture 2014'!$F:$F,'Scritture 2014'!$G:$G,"38",'Scritture 2014'!$A:$A,$M485)</f>
        <v>0</v>
      </c>
      <c r="R485" s="29">
        <f>+SUMIFS('Scritture 2014'!$F:$F,'Scritture 2014'!$G:$G,"16",'Scritture 2014'!$A:$A,$M485)</f>
        <v>0</v>
      </c>
      <c r="S485" s="29">
        <f>+SUMIFS('Scritture 2014'!$F:$F,'Scritture 2014'!$G:$G,"39CA",'Scritture 2014'!$A:$A,$M485)</f>
        <v>0</v>
      </c>
      <c r="T485" s="29">
        <f>+SUMIFS('Scritture 2014'!$F:$F,'Scritture 2014'!$G:$G,"17",'Scritture 2014'!$A:$A,$M485)</f>
        <v>0</v>
      </c>
      <c r="U485" s="29">
        <f>+SUMIFS('Scritture 2014'!$F:$F,'Scritture 2014'!$G:$G,"39AF",'Scritture 2014'!$A:$A,$M485)</f>
        <v>0</v>
      </c>
      <c r="V485" s="29">
        <f>+SUMIFS('Scritture 2014'!$F:$F,'Scritture 2014'!$G:$G,"39SD",'Scritture 2014'!$A:$A,$M485)</f>
        <v>0</v>
      </c>
      <c r="W485" s="29">
        <f>+SUMIFS('Scritture 2014'!$F:$F,'Scritture 2014'!$G:$G,"37",'Scritture 2014'!$A:$A,$M485)</f>
        <v>0</v>
      </c>
      <c r="X485" s="29">
        <f>+SUMIFS('Scritture 2014'!$F:$F,'Scritture 2014'!$G:$G,"19",'Scritture 2014'!$A:$A,$M485)</f>
        <v>0</v>
      </c>
      <c r="Y485" s="29">
        <f t="shared" si="28"/>
        <v>0</v>
      </c>
      <c r="Z485" s="29">
        <f t="shared" si="29"/>
        <v>200</v>
      </c>
      <c r="AA485" s="29">
        <f t="shared" si="30"/>
        <v>0</v>
      </c>
    </row>
    <row r="486" spans="1:27" ht="15" customHeight="1" x14ac:dyDescent="0.3">
      <c r="A486" s="12" t="s">
        <v>426</v>
      </c>
      <c r="B486" s="12" t="s">
        <v>467</v>
      </c>
      <c r="C486" s="13" t="s">
        <v>468</v>
      </c>
      <c r="D486" s="13" t="s">
        <v>531</v>
      </c>
      <c r="E486" s="14" t="s">
        <v>584</v>
      </c>
      <c r="F486" s="13"/>
      <c r="G486" s="13"/>
      <c r="H486" s="10" t="s">
        <v>426</v>
      </c>
      <c r="I486" s="10" t="s">
        <v>467</v>
      </c>
      <c r="J486" s="16"/>
      <c r="K486" s="16"/>
      <c r="L486" s="16"/>
      <c r="M486" s="30">
        <v>44008000054</v>
      </c>
      <c r="N486" s="31" t="s">
        <v>600</v>
      </c>
      <c r="O486" s="12"/>
      <c r="P486" s="29">
        <f>+VLOOKUP($M486,'Sp 2013'!$M:$X,12,0)</f>
        <v>0</v>
      </c>
      <c r="Q486" s="29">
        <f>+SUMIFS('Scritture 2014'!$F:$F,'Scritture 2014'!$G:$G,"38",'Scritture 2014'!$A:$A,$M486)</f>
        <v>0</v>
      </c>
      <c r="R486" s="29">
        <f>+SUMIFS('Scritture 2014'!$F:$F,'Scritture 2014'!$G:$G,"16",'Scritture 2014'!$A:$A,$M486)</f>
        <v>0</v>
      </c>
      <c r="S486" s="29">
        <f>+SUMIFS('Scritture 2014'!$F:$F,'Scritture 2014'!$G:$G,"39CA",'Scritture 2014'!$A:$A,$M486)</f>
        <v>0</v>
      </c>
      <c r="T486" s="29">
        <f>+SUMIFS('Scritture 2014'!$F:$F,'Scritture 2014'!$G:$G,"17",'Scritture 2014'!$A:$A,$M486)</f>
        <v>0</v>
      </c>
      <c r="U486" s="29">
        <f>+SUMIFS('Scritture 2014'!$F:$F,'Scritture 2014'!$G:$G,"39AF",'Scritture 2014'!$A:$A,$M486)</f>
        <v>0</v>
      </c>
      <c r="V486" s="29">
        <f>+SUMIFS('Scritture 2014'!$F:$F,'Scritture 2014'!$G:$G,"39SD",'Scritture 2014'!$A:$A,$M486)</f>
        <v>0</v>
      </c>
      <c r="W486" s="29">
        <f>+SUMIFS('Scritture 2014'!$F:$F,'Scritture 2014'!$G:$G,"37",'Scritture 2014'!$A:$A,$M486)</f>
        <v>0</v>
      </c>
      <c r="X486" s="29">
        <f>+SUMIFS('Scritture 2014'!$F:$F,'Scritture 2014'!$G:$G,"19",'Scritture 2014'!$A:$A,$M486)</f>
        <v>0</v>
      </c>
      <c r="Y486" s="29">
        <f t="shared" si="28"/>
        <v>0</v>
      </c>
      <c r="Z486" s="29">
        <f t="shared" si="29"/>
        <v>0</v>
      </c>
      <c r="AA486" s="29">
        <f t="shared" si="30"/>
        <v>0</v>
      </c>
    </row>
    <row r="487" spans="1:27" ht="15" customHeight="1" x14ac:dyDescent="0.3">
      <c r="A487" s="12" t="s">
        <v>426</v>
      </c>
      <c r="B487" s="12" t="s">
        <v>467</v>
      </c>
      <c r="C487" s="13" t="s">
        <v>468</v>
      </c>
      <c r="D487" s="13" t="s">
        <v>601</v>
      </c>
      <c r="E487" s="14" t="s">
        <v>602</v>
      </c>
      <c r="F487" s="13"/>
      <c r="G487" s="13"/>
      <c r="H487" s="10" t="s">
        <v>426</v>
      </c>
      <c r="I487" s="10" t="s">
        <v>467</v>
      </c>
      <c r="J487" t="s">
        <v>603</v>
      </c>
      <c r="K487" t="s">
        <v>603</v>
      </c>
      <c r="M487" s="15">
        <v>44003000001</v>
      </c>
      <c r="N487" s="15" t="s">
        <v>604</v>
      </c>
      <c r="O487" s="12">
        <f>+VLOOKUP(M487,[2]Foglio1!$A:$C,3,0)</f>
        <v>934904.78</v>
      </c>
      <c r="P487" s="29">
        <f>+VLOOKUP($M487,'Sp 2013'!$M:$X,12,0)</f>
        <v>0</v>
      </c>
      <c r="Q487" s="29">
        <f>+SUMIFS('Scritture 2014'!$F:$F,'Scritture 2014'!$G:$G,"38",'Scritture 2014'!$A:$A,$M487)</f>
        <v>0</v>
      </c>
      <c r="R487" s="29">
        <f>+SUMIFS('Scritture 2014'!$F:$F,'Scritture 2014'!$G:$G,"16",'Scritture 2014'!$A:$A,$M487)</f>
        <v>0</v>
      </c>
      <c r="S487" s="29">
        <f>+SUMIFS('Scritture 2014'!$F:$F,'Scritture 2014'!$G:$G,"39CA",'Scritture 2014'!$A:$A,$M487)</f>
        <v>0</v>
      </c>
      <c r="T487" s="29">
        <f>+SUMIFS('Scritture 2014'!$F:$F,'Scritture 2014'!$G:$G,"17",'Scritture 2014'!$A:$A,$M487)</f>
        <v>0</v>
      </c>
      <c r="U487" s="29">
        <f>+SUMIFS('Scritture 2014'!$F:$F,'Scritture 2014'!$G:$G,"39AF",'Scritture 2014'!$A:$A,$M487)</f>
        <v>0</v>
      </c>
      <c r="V487" s="29">
        <f>+SUMIFS('Scritture 2014'!$F:$F,'Scritture 2014'!$G:$G,"39SD",'Scritture 2014'!$A:$A,$M487)</f>
        <v>0</v>
      </c>
      <c r="W487" s="29">
        <f>+SUMIFS('Scritture 2014'!$F:$F,'Scritture 2014'!$G:$G,"37",'Scritture 2014'!$A:$A,$M487)</f>
        <v>0</v>
      </c>
      <c r="X487" s="29">
        <f>+SUMIFS('Scritture 2014'!$F:$F,'Scritture 2014'!$G:$G,"19",'Scritture 2014'!$A:$A,$M487)</f>
        <v>0</v>
      </c>
      <c r="Y487" s="29">
        <f t="shared" si="28"/>
        <v>0</v>
      </c>
      <c r="Z487" s="29">
        <f t="shared" si="29"/>
        <v>934904.78</v>
      </c>
      <c r="AA487" s="29">
        <f t="shared" si="30"/>
        <v>0</v>
      </c>
    </row>
    <row r="488" spans="1:27" ht="15" customHeight="1" x14ac:dyDescent="0.3">
      <c r="A488" s="12" t="s">
        <v>426</v>
      </c>
      <c r="B488" s="12" t="s">
        <v>467</v>
      </c>
      <c r="C488" s="13" t="s">
        <v>468</v>
      </c>
      <c r="D488" s="13" t="s">
        <v>601</v>
      </c>
      <c r="E488" s="14" t="s">
        <v>602</v>
      </c>
      <c r="F488" s="13"/>
      <c r="G488" s="13"/>
      <c r="H488" s="10" t="s">
        <v>426</v>
      </c>
      <c r="I488" s="10" t="s">
        <v>467</v>
      </c>
      <c r="J488" t="s">
        <v>603</v>
      </c>
      <c r="K488" t="s">
        <v>603</v>
      </c>
      <c r="M488" s="15">
        <v>44003000002</v>
      </c>
      <c r="N488" s="15" t="s">
        <v>605</v>
      </c>
      <c r="O488" s="12">
        <f>+VLOOKUP(M488,[2]Foglio1!$A:$C,3,0)</f>
        <v>289311.7</v>
      </c>
      <c r="P488" s="29">
        <f>+VLOOKUP($M488,'Sp 2013'!$M:$X,12,0)</f>
        <v>0</v>
      </c>
      <c r="Q488" s="29">
        <f>+SUMIFS('Scritture 2014'!$F:$F,'Scritture 2014'!$G:$G,"38",'Scritture 2014'!$A:$A,$M488)</f>
        <v>0</v>
      </c>
      <c r="R488" s="29">
        <f>+SUMIFS('Scritture 2014'!$F:$F,'Scritture 2014'!$G:$G,"16",'Scritture 2014'!$A:$A,$M488)</f>
        <v>0</v>
      </c>
      <c r="S488" s="29">
        <f>+SUMIFS('Scritture 2014'!$F:$F,'Scritture 2014'!$G:$G,"39CA",'Scritture 2014'!$A:$A,$M488)</f>
        <v>0</v>
      </c>
      <c r="T488" s="29">
        <f>+SUMIFS('Scritture 2014'!$F:$F,'Scritture 2014'!$G:$G,"17",'Scritture 2014'!$A:$A,$M488)</f>
        <v>0</v>
      </c>
      <c r="U488" s="29">
        <f>+SUMIFS('Scritture 2014'!$F:$F,'Scritture 2014'!$G:$G,"39AF",'Scritture 2014'!$A:$A,$M488)</f>
        <v>0</v>
      </c>
      <c r="V488" s="29">
        <f>+SUMIFS('Scritture 2014'!$F:$F,'Scritture 2014'!$G:$G,"39SD",'Scritture 2014'!$A:$A,$M488)</f>
        <v>0</v>
      </c>
      <c r="W488" s="29">
        <f>+SUMIFS('Scritture 2014'!$F:$F,'Scritture 2014'!$G:$G,"37",'Scritture 2014'!$A:$A,$M488)</f>
        <v>0</v>
      </c>
      <c r="X488" s="29">
        <f>+SUMIFS('Scritture 2014'!$F:$F,'Scritture 2014'!$G:$G,"19",'Scritture 2014'!$A:$A,$M488)</f>
        <v>0</v>
      </c>
      <c r="Y488" s="29">
        <f t="shared" si="28"/>
        <v>0</v>
      </c>
      <c r="Z488" s="29">
        <f t="shared" si="29"/>
        <v>289311.7</v>
      </c>
      <c r="AA488" s="29">
        <f t="shared" si="30"/>
        <v>0</v>
      </c>
    </row>
    <row r="489" spans="1:27" ht="15" customHeight="1" x14ac:dyDescent="0.3">
      <c r="A489" s="12" t="s">
        <v>426</v>
      </c>
      <c r="B489" s="12" t="s">
        <v>467</v>
      </c>
      <c r="C489" s="13" t="s">
        <v>468</v>
      </c>
      <c r="D489" s="13" t="s">
        <v>601</v>
      </c>
      <c r="E489" s="14" t="s">
        <v>602</v>
      </c>
      <c r="F489" s="13"/>
      <c r="G489" s="13"/>
      <c r="H489" s="10" t="s">
        <v>426</v>
      </c>
      <c r="I489" s="10" t="s">
        <v>467</v>
      </c>
      <c r="J489" t="s">
        <v>603</v>
      </c>
      <c r="K489" t="s">
        <v>603</v>
      </c>
      <c r="M489" s="15">
        <v>44003000003</v>
      </c>
      <c r="N489" s="15" t="s">
        <v>606</v>
      </c>
      <c r="O489" s="12">
        <f>+VLOOKUP(M489,[2]Foglio1!$A:$C,3,0)</f>
        <v>66924.62</v>
      </c>
      <c r="P489" s="29">
        <f>+VLOOKUP($M489,'Sp 2013'!$M:$X,12,0)</f>
        <v>0</v>
      </c>
      <c r="Q489" s="29">
        <f>+SUMIFS('Scritture 2014'!$F:$F,'Scritture 2014'!$G:$G,"38",'Scritture 2014'!$A:$A,$M489)</f>
        <v>0</v>
      </c>
      <c r="R489" s="29">
        <f>+SUMIFS('Scritture 2014'!$F:$F,'Scritture 2014'!$G:$G,"16",'Scritture 2014'!$A:$A,$M489)</f>
        <v>0</v>
      </c>
      <c r="S489" s="29">
        <f>+SUMIFS('Scritture 2014'!$F:$F,'Scritture 2014'!$G:$G,"39CA",'Scritture 2014'!$A:$A,$M489)</f>
        <v>0</v>
      </c>
      <c r="T489" s="29">
        <f>+SUMIFS('Scritture 2014'!$F:$F,'Scritture 2014'!$G:$G,"17",'Scritture 2014'!$A:$A,$M489)</f>
        <v>0</v>
      </c>
      <c r="U489" s="29">
        <f>+SUMIFS('Scritture 2014'!$F:$F,'Scritture 2014'!$G:$G,"39AF",'Scritture 2014'!$A:$A,$M489)</f>
        <v>0</v>
      </c>
      <c r="V489" s="29">
        <f>+SUMIFS('Scritture 2014'!$F:$F,'Scritture 2014'!$G:$G,"39SD",'Scritture 2014'!$A:$A,$M489)</f>
        <v>0</v>
      </c>
      <c r="W489" s="29">
        <f>+SUMIFS('Scritture 2014'!$F:$F,'Scritture 2014'!$G:$G,"37",'Scritture 2014'!$A:$A,$M489)</f>
        <v>0</v>
      </c>
      <c r="X489" s="29">
        <f>+SUMIFS('Scritture 2014'!$F:$F,'Scritture 2014'!$G:$G,"19",'Scritture 2014'!$A:$A,$M489)</f>
        <v>0</v>
      </c>
      <c r="Y489" s="29">
        <f t="shared" si="28"/>
        <v>0</v>
      </c>
      <c r="Z489" s="29">
        <f t="shared" si="29"/>
        <v>66924.62</v>
      </c>
      <c r="AA489" s="29">
        <f t="shared" si="30"/>
        <v>0</v>
      </c>
    </row>
    <row r="490" spans="1:27" ht="15" customHeight="1" x14ac:dyDescent="0.3">
      <c r="A490" s="12" t="s">
        <v>426</v>
      </c>
      <c r="B490" s="12" t="s">
        <v>467</v>
      </c>
      <c r="C490" s="13" t="s">
        <v>468</v>
      </c>
      <c r="D490" s="13" t="s">
        <v>601</v>
      </c>
      <c r="E490" s="14" t="s">
        <v>602</v>
      </c>
      <c r="F490" s="13"/>
      <c r="G490" s="13"/>
      <c r="H490" s="10" t="s">
        <v>426</v>
      </c>
      <c r="I490" s="10" t="s">
        <v>467</v>
      </c>
      <c r="J490" t="s">
        <v>603</v>
      </c>
      <c r="K490" t="s">
        <v>603</v>
      </c>
      <c r="M490" s="15">
        <v>44003000004</v>
      </c>
      <c r="N490" s="15" t="s">
        <v>607</v>
      </c>
      <c r="O490" s="12">
        <f>+VLOOKUP(M490,[2]Foglio1!$A:$C,3,0)</f>
        <v>31221.79</v>
      </c>
      <c r="P490" s="29">
        <f>+VLOOKUP($M490,'Sp 2013'!$M:$X,12,0)</f>
        <v>0</v>
      </c>
      <c r="Q490" s="29">
        <f>+SUMIFS('Scritture 2014'!$F:$F,'Scritture 2014'!$G:$G,"38",'Scritture 2014'!$A:$A,$M490)</f>
        <v>0</v>
      </c>
      <c r="R490" s="29">
        <f>+SUMIFS('Scritture 2014'!$F:$F,'Scritture 2014'!$G:$G,"16",'Scritture 2014'!$A:$A,$M490)</f>
        <v>0</v>
      </c>
      <c r="S490" s="29">
        <f>+SUMIFS('Scritture 2014'!$F:$F,'Scritture 2014'!$G:$G,"39CA",'Scritture 2014'!$A:$A,$M490)</f>
        <v>0</v>
      </c>
      <c r="T490" s="29">
        <f>+SUMIFS('Scritture 2014'!$F:$F,'Scritture 2014'!$G:$G,"17",'Scritture 2014'!$A:$A,$M490)</f>
        <v>0</v>
      </c>
      <c r="U490" s="29">
        <f>+SUMIFS('Scritture 2014'!$F:$F,'Scritture 2014'!$G:$G,"39AF",'Scritture 2014'!$A:$A,$M490)</f>
        <v>0</v>
      </c>
      <c r="V490" s="29">
        <f>+SUMIFS('Scritture 2014'!$F:$F,'Scritture 2014'!$G:$G,"39SD",'Scritture 2014'!$A:$A,$M490)</f>
        <v>0</v>
      </c>
      <c r="W490" s="29">
        <f>+SUMIFS('Scritture 2014'!$F:$F,'Scritture 2014'!$G:$G,"37",'Scritture 2014'!$A:$A,$M490)</f>
        <v>0</v>
      </c>
      <c r="X490" s="29">
        <f>+SUMIFS('Scritture 2014'!$F:$F,'Scritture 2014'!$G:$G,"19",'Scritture 2014'!$A:$A,$M490)</f>
        <v>0</v>
      </c>
      <c r="Y490" s="29">
        <f t="shared" si="28"/>
        <v>0</v>
      </c>
      <c r="Z490" s="29">
        <f t="shared" si="29"/>
        <v>31221.79</v>
      </c>
      <c r="AA490" s="29">
        <f t="shared" si="30"/>
        <v>0</v>
      </c>
    </row>
    <row r="491" spans="1:27" ht="15" customHeight="1" x14ac:dyDescent="0.3">
      <c r="A491" s="12" t="s">
        <v>426</v>
      </c>
      <c r="B491" s="12" t="s">
        <v>467</v>
      </c>
      <c r="C491" s="13" t="s">
        <v>468</v>
      </c>
      <c r="D491" s="13" t="s">
        <v>601</v>
      </c>
      <c r="E491" s="14" t="s">
        <v>602</v>
      </c>
      <c r="F491" s="13"/>
      <c r="G491" s="13"/>
      <c r="H491" s="10" t="s">
        <v>426</v>
      </c>
      <c r="I491" s="10" t="s">
        <v>467</v>
      </c>
      <c r="J491" t="s">
        <v>603</v>
      </c>
      <c r="K491" t="s">
        <v>603</v>
      </c>
      <c r="M491" s="15">
        <v>44003000005</v>
      </c>
      <c r="N491" s="15" t="s">
        <v>608</v>
      </c>
      <c r="O491" s="12">
        <f>+VLOOKUP(M491,[2]Foglio1!$A:$C,3,0)</f>
        <v>152997.01</v>
      </c>
      <c r="P491" s="29">
        <f>+VLOOKUP($M491,'Sp 2013'!$M:$X,12,0)</f>
        <v>0</v>
      </c>
      <c r="Q491" s="29">
        <f>+SUMIFS('Scritture 2014'!$F:$F,'Scritture 2014'!$G:$G,"38",'Scritture 2014'!$A:$A,$M491)</f>
        <v>0</v>
      </c>
      <c r="R491" s="29">
        <f>+SUMIFS('Scritture 2014'!$F:$F,'Scritture 2014'!$G:$G,"16",'Scritture 2014'!$A:$A,$M491)</f>
        <v>0</v>
      </c>
      <c r="S491" s="29">
        <f>+SUMIFS('Scritture 2014'!$F:$F,'Scritture 2014'!$G:$G,"39CA",'Scritture 2014'!$A:$A,$M491)</f>
        <v>0</v>
      </c>
      <c r="T491" s="29">
        <f>+SUMIFS('Scritture 2014'!$F:$F,'Scritture 2014'!$G:$G,"17",'Scritture 2014'!$A:$A,$M491)</f>
        <v>0</v>
      </c>
      <c r="U491" s="29">
        <f>+SUMIFS('Scritture 2014'!$F:$F,'Scritture 2014'!$G:$G,"39AF",'Scritture 2014'!$A:$A,$M491)</f>
        <v>0</v>
      </c>
      <c r="V491" s="29">
        <f>+SUMIFS('Scritture 2014'!$F:$F,'Scritture 2014'!$G:$G,"39SD",'Scritture 2014'!$A:$A,$M491)</f>
        <v>0</v>
      </c>
      <c r="W491" s="29">
        <f>+SUMIFS('Scritture 2014'!$F:$F,'Scritture 2014'!$G:$G,"37",'Scritture 2014'!$A:$A,$M491)</f>
        <v>0</v>
      </c>
      <c r="X491" s="29">
        <f>+SUMIFS('Scritture 2014'!$F:$F,'Scritture 2014'!$G:$G,"19",'Scritture 2014'!$A:$A,$M491)</f>
        <v>0</v>
      </c>
      <c r="Y491" s="29">
        <f t="shared" si="28"/>
        <v>0</v>
      </c>
      <c r="Z491" s="29">
        <f t="shared" si="29"/>
        <v>152997.01</v>
      </c>
      <c r="AA491" s="29">
        <f t="shared" si="30"/>
        <v>0</v>
      </c>
    </row>
    <row r="492" spans="1:27" ht="15" customHeight="1" x14ac:dyDescent="0.3">
      <c r="A492" s="12" t="s">
        <v>426</v>
      </c>
      <c r="B492" s="12" t="s">
        <v>467</v>
      </c>
      <c r="C492" s="13" t="s">
        <v>468</v>
      </c>
      <c r="D492" s="13" t="s">
        <v>601</v>
      </c>
      <c r="E492" s="14" t="s">
        <v>602</v>
      </c>
      <c r="F492" s="13"/>
      <c r="G492" s="13"/>
      <c r="H492" s="10" t="s">
        <v>426</v>
      </c>
      <c r="I492" s="10" t="s">
        <v>467</v>
      </c>
      <c r="J492" t="s">
        <v>603</v>
      </c>
      <c r="K492" t="s">
        <v>603</v>
      </c>
      <c r="M492" s="15">
        <v>44003000006</v>
      </c>
      <c r="N492" s="15" t="s">
        <v>609</v>
      </c>
      <c r="O492" s="12">
        <f>+VLOOKUP(M492,[2]Foglio1!$A:$C,3,0)</f>
        <v>16995.310000000001</v>
      </c>
      <c r="P492" s="29">
        <f>+VLOOKUP($M492,'Sp 2013'!$M:$X,12,0)</f>
        <v>0</v>
      </c>
      <c r="Q492" s="29">
        <f>+SUMIFS('Scritture 2014'!$F:$F,'Scritture 2014'!$G:$G,"38",'Scritture 2014'!$A:$A,$M492)</f>
        <v>0</v>
      </c>
      <c r="R492" s="29">
        <f>+SUMIFS('Scritture 2014'!$F:$F,'Scritture 2014'!$G:$G,"16",'Scritture 2014'!$A:$A,$M492)</f>
        <v>0</v>
      </c>
      <c r="S492" s="29">
        <f>+SUMIFS('Scritture 2014'!$F:$F,'Scritture 2014'!$G:$G,"39CA",'Scritture 2014'!$A:$A,$M492)</f>
        <v>0</v>
      </c>
      <c r="T492" s="29">
        <f>+SUMIFS('Scritture 2014'!$F:$F,'Scritture 2014'!$G:$G,"17",'Scritture 2014'!$A:$A,$M492)</f>
        <v>0</v>
      </c>
      <c r="U492" s="29">
        <f>+SUMIFS('Scritture 2014'!$F:$F,'Scritture 2014'!$G:$G,"39AF",'Scritture 2014'!$A:$A,$M492)</f>
        <v>0</v>
      </c>
      <c r="V492" s="29">
        <f>+SUMIFS('Scritture 2014'!$F:$F,'Scritture 2014'!$G:$G,"39SD",'Scritture 2014'!$A:$A,$M492)</f>
        <v>0</v>
      </c>
      <c r="W492" s="29">
        <f>+SUMIFS('Scritture 2014'!$F:$F,'Scritture 2014'!$G:$G,"37",'Scritture 2014'!$A:$A,$M492)</f>
        <v>0</v>
      </c>
      <c r="X492" s="29">
        <f>+SUMIFS('Scritture 2014'!$F:$F,'Scritture 2014'!$G:$G,"19",'Scritture 2014'!$A:$A,$M492)</f>
        <v>0</v>
      </c>
      <c r="Y492" s="29">
        <f t="shared" si="28"/>
        <v>0</v>
      </c>
      <c r="Z492" s="29">
        <f t="shared" si="29"/>
        <v>16995.310000000001</v>
      </c>
      <c r="AA492" s="29">
        <f t="shared" si="30"/>
        <v>0</v>
      </c>
    </row>
    <row r="493" spans="1:27" ht="15" customHeight="1" x14ac:dyDescent="0.3">
      <c r="A493" s="12" t="s">
        <v>426</v>
      </c>
      <c r="B493" s="12" t="s">
        <v>467</v>
      </c>
      <c r="C493" s="13" t="s">
        <v>468</v>
      </c>
      <c r="D493" s="13" t="s">
        <v>601</v>
      </c>
      <c r="E493" s="14" t="s">
        <v>602</v>
      </c>
      <c r="F493" s="13"/>
      <c r="G493" s="13"/>
      <c r="H493" s="10" t="s">
        <v>426</v>
      </c>
      <c r="I493" s="10" t="s">
        <v>467</v>
      </c>
      <c r="J493" t="s">
        <v>603</v>
      </c>
      <c r="K493" t="s">
        <v>603</v>
      </c>
      <c r="M493" s="15">
        <v>44003000007</v>
      </c>
      <c r="N493" s="15" t="s">
        <v>610</v>
      </c>
      <c r="O493" s="12">
        <f>+VLOOKUP(M493,[2]Foglio1!$A:$C,3,0)</f>
        <v>9543.06</v>
      </c>
      <c r="P493" s="29">
        <f>+VLOOKUP($M493,'Sp 2013'!$M:$X,12,0)</f>
        <v>0</v>
      </c>
      <c r="Q493" s="29">
        <f>+SUMIFS('Scritture 2014'!$F:$F,'Scritture 2014'!$G:$G,"38",'Scritture 2014'!$A:$A,$M493)</f>
        <v>0</v>
      </c>
      <c r="R493" s="29">
        <f>+SUMIFS('Scritture 2014'!$F:$F,'Scritture 2014'!$G:$G,"16",'Scritture 2014'!$A:$A,$M493)</f>
        <v>0</v>
      </c>
      <c r="S493" s="29">
        <f>+SUMIFS('Scritture 2014'!$F:$F,'Scritture 2014'!$G:$G,"39CA",'Scritture 2014'!$A:$A,$M493)</f>
        <v>0</v>
      </c>
      <c r="T493" s="29">
        <f>+SUMIFS('Scritture 2014'!$F:$F,'Scritture 2014'!$G:$G,"17",'Scritture 2014'!$A:$A,$M493)</f>
        <v>0</v>
      </c>
      <c r="U493" s="29">
        <f>+SUMIFS('Scritture 2014'!$F:$F,'Scritture 2014'!$G:$G,"39AF",'Scritture 2014'!$A:$A,$M493)</f>
        <v>0</v>
      </c>
      <c r="V493" s="29">
        <f>+SUMIFS('Scritture 2014'!$F:$F,'Scritture 2014'!$G:$G,"39SD",'Scritture 2014'!$A:$A,$M493)</f>
        <v>0</v>
      </c>
      <c r="W493" s="29">
        <f>+SUMIFS('Scritture 2014'!$F:$F,'Scritture 2014'!$G:$G,"37",'Scritture 2014'!$A:$A,$M493)</f>
        <v>0</v>
      </c>
      <c r="X493" s="29">
        <f>+SUMIFS('Scritture 2014'!$F:$F,'Scritture 2014'!$G:$G,"19",'Scritture 2014'!$A:$A,$M493)</f>
        <v>0</v>
      </c>
      <c r="Y493" s="29">
        <f t="shared" si="28"/>
        <v>0</v>
      </c>
      <c r="Z493" s="29">
        <f t="shared" si="29"/>
        <v>9543.06</v>
      </c>
      <c r="AA493" s="29">
        <f t="shared" si="30"/>
        <v>0</v>
      </c>
    </row>
    <row r="494" spans="1:27" ht="15" customHeight="1" x14ac:dyDescent="0.3">
      <c r="A494" s="12" t="s">
        <v>426</v>
      </c>
      <c r="B494" s="12" t="s">
        <v>467</v>
      </c>
      <c r="C494" s="13" t="s">
        <v>468</v>
      </c>
      <c r="D494" s="13" t="s">
        <v>601</v>
      </c>
      <c r="E494" s="14" t="s">
        <v>602</v>
      </c>
      <c r="F494" s="13"/>
      <c r="G494" s="13"/>
      <c r="H494" s="10" t="s">
        <v>426</v>
      </c>
      <c r="I494" s="10" t="s">
        <v>467</v>
      </c>
      <c r="J494" t="s">
        <v>603</v>
      </c>
      <c r="K494" t="s">
        <v>603</v>
      </c>
      <c r="M494" s="15">
        <v>44003000010</v>
      </c>
      <c r="N494" s="15" t="s">
        <v>611</v>
      </c>
      <c r="O494" s="12">
        <f>+VLOOKUP(M494,[2]Foglio1!$A:$C,3,0)</f>
        <v>122320.05</v>
      </c>
      <c r="P494" s="29">
        <f>+VLOOKUP($M494,'Sp 2013'!$M:$X,12,0)</f>
        <v>0</v>
      </c>
      <c r="Q494" s="29">
        <f>+SUMIFS('Scritture 2014'!$F:$F,'Scritture 2014'!$G:$G,"38",'Scritture 2014'!$A:$A,$M494)</f>
        <v>0</v>
      </c>
      <c r="R494" s="29">
        <f>+SUMIFS('Scritture 2014'!$F:$F,'Scritture 2014'!$G:$G,"16",'Scritture 2014'!$A:$A,$M494)</f>
        <v>0</v>
      </c>
      <c r="S494" s="29">
        <f>+SUMIFS('Scritture 2014'!$F:$F,'Scritture 2014'!$G:$G,"39CA",'Scritture 2014'!$A:$A,$M494)</f>
        <v>0</v>
      </c>
      <c r="T494" s="29">
        <f>+SUMIFS('Scritture 2014'!$F:$F,'Scritture 2014'!$G:$G,"17",'Scritture 2014'!$A:$A,$M494)</f>
        <v>0</v>
      </c>
      <c r="U494" s="29">
        <f>+SUMIFS('Scritture 2014'!$F:$F,'Scritture 2014'!$G:$G,"39AF",'Scritture 2014'!$A:$A,$M494)</f>
        <v>0</v>
      </c>
      <c r="V494" s="29">
        <f>+SUMIFS('Scritture 2014'!$F:$F,'Scritture 2014'!$G:$G,"39SD",'Scritture 2014'!$A:$A,$M494)</f>
        <v>0</v>
      </c>
      <c r="W494" s="29">
        <f>+SUMIFS('Scritture 2014'!$F:$F,'Scritture 2014'!$G:$G,"37",'Scritture 2014'!$A:$A,$M494)</f>
        <v>0</v>
      </c>
      <c r="X494" s="29">
        <f>+SUMIFS('Scritture 2014'!$F:$F,'Scritture 2014'!$G:$G,"19",'Scritture 2014'!$A:$A,$M494)</f>
        <v>0</v>
      </c>
      <c r="Y494" s="29">
        <f t="shared" si="28"/>
        <v>0</v>
      </c>
      <c r="Z494" s="29">
        <f t="shared" si="29"/>
        <v>122320.05</v>
      </c>
      <c r="AA494" s="29">
        <f t="shared" si="30"/>
        <v>0</v>
      </c>
    </row>
    <row r="495" spans="1:27" ht="15" customHeight="1" x14ac:dyDescent="0.3">
      <c r="A495" s="12" t="s">
        <v>426</v>
      </c>
      <c r="B495" s="12" t="s">
        <v>467</v>
      </c>
      <c r="C495" s="13" t="s">
        <v>468</v>
      </c>
      <c r="D495" s="13" t="s">
        <v>601</v>
      </c>
      <c r="E495" s="14" t="s">
        <v>602</v>
      </c>
      <c r="F495" s="13"/>
      <c r="G495" s="13"/>
      <c r="H495" s="10" t="s">
        <v>426</v>
      </c>
      <c r="I495" s="10" t="s">
        <v>467</v>
      </c>
      <c r="J495" t="s">
        <v>603</v>
      </c>
      <c r="K495" t="s">
        <v>603</v>
      </c>
      <c r="M495" s="15">
        <v>44003000011</v>
      </c>
      <c r="N495" s="15" t="s">
        <v>612</v>
      </c>
      <c r="O495" s="12">
        <f>+VLOOKUP(M495,[2]Foglio1!$A:$C,3,0)</f>
        <v>1582.5</v>
      </c>
      <c r="P495" s="29">
        <f>+VLOOKUP($M495,'Sp 2013'!$M:$X,12,0)</f>
        <v>0</v>
      </c>
      <c r="Q495" s="29">
        <f>+SUMIFS('Scritture 2014'!$F:$F,'Scritture 2014'!$G:$G,"38",'Scritture 2014'!$A:$A,$M495)</f>
        <v>0</v>
      </c>
      <c r="R495" s="29">
        <f>+SUMIFS('Scritture 2014'!$F:$F,'Scritture 2014'!$G:$G,"16",'Scritture 2014'!$A:$A,$M495)</f>
        <v>0</v>
      </c>
      <c r="S495" s="29">
        <f>+SUMIFS('Scritture 2014'!$F:$F,'Scritture 2014'!$G:$G,"39CA",'Scritture 2014'!$A:$A,$M495)</f>
        <v>0</v>
      </c>
      <c r="T495" s="29">
        <f>+SUMIFS('Scritture 2014'!$F:$F,'Scritture 2014'!$G:$G,"17",'Scritture 2014'!$A:$A,$M495)</f>
        <v>0</v>
      </c>
      <c r="U495" s="29">
        <f>+SUMIFS('Scritture 2014'!$F:$F,'Scritture 2014'!$G:$G,"39AF",'Scritture 2014'!$A:$A,$M495)</f>
        <v>0</v>
      </c>
      <c r="V495" s="29">
        <f>+SUMIFS('Scritture 2014'!$F:$F,'Scritture 2014'!$G:$G,"39SD",'Scritture 2014'!$A:$A,$M495)</f>
        <v>0</v>
      </c>
      <c r="W495" s="29">
        <f>+SUMIFS('Scritture 2014'!$F:$F,'Scritture 2014'!$G:$G,"37",'Scritture 2014'!$A:$A,$M495)</f>
        <v>0</v>
      </c>
      <c r="X495" s="29">
        <f>+SUMIFS('Scritture 2014'!$F:$F,'Scritture 2014'!$G:$G,"19",'Scritture 2014'!$A:$A,$M495)</f>
        <v>0</v>
      </c>
      <c r="Y495" s="29">
        <f t="shared" si="28"/>
        <v>0</v>
      </c>
      <c r="Z495" s="29">
        <f t="shared" si="29"/>
        <v>1582.5</v>
      </c>
      <c r="AA495" s="29">
        <f t="shared" si="30"/>
        <v>0</v>
      </c>
    </row>
    <row r="496" spans="1:27" ht="15" customHeight="1" x14ac:dyDescent="0.3">
      <c r="A496" s="12" t="s">
        <v>426</v>
      </c>
      <c r="B496" s="12" t="s">
        <v>467</v>
      </c>
      <c r="C496" s="13" t="s">
        <v>468</v>
      </c>
      <c r="D496" s="13" t="s">
        <v>601</v>
      </c>
      <c r="E496" s="14" t="s">
        <v>602</v>
      </c>
      <c r="F496" s="13"/>
      <c r="G496" s="13"/>
      <c r="H496" s="10" t="s">
        <v>426</v>
      </c>
      <c r="I496" s="10" t="s">
        <v>467</v>
      </c>
      <c r="J496" t="s">
        <v>603</v>
      </c>
      <c r="K496" t="s">
        <v>603</v>
      </c>
      <c r="M496" s="15">
        <v>44003000012</v>
      </c>
      <c r="N496" s="15" t="s">
        <v>613</v>
      </c>
      <c r="O496" s="12">
        <f>+VLOOKUP(M496,[2]Foglio1!$A:$C,3,0)</f>
        <v>32251.599999999999</v>
      </c>
      <c r="P496" s="29">
        <f>+VLOOKUP($M496,'Sp 2013'!$M:$X,12,0)</f>
        <v>0</v>
      </c>
      <c r="Q496" s="29">
        <f>+SUMIFS('Scritture 2014'!$F:$F,'Scritture 2014'!$G:$G,"38",'Scritture 2014'!$A:$A,$M496)</f>
        <v>0</v>
      </c>
      <c r="R496" s="29">
        <f>+SUMIFS('Scritture 2014'!$F:$F,'Scritture 2014'!$G:$G,"16",'Scritture 2014'!$A:$A,$M496)</f>
        <v>0</v>
      </c>
      <c r="S496" s="29">
        <f>+SUMIFS('Scritture 2014'!$F:$F,'Scritture 2014'!$G:$G,"39CA",'Scritture 2014'!$A:$A,$M496)</f>
        <v>0</v>
      </c>
      <c r="T496" s="29">
        <f>+SUMIFS('Scritture 2014'!$F:$F,'Scritture 2014'!$G:$G,"17",'Scritture 2014'!$A:$A,$M496)</f>
        <v>0</v>
      </c>
      <c r="U496" s="29">
        <f>+SUMIFS('Scritture 2014'!$F:$F,'Scritture 2014'!$G:$G,"39AF",'Scritture 2014'!$A:$A,$M496)</f>
        <v>0</v>
      </c>
      <c r="V496" s="29">
        <f>+SUMIFS('Scritture 2014'!$F:$F,'Scritture 2014'!$G:$G,"39SD",'Scritture 2014'!$A:$A,$M496)</f>
        <v>0</v>
      </c>
      <c r="W496" s="29">
        <f>+SUMIFS('Scritture 2014'!$F:$F,'Scritture 2014'!$G:$G,"37",'Scritture 2014'!$A:$A,$M496)</f>
        <v>0</v>
      </c>
      <c r="X496" s="29">
        <f>+SUMIFS('Scritture 2014'!$F:$F,'Scritture 2014'!$G:$G,"19",'Scritture 2014'!$A:$A,$M496)</f>
        <v>0</v>
      </c>
      <c r="Y496" s="29">
        <f t="shared" si="28"/>
        <v>0</v>
      </c>
      <c r="Z496" s="29">
        <f t="shared" si="29"/>
        <v>32251.599999999999</v>
      </c>
      <c r="AA496" s="29">
        <f t="shared" si="30"/>
        <v>0</v>
      </c>
    </row>
    <row r="497" spans="1:27" ht="15" customHeight="1" x14ac:dyDescent="0.3">
      <c r="A497" s="12" t="s">
        <v>426</v>
      </c>
      <c r="B497" s="12" t="s">
        <v>467</v>
      </c>
      <c r="C497" s="13" t="s">
        <v>468</v>
      </c>
      <c r="D497" s="13" t="s">
        <v>601</v>
      </c>
      <c r="E497" s="14" t="s">
        <v>602</v>
      </c>
      <c r="F497" s="13"/>
      <c r="G497" s="13"/>
      <c r="H497" s="10" t="s">
        <v>426</v>
      </c>
      <c r="I497" s="10" t="s">
        <v>467</v>
      </c>
      <c r="J497" t="s">
        <v>603</v>
      </c>
      <c r="K497" t="s">
        <v>603</v>
      </c>
      <c r="M497" s="15">
        <v>44003000013</v>
      </c>
      <c r="N497" s="15" t="s">
        <v>614</v>
      </c>
      <c r="O497" s="12">
        <f>+VLOOKUP(M497,[2]Foglio1!$A:$C,3,0)</f>
        <v>6987.25</v>
      </c>
      <c r="P497" s="29">
        <f>+VLOOKUP($M497,'Sp 2013'!$M:$X,12,0)</f>
        <v>0</v>
      </c>
      <c r="Q497" s="29">
        <f>+SUMIFS('Scritture 2014'!$F:$F,'Scritture 2014'!$G:$G,"38",'Scritture 2014'!$A:$A,$M497)</f>
        <v>0</v>
      </c>
      <c r="R497" s="29">
        <f>+SUMIFS('Scritture 2014'!$F:$F,'Scritture 2014'!$G:$G,"16",'Scritture 2014'!$A:$A,$M497)</f>
        <v>0</v>
      </c>
      <c r="S497" s="29">
        <f>+SUMIFS('Scritture 2014'!$F:$F,'Scritture 2014'!$G:$G,"39CA",'Scritture 2014'!$A:$A,$M497)</f>
        <v>0</v>
      </c>
      <c r="T497" s="29">
        <f>+SUMIFS('Scritture 2014'!$F:$F,'Scritture 2014'!$G:$G,"17",'Scritture 2014'!$A:$A,$M497)</f>
        <v>0</v>
      </c>
      <c r="U497" s="29">
        <f>+SUMIFS('Scritture 2014'!$F:$F,'Scritture 2014'!$G:$G,"39AF",'Scritture 2014'!$A:$A,$M497)</f>
        <v>0</v>
      </c>
      <c r="V497" s="29">
        <f>+SUMIFS('Scritture 2014'!$F:$F,'Scritture 2014'!$G:$G,"39SD",'Scritture 2014'!$A:$A,$M497)</f>
        <v>0</v>
      </c>
      <c r="W497" s="29">
        <f>+SUMIFS('Scritture 2014'!$F:$F,'Scritture 2014'!$G:$G,"37",'Scritture 2014'!$A:$A,$M497)</f>
        <v>0</v>
      </c>
      <c r="X497" s="29">
        <f>+SUMIFS('Scritture 2014'!$F:$F,'Scritture 2014'!$G:$G,"19",'Scritture 2014'!$A:$A,$M497)</f>
        <v>0</v>
      </c>
      <c r="Y497" s="29">
        <f t="shared" si="28"/>
        <v>0</v>
      </c>
      <c r="Z497" s="29">
        <f t="shared" si="29"/>
        <v>6987.25</v>
      </c>
      <c r="AA497" s="29">
        <f t="shared" si="30"/>
        <v>0</v>
      </c>
    </row>
    <row r="498" spans="1:27" ht="15" customHeight="1" x14ac:dyDescent="0.3">
      <c r="A498" s="12" t="s">
        <v>426</v>
      </c>
      <c r="B498" s="12" t="s">
        <v>467</v>
      </c>
      <c r="C498" s="13" t="s">
        <v>468</v>
      </c>
      <c r="D498" s="13" t="s">
        <v>601</v>
      </c>
      <c r="E498" s="14" t="s">
        <v>602</v>
      </c>
      <c r="F498" s="13"/>
      <c r="G498" s="13"/>
      <c r="H498" s="10" t="s">
        <v>426</v>
      </c>
      <c r="I498" s="10" t="s">
        <v>467</v>
      </c>
      <c r="J498" t="s">
        <v>603</v>
      </c>
      <c r="K498" t="s">
        <v>603</v>
      </c>
      <c r="M498" s="15">
        <v>44007000009</v>
      </c>
      <c r="N498" s="15" t="s">
        <v>610</v>
      </c>
      <c r="O498" s="12"/>
      <c r="P498" s="29">
        <f>+VLOOKUP($M498,'Sp 2013'!$M:$X,12,0)</f>
        <v>0</v>
      </c>
      <c r="Q498" s="29">
        <f>+SUMIFS('Scritture 2014'!$F:$F,'Scritture 2014'!$G:$G,"38",'Scritture 2014'!$A:$A,$M498)</f>
        <v>0</v>
      </c>
      <c r="R498" s="29">
        <f>+SUMIFS('Scritture 2014'!$F:$F,'Scritture 2014'!$G:$G,"16",'Scritture 2014'!$A:$A,$M498)</f>
        <v>0</v>
      </c>
      <c r="S498" s="29">
        <f>+SUMIFS('Scritture 2014'!$F:$F,'Scritture 2014'!$G:$G,"39CA",'Scritture 2014'!$A:$A,$M498)</f>
        <v>0</v>
      </c>
      <c r="T498" s="29">
        <f>+SUMIFS('Scritture 2014'!$F:$F,'Scritture 2014'!$G:$G,"17",'Scritture 2014'!$A:$A,$M498)</f>
        <v>0</v>
      </c>
      <c r="U498" s="29">
        <f>+SUMIFS('Scritture 2014'!$F:$F,'Scritture 2014'!$G:$G,"39AF",'Scritture 2014'!$A:$A,$M498)</f>
        <v>0</v>
      </c>
      <c r="V498" s="29">
        <f>+SUMIFS('Scritture 2014'!$F:$F,'Scritture 2014'!$G:$G,"39SD",'Scritture 2014'!$A:$A,$M498)</f>
        <v>0</v>
      </c>
      <c r="W498" s="29">
        <f>+SUMIFS('Scritture 2014'!$F:$F,'Scritture 2014'!$G:$G,"37",'Scritture 2014'!$A:$A,$M498)</f>
        <v>0</v>
      </c>
      <c r="X498" s="29">
        <f>+SUMIFS('Scritture 2014'!$F:$F,'Scritture 2014'!$G:$G,"19",'Scritture 2014'!$A:$A,$M498)</f>
        <v>0</v>
      </c>
      <c r="Y498" s="29">
        <f t="shared" si="28"/>
        <v>0</v>
      </c>
      <c r="Z498" s="29">
        <f t="shared" si="29"/>
        <v>0</v>
      </c>
      <c r="AA498" s="29">
        <f t="shared" si="30"/>
        <v>0</v>
      </c>
    </row>
    <row r="499" spans="1:27" ht="15" customHeight="1" x14ac:dyDescent="0.3">
      <c r="A499" s="12" t="s">
        <v>426</v>
      </c>
      <c r="B499" s="12" t="s">
        <v>467</v>
      </c>
      <c r="C499" s="13" t="s">
        <v>468</v>
      </c>
      <c r="D499" s="13" t="s">
        <v>601</v>
      </c>
      <c r="E499" s="14" t="s">
        <v>602</v>
      </c>
      <c r="F499" s="13"/>
      <c r="G499" s="13"/>
      <c r="H499" s="10" t="s">
        <v>426</v>
      </c>
      <c r="I499" s="10" t="s">
        <v>467</v>
      </c>
      <c r="J499" t="s">
        <v>603</v>
      </c>
      <c r="K499" t="s">
        <v>603</v>
      </c>
      <c r="M499" s="15">
        <v>44003000014</v>
      </c>
      <c r="N499" s="15" t="s">
        <v>615</v>
      </c>
      <c r="O499" s="12">
        <f>+VLOOKUP(M499,[2]Foglio1!$A:$C,3,0)</f>
        <v>1164.99</v>
      </c>
      <c r="P499" s="29">
        <f>+VLOOKUP($M499,'Sp 2013'!$M:$X,12,0)</f>
        <v>0</v>
      </c>
      <c r="Q499" s="29">
        <f>+SUMIFS('Scritture 2014'!$F:$F,'Scritture 2014'!$G:$G,"38",'Scritture 2014'!$A:$A,$M499)</f>
        <v>0</v>
      </c>
      <c r="R499" s="29">
        <f>+SUMIFS('Scritture 2014'!$F:$F,'Scritture 2014'!$G:$G,"16",'Scritture 2014'!$A:$A,$M499)</f>
        <v>0</v>
      </c>
      <c r="S499" s="29">
        <f>+SUMIFS('Scritture 2014'!$F:$F,'Scritture 2014'!$G:$G,"39CA",'Scritture 2014'!$A:$A,$M499)</f>
        <v>0</v>
      </c>
      <c r="T499" s="29">
        <f>+SUMIFS('Scritture 2014'!$F:$F,'Scritture 2014'!$G:$G,"17",'Scritture 2014'!$A:$A,$M499)</f>
        <v>0</v>
      </c>
      <c r="U499" s="29">
        <f>+SUMIFS('Scritture 2014'!$F:$F,'Scritture 2014'!$G:$G,"39AF",'Scritture 2014'!$A:$A,$M499)</f>
        <v>0</v>
      </c>
      <c r="V499" s="29">
        <f>+SUMIFS('Scritture 2014'!$F:$F,'Scritture 2014'!$G:$G,"39SD",'Scritture 2014'!$A:$A,$M499)</f>
        <v>0</v>
      </c>
      <c r="W499" s="29">
        <f>+SUMIFS('Scritture 2014'!$F:$F,'Scritture 2014'!$G:$G,"37",'Scritture 2014'!$A:$A,$M499)</f>
        <v>0</v>
      </c>
      <c r="X499" s="29">
        <f>+SUMIFS('Scritture 2014'!$F:$F,'Scritture 2014'!$G:$G,"19",'Scritture 2014'!$A:$A,$M499)</f>
        <v>0</v>
      </c>
      <c r="Y499" s="29">
        <f t="shared" si="28"/>
        <v>0</v>
      </c>
      <c r="Z499" s="29">
        <f t="shared" si="29"/>
        <v>1164.99</v>
      </c>
      <c r="AA499" s="29">
        <f t="shared" si="30"/>
        <v>0</v>
      </c>
    </row>
    <row r="500" spans="1:27" ht="15" customHeight="1" x14ac:dyDescent="0.3">
      <c r="A500" s="12" t="s">
        <v>426</v>
      </c>
      <c r="B500" s="12" t="s">
        <v>467</v>
      </c>
      <c r="C500" s="13" t="s">
        <v>468</v>
      </c>
      <c r="D500" s="13" t="s">
        <v>601</v>
      </c>
      <c r="E500" s="14" t="s">
        <v>602</v>
      </c>
      <c r="F500" s="13"/>
      <c r="G500" s="13"/>
      <c r="H500" s="10" t="s">
        <v>426</v>
      </c>
      <c r="I500" s="10" t="s">
        <v>467</v>
      </c>
      <c r="J500" t="s">
        <v>603</v>
      </c>
      <c r="K500" t="s">
        <v>603</v>
      </c>
      <c r="M500" s="15">
        <v>44003000020</v>
      </c>
      <c r="N500" s="15" t="s">
        <v>616</v>
      </c>
      <c r="O500" s="12">
        <f>+VLOOKUP(M500,[2]Foglio1!$A:$C,3,0)</f>
        <v>1522.5</v>
      </c>
      <c r="P500" s="29">
        <f>+VLOOKUP($M500,'Sp 2013'!$M:$X,12,0)</f>
        <v>0</v>
      </c>
      <c r="Q500" s="29">
        <f>+SUMIFS('Scritture 2014'!$F:$F,'Scritture 2014'!$G:$G,"38",'Scritture 2014'!$A:$A,$M500)</f>
        <v>0</v>
      </c>
      <c r="R500" s="29">
        <f>+SUMIFS('Scritture 2014'!$F:$F,'Scritture 2014'!$G:$G,"16",'Scritture 2014'!$A:$A,$M500)</f>
        <v>0</v>
      </c>
      <c r="S500" s="29">
        <f>+SUMIFS('Scritture 2014'!$F:$F,'Scritture 2014'!$G:$G,"39CA",'Scritture 2014'!$A:$A,$M500)</f>
        <v>0</v>
      </c>
      <c r="T500" s="29">
        <f>+SUMIFS('Scritture 2014'!$F:$F,'Scritture 2014'!$G:$G,"17",'Scritture 2014'!$A:$A,$M500)</f>
        <v>0</v>
      </c>
      <c r="U500" s="29">
        <f>+SUMIFS('Scritture 2014'!$F:$F,'Scritture 2014'!$G:$G,"39AF",'Scritture 2014'!$A:$A,$M500)</f>
        <v>0</v>
      </c>
      <c r="V500" s="29">
        <f>+SUMIFS('Scritture 2014'!$F:$F,'Scritture 2014'!$G:$G,"39SD",'Scritture 2014'!$A:$A,$M500)</f>
        <v>0</v>
      </c>
      <c r="W500" s="29">
        <f>+SUMIFS('Scritture 2014'!$F:$F,'Scritture 2014'!$G:$G,"37",'Scritture 2014'!$A:$A,$M500)</f>
        <v>0</v>
      </c>
      <c r="X500" s="29">
        <f>+SUMIFS('Scritture 2014'!$F:$F,'Scritture 2014'!$G:$G,"19",'Scritture 2014'!$A:$A,$M500)</f>
        <v>0</v>
      </c>
      <c r="Y500" s="29">
        <f t="shared" si="28"/>
        <v>0</v>
      </c>
      <c r="Z500" s="29">
        <f t="shared" si="29"/>
        <v>1522.5</v>
      </c>
      <c r="AA500" s="29">
        <f t="shared" si="30"/>
        <v>0</v>
      </c>
    </row>
    <row r="501" spans="1:27" ht="15" customHeight="1" x14ac:dyDescent="0.3">
      <c r="A501" s="12" t="s">
        <v>426</v>
      </c>
      <c r="B501" s="12" t="s">
        <v>467</v>
      </c>
      <c r="C501" s="13" t="s">
        <v>468</v>
      </c>
      <c r="D501" s="13" t="s">
        <v>601</v>
      </c>
      <c r="E501" s="14" t="s">
        <v>602</v>
      </c>
      <c r="F501" s="13"/>
      <c r="G501" s="13"/>
      <c r="H501" s="10" t="s">
        <v>426</v>
      </c>
      <c r="I501" s="10" t="s">
        <v>467</v>
      </c>
      <c r="J501" t="s">
        <v>603</v>
      </c>
      <c r="K501" t="s">
        <v>603</v>
      </c>
      <c r="M501" s="15">
        <v>44007000001</v>
      </c>
      <c r="N501" s="15" t="s">
        <v>617</v>
      </c>
      <c r="O501" s="12">
        <f>+VLOOKUP(M501,[2]Foglio1!$A:$C,3,0)</f>
        <v>751846.34</v>
      </c>
      <c r="P501" s="29">
        <f>+VLOOKUP($M501,'Sp 2013'!$M:$X,12,0)</f>
        <v>0</v>
      </c>
      <c r="Q501" s="29">
        <f>+SUMIFS('Scritture 2014'!$F:$F,'Scritture 2014'!$G:$G,"38",'Scritture 2014'!$A:$A,$M501)</f>
        <v>0</v>
      </c>
      <c r="R501" s="29">
        <f>+SUMIFS('Scritture 2014'!$F:$F,'Scritture 2014'!$G:$G,"16",'Scritture 2014'!$A:$A,$M501)</f>
        <v>0</v>
      </c>
      <c r="S501" s="29">
        <f>+SUMIFS('Scritture 2014'!$F:$F,'Scritture 2014'!$G:$G,"39CA",'Scritture 2014'!$A:$A,$M501)</f>
        <v>0</v>
      </c>
      <c r="T501" s="29">
        <f>+SUMIFS('Scritture 2014'!$F:$F,'Scritture 2014'!$G:$G,"17",'Scritture 2014'!$A:$A,$M501)</f>
        <v>0</v>
      </c>
      <c r="U501" s="29">
        <f>+SUMIFS('Scritture 2014'!$F:$F,'Scritture 2014'!$G:$G,"39AF",'Scritture 2014'!$A:$A,$M501)</f>
        <v>0</v>
      </c>
      <c r="V501" s="29">
        <f>+SUMIFS('Scritture 2014'!$F:$F,'Scritture 2014'!$G:$G,"39SD",'Scritture 2014'!$A:$A,$M501)</f>
        <v>0</v>
      </c>
      <c r="W501" s="29">
        <f>+SUMIFS('Scritture 2014'!$F:$F,'Scritture 2014'!$G:$G,"37",'Scritture 2014'!$A:$A,$M501)</f>
        <v>0</v>
      </c>
      <c r="X501" s="29">
        <f>+SUMIFS('Scritture 2014'!$F:$F,'Scritture 2014'!$G:$G,"19",'Scritture 2014'!$A:$A,$M501)</f>
        <v>0</v>
      </c>
      <c r="Y501" s="29">
        <f t="shared" si="28"/>
        <v>0</v>
      </c>
      <c r="Z501" s="29">
        <f t="shared" si="29"/>
        <v>751846.34</v>
      </c>
      <c r="AA501" s="29">
        <f t="shared" si="30"/>
        <v>0</v>
      </c>
    </row>
    <row r="502" spans="1:27" ht="15" customHeight="1" x14ac:dyDescent="0.3">
      <c r="A502" s="12" t="s">
        <v>426</v>
      </c>
      <c r="B502" s="12" t="s">
        <v>467</v>
      </c>
      <c r="C502" s="13" t="s">
        <v>468</v>
      </c>
      <c r="D502" s="13" t="s">
        <v>601</v>
      </c>
      <c r="E502" s="14" t="s">
        <v>602</v>
      </c>
      <c r="F502" s="13"/>
      <c r="G502" s="13"/>
      <c r="H502" s="10" t="s">
        <v>426</v>
      </c>
      <c r="I502" s="10" t="s">
        <v>467</v>
      </c>
      <c r="J502" t="s">
        <v>603</v>
      </c>
      <c r="K502" t="s">
        <v>603</v>
      </c>
      <c r="M502" s="15">
        <v>44007000002</v>
      </c>
      <c r="N502" s="15" t="s">
        <v>618</v>
      </c>
      <c r="O502" s="12">
        <f>+VLOOKUP(M502,[2]Foglio1!$A:$C,3,0)</f>
        <v>202451.78</v>
      </c>
      <c r="P502" s="29">
        <f>+VLOOKUP($M502,'Sp 2013'!$M:$X,12,0)</f>
        <v>0</v>
      </c>
      <c r="Q502" s="29">
        <f>+SUMIFS('Scritture 2014'!$F:$F,'Scritture 2014'!$G:$G,"38",'Scritture 2014'!$A:$A,$M502)</f>
        <v>0</v>
      </c>
      <c r="R502" s="29">
        <f>+SUMIFS('Scritture 2014'!$F:$F,'Scritture 2014'!$G:$G,"16",'Scritture 2014'!$A:$A,$M502)</f>
        <v>0</v>
      </c>
      <c r="S502" s="29">
        <f>+SUMIFS('Scritture 2014'!$F:$F,'Scritture 2014'!$G:$G,"39CA",'Scritture 2014'!$A:$A,$M502)</f>
        <v>0</v>
      </c>
      <c r="T502" s="29">
        <f>+SUMIFS('Scritture 2014'!$F:$F,'Scritture 2014'!$G:$G,"17",'Scritture 2014'!$A:$A,$M502)</f>
        <v>0</v>
      </c>
      <c r="U502" s="29">
        <f>+SUMIFS('Scritture 2014'!$F:$F,'Scritture 2014'!$G:$G,"39AF",'Scritture 2014'!$A:$A,$M502)</f>
        <v>0</v>
      </c>
      <c r="V502" s="29">
        <f>+SUMIFS('Scritture 2014'!$F:$F,'Scritture 2014'!$G:$G,"39SD",'Scritture 2014'!$A:$A,$M502)</f>
        <v>0</v>
      </c>
      <c r="W502" s="29">
        <f>+SUMIFS('Scritture 2014'!$F:$F,'Scritture 2014'!$G:$G,"37",'Scritture 2014'!$A:$A,$M502)</f>
        <v>0</v>
      </c>
      <c r="X502" s="29">
        <f>+SUMIFS('Scritture 2014'!$F:$F,'Scritture 2014'!$G:$G,"19",'Scritture 2014'!$A:$A,$M502)</f>
        <v>0</v>
      </c>
      <c r="Y502" s="29">
        <f t="shared" si="28"/>
        <v>0</v>
      </c>
      <c r="Z502" s="29">
        <f t="shared" si="29"/>
        <v>202451.78</v>
      </c>
      <c r="AA502" s="29">
        <f t="shared" si="30"/>
        <v>0</v>
      </c>
    </row>
    <row r="503" spans="1:27" ht="15" customHeight="1" x14ac:dyDescent="0.3">
      <c r="A503" s="12" t="s">
        <v>426</v>
      </c>
      <c r="B503" s="12" t="s">
        <v>467</v>
      </c>
      <c r="C503" s="13" t="s">
        <v>468</v>
      </c>
      <c r="D503" s="13" t="s">
        <v>601</v>
      </c>
      <c r="E503" s="14" t="s">
        <v>602</v>
      </c>
      <c r="F503" s="13"/>
      <c r="G503" s="13"/>
      <c r="H503" s="10" t="s">
        <v>426</v>
      </c>
      <c r="I503" s="10" t="s">
        <v>467</v>
      </c>
      <c r="J503" t="s">
        <v>603</v>
      </c>
      <c r="K503" t="s">
        <v>603</v>
      </c>
      <c r="M503" s="15">
        <v>44007000003</v>
      </c>
      <c r="N503" s="15" t="s">
        <v>619</v>
      </c>
      <c r="O503" s="12">
        <f>+VLOOKUP(M503,[2]Foglio1!$A:$C,3,0)</f>
        <v>3350.67</v>
      </c>
      <c r="P503" s="29">
        <f>+VLOOKUP($M503,'Sp 2013'!$M:$X,12,0)</f>
        <v>0</v>
      </c>
      <c r="Q503" s="29">
        <f>+SUMIFS('Scritture 2014'!$F:$F,'Scritture 2014'!$G:$G,"38",'Scritture 2014'!$A:$A,$M503)</f>
        <v>0</v>
      </c>
      <c r="R503" s="29">
        <f>+SUMIFS('Scritture 2014'!$F:$F,'Scritture 2014'!$G:$G,"16",'Scritture 2014'!$A:$A,$M503)</f>
        <v>0</v>
      </c>
      <c r="S503" s="29">
        <f>+SUMIFS('Scritture 2014'!$F:$F,'Scritture 2014'!$G:$G,"39CA",'Scritture 2014'!$A:$A,$M503)</f>
        <v>0</v>
      </c>
      <c r="T503" s="29">
        <f>+SUMIFS('Scritture 2014'!$F:$F,'Scritture 2014'!$G:$G,"17",'Scritture 2014'!$A:$A,$M503)</f>
        <v>0</v>
      </c>
      <c r="U503" s="29">
        <f>+SUMIFS('Scritture 2014'!$F:$F,'Scritture 2014'!$G:$G,"39AF",'Scritture 2014'!$A:$A,$M503)</f>
        <v>0</v>
      </c>
      <c r="V503" s="29">
        <f>+SUMIFS('Scritture 2014'!$F:$F,'Scritture 2014'!$G:$G,"39SD",'Scritture 2014'!$A:$A,$M503)</f>
        <v>0</v>
      </c>
      <c r="W503" s="29">
        <f>+SUMIFS('Scritture 2014'!$F:$F,'Scritture 2014'!$G:$G,"37",'Scritture 2014'!$A:$A,$M503)</f>
        <v>0</v>
      </c>
      <c r="X503" s="29">
        <f>+SUMIFS('Scritture 2014'!$F:$F,'Scritture 2014'!$G:$G,"19",'Scritture 2014'!$A:$A,$M503)</f>
        <v>0</v>
      </c>
      <c r="Y503" s="29">
        <f t="shared" si="28"/>
        <v>0</v>
      </c>
      <c r="Z503" s="29">
        <f t="shared" si="29"/>
        <v>3350.67</v>
      </c>
      <c r="AA503" s="29">
        <f t="shared" si="30"/>
        <v>0</v>
      </c>
    </row>
    <row r="504" spans="1:27" ht="15" customHeight="1" x14ac:dyDescent="0.3">
      <c r="A504" s="12" t="s">
        <v>426</v>
      </c>
      <c r="B504" s="12" t="s">
        <v>467</v>
      </c>
      <c r="C504" s="13" t="s">
        <v>468</v>
      </c>
      <c r="D504" s="13" t="s">
        <v>601</v>
      </c>
      <c r="E504" s="14" t="s">
        <v>602</v>
      </c>
      <c r="F504" s="13"/>
      <c r="G504" s="13"/>
      <c r="H504" s="10" t="s">
        <v>426</v>
      </c>
      <c r="I504" s="10" t="s">
        <v>467</v>
      </c>
      <c r="J504" t="s">
        <v>603</v>
      </c>
      <c r="K504" t="s">
        <v>603</v>
      </c>
      <c r="M504" s="15">
        <v>44007000004</v>
      </c>
      <c r="N504" s="15" t="s">
        <v>620</v>
      </c>
      <c r="O504" s="12">
        <f>+VLOOKUP(M504,[2]Foglio1!$A:$C,3,0)</f>
        <v>50273.14</v>
      </c>
      <c r="P504" s="29">
        <f>+VLOOKUP($M504,'Sp 2013'!$M:$X,12,0)</f>
        <v>0</v>
      </c>
      <c r="Q504" s="29">
        <f>+SUMIFS('Scritture 2014'!$F:$F,'Scritture 2014'!$G:$G,"38",'Scritture 2014'!$A:$A,$M504)</f>
        <v>0</v>
      </c>
      <c r="R504" s="29">
        <f>+SUMIFS('Scritture 2014'!$F:$F,'Scritture 2014'!$G:$G,"16",'Scritture 2014'!$A:$A,$M504)</f>
        <v>0</v>
      </c>
      <c r="S504" s="29">
        <f>+SUMIFS('Scritture 2014'!$F:$F,'Scritture 2014'!$G:$G,"39CA",'Scritture 2014'!$A:$A,$M504)</f>
        <v>0</v>
      </c>
      <c r="T504" s="29">
        <f>+SUMIFS('Scritture 2014'!$F:$F,'Scritture 2014'!$G:$G,"17",'Scritture 2014'!$A:$A,$M504)</f>
        <v>0</v>
      </c>
      <c r="U504" s="29">
        <f>+SUMIFS('Scritture 2014'!$F:$F,'Scritture 2014'!$G:$G,"39AF",'Scritture 2014'!$A:$A,$M504)</f>
        <v>0</v>
      </c>
      <c r="V504" s="29">
        <f>+SUMIFS('Scritture 2014'!$F:$F,'Scritture 2014'!$G:$G,"39SD",'Scritture 2014'!$A:$A,$M504)</f>
        <v>0</v>
      </c>
      <c r="W504" s="29">
        <f>+SUMIFS('Scritture 2014'!$F:$F,'Scritture 2014'!$G:$G,"37",'Scritture 2014'!$A:$A,$M504)</f>
        <v>0</v>
      </c>
      <c r="X504" s="29">
        <f>+SUMIFS('Scritture 2014'!$F:$F,'Scritture 2014'!$G:$G,"19",'Scritture 2014'!$A:$A,$M504)</f>
        <v>0</v>
      </c>
      <c r="Y504" s="29">
        <f t="shared" si="28"/>
        <v>0</v>
      </c>
      <c r="Z504" s="29">
        <f t="shared" si="29"/>
        <v>50273.14</v>
      </c>
      <c r="AA504" s="29">
        <f t="shared" si="30"/>
        <v>0</v>
      </c>
    </row>
    <row r="505" spans="1:27" ht="15" customHeight="1" x14ac:dyDescent="0.3">
      <c r="A505" s="12" t="s">
        <v>426</v>
      </c>
      <c r="B505" s="12" t="s">
        <v>467</v>
      </c>
      <c r="C505" s="13" t="s">
        <v>468</v>
      </c>
      <c r="D505" s="13" t="s">
        <v>601</v>
      </c>
      <c r="E505" s="14" t="s">
        <v>602</v>
      </c>
      <c r="F505" s="13"/>
      <c r="G505" s="13"/>
      <c r="H505" s="10" t="s">
        <v>426</v>
      </c>
      <c r="I505" s="10" t="s">
        <v>467</v>
      </c>
      <c r="J505" t="s">
        <v>603</v>
      </c>
      <c r="K505" t="s">
        <v>603</v>
      </c>
      <c r="M505" s="15">
        <v>44007000006</v>
      </c>
      <c r="N505" s="15" t="s">
        <v>621</v>
      </c>
      <c r="O505" s="12">
        <f>+VLOOKUP(M505,[2]Foglio1!$A:$C,3,0)</f>
        <v>25233.83</v>
      </c>
      <c r="P505" s="29">
        <f>+VLOOKUP($M505,'Sp 2013'!$M:$X,12,0)</f>
        <v>0</v>
      </c>
      <c r="Q505" s="29">
        <f>+SUMIFS('Scritture 2014'!$F:$F,'Scritture 2014'!$G:$G,"38",'Scritture 2014'!$A:$A,$M505)</f>
        <v>0</v>
      </c>
      <c r="R505" s="29">
        <f>+SUMIFS('Scritture 2014'!$F:$F,'Scritture 2014'!$G:$G,"16",'Scritture 2014'!$A:$A,$M505)</f>
        <v>0</v>
      </c>
      <c r="S505" s="29">
        <f>+SUMIFS('Scritture 2014'!$F:$F,'Scritture 2014'!$G:$G,"39CA",'Scritture 2014'!$A:$A,$M505)</f>
        <v>0</v>
      </c>
      <c r="T505" s="29">
        <f>+SUMIFS('Scritture 2014'!$F:$F,'Scritture 2014'!$G:$G,"17",'Scritture 2014'!$A:$A,$M505)</f>
        <v>0</v>
      </c>
      <c r="U505" s="29">
        <f>+SUMIFS('Scritture 2014'!$F:$F,'Scritture 2014'!$G:$G,"39AF",'Scritture 2014'!$A:$A,$M505)</f>
        <v>0</v>
      </c>
      <c r="V505" s="29">
        <f>+SUMIFS('Scritture 2014'!$F:$F,'Scritture 2014'!$G:$G,"39SD",'Scritture 2014'!$A:$A,$M505)</f>
        <v>0</v>
      </c>
      <c r="W505" s="29">
        <f>+SUMIFS('Scritture 2014'!$F:$F,'Scritture 2014'!$G:$G,"37",'Scritture 2014'!$A:$A,$M505)</f>
        <v>0</v>
      </c>
      <c r="X505" s="29">
        <f>+SUMIFS('Scritture 2014'!$F:$F,'Scritture 2014'!$G:$G,"19",'Scritture 2014'!$A:$A,$M505)</f>
        <v>0</v>
      </c>
      <c r="Y505" s="29">
        <f t="shared" si="28"/>
        <v>0</v>
      </c>
      <c r="Z505" s="29">
        <f t="shared" si="29"/>
        <v>25233.83</v>
      </c>
      <c r="AA505" s="29">
        <f t="shared" si="30"/>
        <v>0</v>
      </c>
    </row>
    <row r="506" spans="1:27" ht="15" customHeight="1" x14ac:dyDescent="0.3">
      <c r="A506" s="12" t="s">
        <v>426</v>
      </c>
      <c r="B506" s="12" t="s">
        <v>467</v>
      </c>
      <c r="C506" s="13" t="s">
        <v>468</v>
      </c>
      <c r="D506" s="13" t="s">
        <v>601</v>
      </c>
      <c r="E506" s="14" t="s">
        <v>602</v>
      </c>
      <c r="F506" s="13"/>
      <c r="G506" s="13"/>
      <c r="H506" s="10" t="s">
        <v>426</v>
      </c>
      <c r="I506" s="10" t="s">
        <v>467</v>
      </c>
      <c r="J506" t="s">
        <v>603</v>
      </c>
      <c r="K506" t="s">
        <v>603</v>
      </c>
      <c r="M506" s="15">
        <v>44007000007</v>
      </c>
      <c r="N506" s="15" t="s">
        <v>622</v>
      </c>
      <c r="O506" s="12">
        <f>+VLOOKUP(M506,[2]Foglio1!$A:$C,3,0)</f>
        <v>2604.19</v>
      </c>
      <c r="P506" s="29">
        <f>+VLOOKUP($M506,'Sp 2013'!$M:$X,12,0)</f>
        <v>0</v>
      </c>
      <c r="Q506" s="29">
        <f>+SUMIFS('Scritture 2014'!$F:$F,'Scritture 2014'!$G:$G,"38",'Scritture 2014'!$A:$A,$M506)</f>
        <v>0</v>
      </c>
      <c r="R506" s="29">
        <f>+SUMIFS('Scritture 2014'!$F:$F,'Scritture 2014'!$G:$G,"16",'Scritture 2014'!$A:$A,$M506)</f>
        <v>0</v>
      </c>
      <c r="S506" s="29">
        <f>+SUMIFS('Scritture 2014'!$F:$F,'Scritture 2014'!$G:$G,"39CA",'Scritture 2014'!$A:$A,$M506)</f>
        <v>0</v>
      </c>
      <c r="T506" s="29">
        <f>+SUMIFS('Scritture 2014'!$F:$F,'Scritture 2014'!$G:$G,"17",'Scritture 2014'!$A:$A,$M506)</f>
        <v>0</v>
      </c>
      <c r="U506" s="29">
        <f>+SUMIFS('Scritture 2014'!$F:$F,'Scritture 2014'!$G:$G,"39AF",'Scritture 2014'!$A:$A,$M506)</f>
        <v>0</v>
      </c>
      <c r="V506" s="29">
        <f>+SUMIFS('Scritture 2014'!$F:$F,'Scritture 2014'!$G:$G,"39SD",'Scritture 2014'!$A:$A,$M506)</f>
        <v>0</v>
      </c>
      <c r="W506" s="29">
        <f>+SUMIFS('Scritture 2014'!$F:$F,'Scritture 2014'!$G:$G,"37",'Scritture 2014'!$A:$A,$M506)</f>
        <v>0</v>
      </c>
      <c r="X506" s="29">
        <f>+SUMIFS('Scritture 2014'!$F:$F,'Scritture 2014'!$G:$G,"19",'Scritture 2014'!$A:$A,$M506)</f>
        <v>0</v>
      </c>
      <c r="Y506" s="29">
        <f t="shared" si="28"/>
        <v>0</v>
      </c>
      <c r="Z506" s="29">
        <f t="shared" si="29"/>
        <v>2604.19</v>
      </c>
      <c r="AA506" s="29">
        <f t="shared" si="30"/>
        <v>0</v>
      </c>
    </row>
    <row r="507" spans="1:27" ht="15" customHeight="1" x14ac:dyDescent="0.3">
      <c r="A507" s="12" t="s">
        <v>426</v>
      </c>
      <c r="B507" s="12" t="s">
        <v>467</v>
      </c>
      <c r="C507" s="13" t="s">
        <v>468</v>
      </c>
      <c r="D507" s="13" t="s">
        <v>601</v>
      </c>
      <c r="E507" s="14" t="s">
        <v>602</v>
      </c>
      <c r="F507" s="13"/>
      <c r="G507" s="13"/>
      <c r="H507" s="10" t="s">
        <v>426</v>
      </c>
      <c r="I507" s="10" t="s">
        <v>467</v>
      </c>
      <c r="J507" t="s">
        <v>603</v>
      </c>
      <c r="K507" t="s">
        <v>603</v>
      </c>
      <c r="M507" s="15">
        <v>44007000008</v>
      </c>
      <c r="N507" s="15" t="s">
        <v>623</v>
      </c>
      <c r="O507" s="12">
        <f>+VLOOKUP(M507,[2]Foglio1!$A:$C,3,0)</f>
        <v>902.73</v>
      </c>
      <c r="P507" s="29">
        <f>+VLOOKUP($M507,'Sp 2013'!$M:$X,12,0)</f>
        <v>0</v>
      </c>
      <c r="Q507" s="29">
        <f>+SUMIFS('Scritture 2014'!$F:$F,'Scritture 2014'!$G:$G,"38",'Scritture 2014'!$A:$A,$M507)</f>
        <v>0</v>
      </c>
      <c r="R507" s="29">
        <f>+SUMIFS('Scritture 2014'!$F:$F,'Scritture 2014'!$G:$G,"16",'Scritture 2014'!$A:$A,$M507)</f>
        <v>0</v>
      </c>
      <c r="S507" s="29">
        <f>+SUMIFS('Scritture 2014'!$F:$F,'Scritture 2014'!$G:$G,"39CA",'Scritture 2014'!$A:$A,$M507)</f>
        <v>0</v>
      </c>
      <c r="T507" s="29">
        <f>+SUMIFS('Scritture 2014'!$F:$F,'Scritture 2014'!$G:$G,"17",'Scritture 2014'!$A:$A,$M507)</f>
        <v>0</v>
      </c>
      <c r="U507" s="29">
        <f>+SUMIFS('Scritture 2014'!$F:$F,'Scritture 2014'!$G:$G,"39AF",'Scritture 2014'!$A:$A,$M507)</f>
        <v>0</v>
      </c>
      <c r="V507" s="29">
        <f>+SUMIFS('Scritture 2014'!$F:$F,'Scritture 2014'!$G:$G,"39SD",'Scritture 2014'!$A:$A,$M507)</f>
        <v>0</v>
      </c>
      <c r="W507" s="29">
        <f>+SUMIFS('Scritture 2014'!$F:$F,'Scritture 2014'!$G:$G,"37",'Scritture 2014'!$A:$A,$M507)</f>
        <v>0</v>
      </c>
      <c r="X507" s="29">
        <f>+SUMIFS('Scritture 2014'!$F:$F,'Scritture 2014'!$G:$G,"19",'Scritture 2014'!$A:$A,$M507)</f>
        <v>0</v>
      </c>
      <c r="Y507" s="29">
        <f t="shared" si="28"/>
        <v>0</v>
      </c>
      <c r="Z507" s="29">
        <f t="shared" si="29"/>
        <v>902.73</v>
      </c>
      <c r="AA507" s="29">
        <f t="shared" si="30"/>
        <v>0</v>
      </c>
    </row>
    <row r="508" spans="1:27" ht="15" customHeight="1" x14ac:dyDescent="0.3">
      <c r="A508" s="12" t="s">
        <v>426</v>
      </c>
      <c r="B508" s="12" t="s">
        <v>467</v>
      </c>
      <c r="C508" s="13" t="s">
        <v>468</v>
      </c>
      <c r="D508" s="13" t="s">
        <v>601</v>
      </c>
      <c r="E508" s="14" t="s">
        <v>602</v>
      </c>
      <c r="F508" s="13"/>
      <c r="G508" s="13"/>
      <c r="H508" s="10" t="s">
        <v>426</v>
      </c>
      <c r="I508" s="10" t="s">
        <v>467</v>
      </c>
      <c r="J508" t="s">
        <v>603</v>
      </c>
      <c r="K508" t="s">
        <v>603</v>
      </c>
      <c r="M508" s="15">
        <v>44007000010</v>
      </c>
      <c r="N508" s="15" t="s">
        <v>624</v>
      </c>
      <c r="O508" s="12"/>
      <c r="P508" s="29">
        <f>+VLOOKUP($M508,'Sp 2013'!$M:$X,12,0)</f>
        <v>0</v>
      </c>
      <c r="Q508" s="29">
        <f>+SUMIFS('Scritture 2014'!$F:$F,'Scritture 2014'!$G:$G,"38",'Scritture 2014'!$A:$A,$M508)</f>
        <v>0</v>
      </c>
      <c r="R508" s="29">
        <f>+SUMIFS('Scritture 2014'!$F:$F,'Scritture 2014'!$G:$G,"16",'Scritture 2014'!$A:$A,$M508)</f>
        <v>0</v>
      </c>
      <c r="S508" s="29">
        <f>+SUMIFS('Scritture 2014'!$F:$F,'Scritture 2014'!$G:$G,"39CA",'Scritture 2014'!$A:$A,$M508)</f>
        <v>0</v>
      </c>
      <c r="T508" s="29">
        <f>+SUMIFS('Scritture 2014'!$F:$F,'Scritture 2014'!$G:$G,"17",'Scritture 2014'!$A:$A,$M508)</f>
        <v>0</v>
      </c>
      <c r="U508" s="29">
        <f>+SUMIFS('Scritture 2014'!$F:$F,'Scritture 2014'!$G:$G,"39AF",'Scritture 2014'!$A:$A,$M508)</f>
        <v>0</v>
      </c>
      <c r="V508" s="29">
        <f>+SUMIFS('Scritture 2014'!$F:$F,'Scritture 2014'!$G:$G,"39SD",'Scritture 2014'!$A:$A,$M508)</f>
        <v>0</v>
      </c>
      <c r="W508" s="29">
        <f>+SUMIFS('Scritture 2014'!$F:$F,'Scritture 2014'!$G:$G,"37",'Scritture 2014'!$A:$A,$M508)</f>
        <v>0</v>
      </c>
      <c r="X508" s="29">
        <f>+SUMIFS('Scritture 2014'!$F:$F,'Scritture 2014'!$G:$G,"19",'Scritture 2014'!$A:$A,$M508)</f>
        <v>0</v>
      </c>
      <c r="Y508" s="29">
        <f t="shared" si="28"/>
        <v>0</v>
      </c>
      <c r="Z508" s="29">
        <f t="shared" si="29"/>
        <v>0</v>
      </c>
      <c r="AA508" s="29">
        <f t="shared" si="30"/>
        <v>0</v>
      </c>
    </row>
    <row r="509" spans="1:27" ht="15" customHeight="1" x14ac:dyDescent="0.3">
      <c r="A509" s="12" t="s">
        <v>426</v>
      </c>
      <c r="B509" s="12" t="s">
        <v>467</v>
      </c>
      <c r="C509" s="13" t="s">
        <v>468</v>
      </c>
      <c r="D509" s="13" t="s">
        <v>601</v>
      </c>
      <c r="E509" s="14" t="s">
        <v>602</v>
      </c>
      <c r="F509" s="13"/>
      <c r="G509" s="13"/>
      <c r="H509" s="10" t="s">
        <v>426</v>
      </c>
      <c r="I509" s="10" t="s">
        <v>467</v>
      </c>
      <c r="J509" t="s">
        <v>603</v>
      </c>
      <c r="K509" t="s">
        <v>603</v>
      </c>
      <c r="M509" s="15">
        <v>44007000011</v>
      </c>
      <c r="N509" s="15" t="s">
        <v>625</v>
      </c>
      <c r="O509" s="12">
        <f>+VLOOKUP(M509,[2]Foglio1!$A:$C,3,0)</f>
        <v>2017.45</v>
      </c>
      <c r="P509" s="29">
        <f>+VLOOKUP($M509,'Sp 2013'!$M:$X,12,0)</f>
        <v>0</v>
      </c>
      <c r="Q509" s="29">
        <f>+SUMIFS('Scritture 2014'!$F:$F,'Scritture 2014'!$G:$G,"38",'Scritture 2014'!$A:$A,$M509)</f>
        <v>0</v>
      </c>
      <c r="R509" s="29">
        <f>+SUMIFS('Scritture 2014'!$F:$F,'Scritture 2014'!$G:$G,"16",'Scritture 2014'!$A:$A,$M509)</f>
        <v>0</v>
      </c>
      <c r="S509" s="29">
        <f>+SUMIFS('Scritture 2014'!$F:$F,'Scritture 2014'!$G:$G,"39CA",'Scritture 2014'!$A:$A,$M509)</f>
        <v>0</v>
      </c>
      <c r="T509" s="29">
        <f>+SUMIFS('Scritture 2014'!$F:$F,'Scritture 2014'!$G:$G,"17",'Scritture 2014'!$A:$A,$M509)</f>
        <v>0</v>
      </c>
      <c r="U509" s="29">
        <f>+SUMIFS('Scritture 2014'!$F:$F,'Scritture 2014'!$G:$G,"39AF",'Scritture 2014'!$A:$A,$M509)</f>
        <v>0</v>
      </c>
      <c r="V509" s="29">
        <f>+SUMIFS('Scritture 2014'!$F:$F,'Scritture 2014'!$G:$G,"39SD",'Scritture 2014'!$A:$A,$M509)</f>
        <v>0</v>
      </c>
      <c r="W509" s="29">
        <f>+SUMIFS('Scritture 2014'!$F:$F,'Scritture 2014'!$G:$G,"37",'Scritture 2014'!$A:$A,$M509)</f>
        <v>0</v>
      </c>
      <c r="X509" s="29">
        <f>+SUMIFS('Scritture 2014'!$F:$F,'Scritture 2014'!$G:$G,"19",'Scritture 2014'!$A:$A,$M509)</f>
        <v>0</v>
      </c>
      <c r="Y509" s="29">
        <f t="shared" si="28"/>
        <v>0</v>
      </c>
      <c r="Z509" s="29">
        <f t="shared" si="29"/>
        <v>2017.45</v>
      </c>
      <c r="AA509" s="29">
        <f t="shared" si="30"/>
        <v>0</v>
      </c>
    </row>
    <row r="510" spans="1:27" ht="15" customHeight="1" x14ac:dyDescent="0.3">
      <c r="A510" s="12" t="s">
        <v>426</v>
      </c>
      <c r="B510" s="12" t="s">
        <v>467</v>
      </c>
      <c r="C510" s="13" t="s">
        <v>468</v>
      </c>
      <c r="D510" s="13" t="s">
        <v>601</v>
      </c>
      <c r="E510" s="14" t="s">
        <v>602</v>
      </c>
      <c r="F510" s="13"/>
      <c r="G510" s="13"/>
      <c r="H510" s="10" t="s">
        <v>426</v>
      </c>
      <c r="I510" s="10" t="s">
        <v>467</v>
      </c>
      <c r="J510" t="s">
        <v>603</v>
      </c>
      <c r="K510" t="s">
        <v>603</v>
      </c>
      <c r="M510" s="15">
        <v>44004000040</v>
      </c>
      <c r="N510" s="15" t="s">
        <v>626</v>
      </c>
      <c r="O510" s="12">
        <f>+VLOOKUP(M510,[2]Foglio1!$A:$C,3,0)</f>
        <v>71534.92</v>
      </c>
      <c r="P510" s="29">
        <f>+VLOOKUP($M510,'Sp 2013'!$M:$X,12,0)</f>
        <v>0</v>
      </c>
      <c r="Q510" s="29">
        <f>+SUMIFS('Scritture 2014'!$F:$F,'Scritture 2014'!$G:$G,"38",'Scritture 2014'!$A:$A,$M510)</f>
        <v>0</v>
      </c>
      <c r="R510" s="29">
        <f>+SUMIFS('Scritture 2014'!$F:$F,'Scritture 2014'!$G:$G,"16",'Scritture 2014'!$A:$A,$M510)</f>
        <v>0</v>
      </c>
      <c r="S510" s="29">
        <f>+SUMIFS('Scritture 2014'!$F:$F,'Scritture 2014'!$G:$G,"39CA",'Scritture 2014'!$A:$A,$M510)</f>
        <v>0</v>
      </c>
      <c r="T510" s="29">
        <f>+SUMIFS('Scritture 2014'!$F:$F,'Scritture 2014'!$G:$G,"17",'Scritture 2014'!$A:$A,$M510)</f>
        <v>0</v>
      </c>
      <c r="U510" s="29">
        <f>+SUMIFS('Scritture 2014'!$F:$F,'Scritture 2014'!$G:$G,"39AF",'Scritture 2014'!$A:$A,$M510)</f>
        <v>0</v>
      </c>
      <c r="V510" s="29">
        <f>+SUMIFS('Scritture 2014'!$F:$F,'Scritture 2014'!$G:$G,"39SD",'Scritture 2014'!$A:$A,$M510)</f>
        <v>0</v>
      </c>
      <c r="W510" s="29">
        <f>+SUMIFS('Scritture 2014'!$F:$F,'Scritture 2014'!$G:$G,"37",'Scritture 2014'!$A:$A,$M510)</f>
        <v>0</v>
      </c>
      <c r="X510" s="29">
        <f>+SUMIFS('Scritture 2014'!$F:$F,'Scritture 2014'!$G:$G,"19",'Scritture 2014'!$A:$A,$M510)</f>
        <v>0</v>
      </c>
      <c r="Y510" s="29">
        <f t="shared" si="28"/>
        <v>0</v>
      </c>
      <c r="Z510" s="29">
        <f t="shared" si="29"/>
        <v>71534.92</v>
      </c>
      <c r="AA510" s="29">
        <f t="shared" si="30"/>
        <v>0</v>
      </c>
    </row>
    <row r="511" spans="1:27" ht="15" customHeight="1" x14ac:dyDescent="0.3">
      <c r="A511" s="12" t="s">
        <v>426</v>
      </c>
      <c r="B511" s="12" t="s">
        <v>467</v>
      </c>
      <c r="C511" s="13" t="s">
        <v>468</v>
      </c>
      <c r="D511" s="13" t="s">
        <v>601</v>
      </c>
      <c r="E511" s="14" t="s">
        <v>602</v>
      </c>
      <c r="F511" s="13"/>
      <c r="G511" s="13"/>
      <c r="H511" s="10" t="s">
        <v>426</v>
      </c>
      <c r="I511" s="10" t="s">
        <v>467</v>
      </c>
      <c r="J511" t="s">
        <v>603</v>
      </c>
      <c r="K511" t="s">
        <v>603</v>
      </c>
      <c r="M511" s="15">
        <v>44004000033</v>
      </c>
      <c r="N511" s="15" t="s">
        <v>627</v>
      </c>
      <c r="O511" s="12">
        <f>+VLOOKUP(M511,[2]Foglio1!$A:$C,3,0)</f>
        <v>4567.5</v>
      </c>
      <c r="P511" s="29">
        <f>+VLOOKUP($M511,'Sp 2013'!$M:$X,12,0)</f>
        <v>0</v>
      </c>
      <c r="Q511" s="29">
        <f>+SUMIFS('Scritture 2014'!$F:$F,'Scritture 2014'!$G:$G,"38",'Scritture 2014'!$A:$A,$M511)</f>
        <v>0</v>
      </c>
      <c r="R511" s="29">
        <f>+SUMIFS('Scritture 2014'!$F:$F,'Scritture 2014'!$G:$G,"16",'Scritture 2014'!$A:$A,$M511)</f>
        <v>0</v>
      </c>
      <c r="S511" s="29">
        <f>+SUMIFS('Scritture 2014'!$F:$F,'Scritture 2014'!$G:$G,"39CA",'Scritture 2014'!$A:$A,$M511)</f>
        <v>0</v>
      </c>
      <c r="T511" s="29">
        <f>+SUMIFS('Scritture 2014'!$F:$F,'Scritture 2014'!$G:$G,"17",'Scritture 2014'!$A:$A,$M511)</f>
        <v>0</v>
      </c>
      <c r="U511" s="29">
        <f>+SUMIFS('Scritture 2014'!$F:$F,'Scritture 2014'!$G:$G,"39AF",'Scritture 2014'!$A:$A,$M511)</f>
        <v>0</v>
      </c>
      <c r="V511" s="29">
        <f>+SUMIFS('Scritture 2014'!$F:$F,'Scritture 2014'!$G:$G,"39SD",'Scritture 2014'!$A:$A,$M511)</f>
        <v>0</v>
      </c>
      <c r="W511" s="29">
        <f>+SUMIFS('Scritture 2014'!$F:$F,'Scritture 2014'!$G:$G,"37",'Scritture 2014'!$A:$A,$M511)</f>
        <v>0</v>
      </c>
      <c r="X511" s="29">
        <f>+SUMIFS('Scritture 2014'!$F:$F,'Scritture 2014'!$G:$G,"19",'Scritture 2014'!$A:$A,$M511)</f>
        <v>0</v>
      </c>
      <c r="Y511" s="29">
        <f t="shared" si="28"/>
        <v>0</v>
      </c>
      <c r="Z511" s="29">
        <f t="shared" si="29"/>
        <v>4567.5</v>
      </c>
      <c r="AA511" s="29">
        <f t="shared" si="30"/>
        <v>0</v>
      </c>
    </row>
    <row r="512" spans="1:27" ht="15" customHeight="1" x14ac:dyDescent="0.3">
      <c r="A512" s="12" t="s">
        <v>426</v>
      </c>
      <c r="B512" s="12" t="s">
        <v>467</v>
      </c>
      <c r="C512" s="13" t="s">
        <v>468</v>
      </c>
      <c r="D512" s="13" t="s">
        <v>601</v>
      </c>
      <c r="E512" s="14" t="s">
        <v>602</v>
      </c>
      <c r="F512" s="13"/>
      <c r="G512" s="13"/>
      <c r="H512" s="10" t="s">
        <v>426</v>
      </c>
      <c r="I512" s="10" t="s">
        <v>467</v>
      </c>
      <c r="J512" t="s">
        <v>603</v>
      </c>
      <c r="K512" t="s">
        <v>603</v>
      </c>
      <c r="M512" s="30">
        <v>44003000015</v>
      </c>
      <c r="N512" s="31" t="s">
        <v>628</v>
      </c>
      <c r="O512" s="12">
        <f>+VLOOKUP(M512,[2]Foglio1!$A:$C,3,0)</f>
        <v>1445.06</v>
      </c>
      <c r="P512" s="29">
        <f>+VLOOKUP($M512,'Sp 2013'!$M:$X,12,0)</f>
        <v>0</v>
      </c>
      <c r="Q512" s="29">
        <f>+SUMIFS('Scritture 2014'!$F:$F,'Scritture 2014'!$G:$G,"38",'Scritture 2014'!$A:$A,$M512)</f>
        <v>0</v>
      </c>
      <c r="R512" s="29">
        <f>+SUMIFS('Scritture 2014'!$F:$F,'Scritture 2014'!$G:$G,"16",'Scritture 2014'!$A:$A,$M512)</f>
        <v>0</v>
      </c>
      <c r="S512" s="29">
        <f>+SUMIFS('Scritture 2014'!$F:$F,'Scritture 2014'!$G:$G,"39CA",'Scritture 2014'!$A:$A,$M512)</f>
        <v>0</v>
      </c>
      <c r="T512" s="29">
        <f>+SUMIFS('Scritture 2014'!$F:$F,'Scritture 2014'!$G:$G,"17",'Scritture 2014'!$A:$A,$M512)</f>
        <v>0</v>
      </c>
      <c r="U512" s="29">
        <f>+SUMIFS('Scritture 2014'!$F:$F,'Scritture 2014'!$G:$G,"39AF",'Scritture 2014'!$A:$A,$M512)</f>
        <v>0</v>
      </c>
      <c r="V512" s="29">
        <f>+SUMIFS('Scritture 2014'!$F:$F,'Scritture 2014'!$G:$G,"39SD",'Scritture 2014'!$A:$A,$M512)</f>
        <v>0</v>
      </c>
      <c r="W512" s="29">
        <f>+SUMIFS('Scritture 2014'!$F:$F,'Scritture 2014'!$G:$G,"37",'Scritture 2014'!$A:$A,$M512)</f>
        <v>0</v>
      </c>
      <c r="X512" s="29">
        <f>+SUMIFS('Scritture 2014'!$F:$F,'Scritture 2014'!$G:$G,"19",'Scritture 2014'!$A:$A,$M512)</f>
        <v>0</v>
      </c>
      <c r="Y512" s="29">
        <f t="shared" si="28"/>
        <v>0</v>
      </c>
      <c r="Z512" s="29">
        <f t="shared" si="29"/>
        <v>1445.06</v>
      </c>
      <c r="AA512" s="29">
        <f t="shared" si="30"/>
        <v>0</v>
      </c>
    </row>
    <row r="513" spans="1:27" ht="15" customHeight="1" x14ac:dyDescent="0.3">
      <c r="A513" s="12" t="s">
        <v>426</v>
      </c>
      <c r="B513" s="12" t="s">
        <v>467</v>
      </c>
      <c r="C513" s="13" t="s">
        <v>468</v>
      </c>
      <c r="D513" s="13" t="s">
        <v>601</v>
      </c>
      <c r="E513" s="14" t="s">
        <v>602</v>
      </c>
      <c r="F513" s="13"/>
      <c r="G513" s="13"/>
      <c r="H513" s="10" t="s">
        <v>426</v>
      </c>
      <c r="I513" s="10" t="s">
        <v>467</v>
      </c>
      <c r="J513" t="s">
        <v>603</v>
      </c>
      <c r="K513" t="s">
        <v>603</v>
      </c>
      <c r="M513" s="30">
        <v>44003000016</v>
      </c>
      <c r="N513" s="31" t="s">
        <v>629</v>
      </c>
      <c r="O513" s="12">
        <f>+VLOOKUP(M513,[2]Foglio1!$A:$C,3,0)</f>
        <v>140.80000000000001</v>
      </c>
      <c r="P513" s="29">
        <f>+VLOOKUP($M513,'Sp 2013'!$M:$X,12,0)</f>
        <v>0</v>
      </c>
      <c r="Q513" s="29">
        <f>+SUMIFS('Scritture 2014'!$F:$F,'Scritture 2014'!$G:$G,"38",'Scritture 2014'!$A:$A,$M513)</f>
        <v>0</v>
      </c>
      <c r="R513" s="29">
        <f>+SUMIFS('Scritture 2014'!$F:$F,'Scritture 2014'!$G:$G,"16",'Scritture 2014'!$A:$A,$M513)</f>
        <v>0</v>
      </c>
      <c r="S513" s="29">
        <f>+SUMIFS('Scritture 2014'!$F:$F,'Scritture 2014'!$G:$G,"39CA",'Scritture 2014'!$A:$A,$M513)</f>
        <v>0</v>
      </c>
      <c r="T513" s="29">
        <f>+SUMIFS('Scritture 2014'!$F:$F,'Scritture 2014'!$G:$G,"17",'Scritture 2014'!$A:$A,$M513)</f>
        <v>0</v>
      </c>
      <c r="U513" s="29">
        <f>+SUMIFS('Scritture 2014'!$F:$F,'Scritture 2014'!$G:$G,"39AF",'Scritture 2014'!$A:$A,$M513)</f>
        <v>0</v>
      </c>
      <c r="V513" s="29">
        <f>+SUMIFS('Scritture 2014'!$F:$F,'Scritture 2014'!$G:$G,"39SD",'Scritture 2014'!$A:$A,$M513)</f>
        <v>0</v>
      </c>
      <c r="W513" s="29">
        <f>+SUMIFS('Scritture 2014'!$F:$F,'Scritture 2014'!$G:$G,"37",'Scritture 2014'!$A:$A,$M513)</f>
        <v>0</v>
      </c>
      <c r="X513" s="29">
        <f>+SUMIFS('Scritture 2014'!$F:$F,'Scritture 2014'!$G:$G,"19",'Scritture 2014'!$A:$A,$M513)</f>
        <v>0</v>
      </c>
      <c r="Y513" s="29">
        <f t="shared" si="28"/>
        <v>0</v>
      </c>
      <c r="Z513" s="29">
        <f t="shared" si="29"/>
        <v>140.80000000000001</v>
      </c>
      <c r="AA513" s="29">
        <f t="shared" si="30"/>
        <v>0</v>
      </c>
    </row>
    <row r="514" spans="1:27" ht="15" customHeight="1" x14ac:dyDescent="0.3">
      <c r="A514" s="12" t="s">
        <v>426</v>
      </c>
      <c r="B514" s="12" t="s">
        <v>467</v>
      </c>
      <c r="C514" s="13" t="s">
        <v>468</v>
      </c>
      <c r="D514" s="13" t="s">
        <v>601</v>
      </c>
      <c r="E514" s="14" t="s">
        <v>602</v>
      </c>
      <c r="F514" s="13"/>
      <c r="G514" s="13"/>
      <c r="H514" s="10" t="s">
        <v>426</v>
      </c>
      <c r="I514" s="10" t="s">
        <v>467</v>
      </c>
      <c r="J514" t="s">
        <v>603</v>
      </c>
      <c r="K514" t="s">
        <v>603</v>
      </c>
      <c r="M514" s="15">
        <v>44007000012</v>
      </c>
      <c r="N514" s="15" t="s">
        <v>630</v>
      </c>
      <c r="O514" s="12">
        <f>+VLOOKUP(M514,[2]Foglio1!$A:$C,3,0)</f>
        <v>234.17</v>
      </c>
      <c r="P514" s="29">
        <f>+VLOOKUP($M514,'Sp 2013'!$M:$X,12,0)</f>
        <v>0</v>
      </c>
      <c r="Q514" s="29">
        <f>+SUMIFS('Scritture 2014'!$F:$F,'Scritture 2014'!$G:$G,"38",'Scritture 2014'!$A:$A,$M514)</f>
        <v>0</v>
      </c>
      <c r="R514" s="29">
        <f>+SUMIFS('Scritture 2014'!$F:$F,'Scritture 2014'!$G:$G,"16",'Scritture 2014'!$A:$A,$M514)</f>
        <v>0</v>
      </c>
      <c r="S514" s="29">
        <f>+SUMIFS('Scritture 2014'!$F:$F,'Scritture 2014'!$G:$G,"39CA",'Scritture 2014'!$A:$A,$M514)</f>
        <v>0</v>
      </c>
      <c r="T514" s="29">
        <f>+SUMIFS('Scritture 2014'!$F:$F,'Scritture 2014'!$G:$G,"17",'Scritture 2014'!$A:$A,$M514)</f>
        <v>0</v>
      </c>
      <c r="U514" s="29">
        <f>+SUMIFS('Scritture 2014'!$F:$F,'Scritture 2014'!$G:$G,"39AF",'Scritture 2014'!$A:$A,$M514)</f>
        <v>0</v>
      </c>
      <c r="V514" s="29">
        <f>+SUMIFS('Scritture 2014'!$F:$F,'Scritture 2014'!$G:$G,"39SD",'Scritture 2014'!$A:$A,$M514)</f>
        <v>0</v>
      </c>
      <c r="W514" s="29">
        <f>+SUMIFS('Scritture 2014'!$F:$F,'Scritture 2014'!$G:$G,"37",'Scritture 2014'!$A:$A,$M514)</f>
        <v>0</v>
      </c>
      <c r="X514" s="29">
        <f>+SUMIFS('Scritture 2014'!$F:$F,'Scritture 2014'!$G:$G,"19",'Scritture 2014'!$A:$A,$M514)</f>
        <v>0</v>
      </c>
      <c r="Y514" s="29">
        <f t="shared" si="28"/>
        <v>0</v>
      </c>
      <c r="Z514" s="29">
        <f t="shared" si="29"/>
        <v>234.17</v>
      </c>
      <c r="AA514" s="29">
        <f t="shared" si="30"/>
        <v>0</v>
      </c>
    </row>
    <row r="515" spans="1:27" ht="15" customHeight="1" x14ac:dyDescent="0.3">
      <c r="A515" s="12" t="s">
        <v>426</v>
      </c>
      <c r="B515" s="12" t="s">
        <v>467</v>
      </c>
      <c r="C515" s="13" t="s">
        <v>468</v>
      </c>
      <c r="D515" s="13" t="s">
        <v>601</v>
      </c>
      <c r="E515" s="14" t="s">
        <v>602</v>
      </c>
      <c r="F515" s="13"/>
      <c r="G515" s="13"/>
      <c r="H515" s="10" t="s">
        <v>426</v>
      </c>
      <c r="I515" s="10" t="s">
        <v>467</v>
      </c>
      <c r="J515" t="s">
        <v>603</v>
      </c>
      <c r="K515" t="s">
        <v>603</v>
      </c>
      <c r="M515" s="15">
        <v>44007000013</v>
      </c>
      <c r="N515" s="15" t="s">
        <v>631</v>
      </c>
      <c r="O515" s="12"/>
      <c r="P515" s="29">
        <f>+VLOOKUP($M515,'Sp 2013'!$M:$X,12,0)</f>
        <v>0</v>
      </c>
      <c r="Q515" s="29">
        <f>+SUMIFS('Scritture 2014'!$F:$F,'Scritture 2014'!$G:$G,"38",'Scritture 2014'!$A:$A,$M515)</f>
        <v>0</v>
      </c>
      <c r="R515" s="29">
        <f>+SUMIFS('Scritture 2014'!$F:$F,'Scritture 2014'!$G:$G,"16",'Scritture 2014'!$A:$A,$M515)</f>
        <v>0</v>
      </c>
      <c r="S515" s="29">
        <f>+SUMIFS('Scritture 2014'!$F:$F,'Scritture 2014'!$G:$G,"39CA",'Scritture 2014'!$A:$A,$M515)</f>
        <v>0</v>
      </c>
      <c r="T515" s="29">
        <f>+SUMIFS('Scritture 2014'!$F:$F,'Scritture 2014'!$G:$G,"17",'Scritture 2014'!$A:$A,$M515)</f>
        <v>0</v>
      </c>
      <c r="U515" s="29">
        <f>+SUMIFS('Scritture 2014'!$F:$F,'Scritture 2014'!$G:$G,"39AF",'Scritture 2014'!$A:$A,$M515)</f>
        <v>0</v>
      </c>
      <c r="V515" s="29">
        <f>+SUMIFS('Scritture 2014'!$F:$F,'Scritture 2014'!$G:$G,"39SD",'Scritture 2014'!$A:$A,$M515)</f>
        <v>0</v>
      </c>
      <c r="W515" s="29">
        <f>+SUMIFS('Scritture 2014'!$F:$F,'Scritture 2014'!$G:$G,"37",'Scritture 2014'!$A:$A,$M515)</f>
        <v>0</v>
      </c>
      <c r="X515" s="29">
        <f>+SUMIFS('Scritture 2014'!$F:$F,'Scritture 2014'!$G:$G,"19",'Scritture 2014'!$A:$A,$M515)</f>
        <v>0</v>
      </c>
      <c r="Y515" s="29">
        <f t="shared" si="28"/>
        <v>0</v>
      </c>
      <c r="Z515" s="29">
        <f t="shared" si="29"/>
        <v>0</v>
      </c>
      <c r="AA515" s="29">
        <f t="shared" si="30"/>
        <v>0</v>
      </c>
    </row>
    <row r="516" spans="1:27" ht="15" customHeight="1" x14ac:dyDescent="0.3">
      <c r="A516" s="12" t="s">
        <v>426</v>
      </c>
      <c r="B516" s="12" t="s">
        <v>467</v>
      </c>
      <c r="C516" s="13" t="s">
        <v>468</v>
      </c>
      <c r="D516" s="13" t="s">
        <v>601</v>
      </c>
      <c r="E516" s="14" t="s">
        <v>602</v>
      </c>
      <c r="F516" s="13"/>
      <c r="G516" s="13"/>
      <c r="H516" s="10" t="s">
        <v>426</v>
      </c>
      <c r="I516" s="10" t="s">
        <v>467</v>
      </c>
      <c r="J516" t="s">
        <v>603</v>
      </c>
      <c r="K516" t="s">
        <v>603</v>
      </c>
      <c r="M516" s="30">
        <v>44007000014</v>
      </c>
      <c r="N516" s="31" t="s">
        <v>632</v>
      </c>
      <c r="O516" s="12">
        <f>+VLOOKUP(M516,[2]Foglio1!$A:$C,3,0)</f>
        <v>1207.9000000000001</v>
      </c>
      <c r="P516" s="29">
        <f>+VLOOKUP($M516,'Sp 2013'!$M:$X,12,0)</f>
        <v>0</v>
      </c>
      <c r="Q516" s="29">
        <f>+SUMIFS('Scritture 2014'!$F:$F,'Scritture 2014'!$G:$G,"38",'Scritture 2014'!$A:$A,$M516)</f>
        <v>0</v>
      </c>
      <c r="R516" s="29">
        <f>+SUMIFS('Scritture 2014'!$F:$F,'Scritture 2014'!$G:$G,"16",'Scritture 2014'!$A:$A,$M516)</f>
        <v>0</v>
      </c>
      <c r="S516" s="29">
        <f>+SUMIFS('Scritture 2014'!$F:$F,'Scritture 2014'!$G:$G,"39CA",'Scritture 2014'!$A:$A,$M516)</f>
        <v>0</v>
      </c>
      <c r="T516" s="29">
        <f>+SUMIFS('Scritture 2014'!$F:$F,'Scritture 2014'!$G:$G,"17",'Scritture 2014'!$A:$A,$M516)</f>
        <v>0</v>
      </c>
      <c r="U516" s="29">
        <f>+SUMIFS('Scritture 2014'!$F:$F,'Scritture 2014'!$G:$G,"39AF",'Scritture 2014'!$A:$A,$M516)</f>
        <v>0</v>
      </c>
      <c r="V516" s="29">
        <f>+SUMIFS('Scritture 2014'!$F:$F,'Scritture 2014'!$G:$G,"39SD",'Scritture 2014'!$A:$A,$M516)</f>
        <v>0</v>
      </c>
      <c r="W516" s="29">
        <f>+SUMIFS('Scritture 2014'!$F:$F,'Scritture 2014'!$G:$G,"37",'Scritture 2014'!$A:$A,$M516)</f>
        <v>0</v>
      </c>
      <c r="X516" s="29">
        <f>+SUMIFS('Scritture 2014'!$F:$F,'Scritture 2014'!$G:$G,"19",'Scritture 2014'!$A:$A,$M516)</f>
        <v>0</v>
      </c>
      <c r="Y516" s="29">
        <f t="shared" si="28"/>
        <v>0</v>
      </c>
      <c r="Z516" s="29">
        <f t="shared" si="29"/>
        <v>1207.9000000000001</v>
      </c>
      <c r="AA516" s="29">
        <f t="shared" si="30"/>
        <v>0</v>
      </c>
    </row>
    <row r="517" spans="1:27" ht="15" customHeight="1" x14ac:dyDescent="0.3">
      <c r="A517" s="12" t="s">
        <v>426</v>
      </c>
      <c r="B517" s="12" t="s">
        <v>467</v>
      </c>
      <c r="C517" s="13" t="s">
        <v>468</v>
      </c>
      <c r="D517" s="13" t="s">
        <v>601</v>
      </c>
      <c r="E517" s="14" t="s">
        <v>602</v>
      </c>
      <c r="F517" s="13"/>
      <c r="G517" s="13"/>
      <c r="H517" s="10" t="s">
        <v>426</v>
      </c>
      <c r="I517" s="10" t="s">
        <v>467</v>
      </c>
      <c r="J517" t="s">
        <v>603</v>
      </c>
      <c r="K517" t="s">
        <v>603</v>
      </c>
      <c r="M517" s="30">
        <v>44003000017</v>
      </c>
      <c r="N517" s="31" t="s">
        <v>633</v>
      </c>
      <c r="O517" s="12">
        <f>+VLOOKUP(M517,[2]Foglio1!$A:$C,3,0)</f>
        <v>1216.56</v>
      </c>
      <c r="P517" s="29">
        <f>+VLOOKUP($M517,'Sp 2013'!$M:$X,12,0)</f>
        <v>0</v>
      </c>
      <c r="Q517" s="29">
        <f>+SUMIFS('Scritture 2014'!$F:$F,'Scritture 2014'!$G:$G,"38",'Scritture 2014'!$A:$A,$M517)</f>
        <v>0</v>
      </c>
      <c r="R517" s="29">
        <f>+SUMIFS('Scritture 2014'!$F:$F,'Scritture 2014'!$G:$G,"16",'Scritture 2014'!$A:$A,$M517)</f>
        <v>0</v>
      </c>
      <c r="S517" s="29">
        <f>+SUMIFS('Scritture 2014'!$F:$F,'Scritture 2014'!$G:$G,"39CA",'Scritture 2014'!$A:$A,$M517)</f>
        <v>0</v>
      </c>
      <c r="T517" s="29">
        <f>+SUMIFS('Scritture 2014'!$F:$F,'Scritture 2014'!$G:$G,"17",'Scritture 2014'!$A:$A,$M517)</f>
        <v>0</v>
      </c>
      <c r="U517" s="29">
        <f>+SUMIFS('Scritture 2014'!$F:$F,'Scritture 2014'!$G:$G,"39AF",'Scritture 2014'!$A:$A,$M517)</f>
        <v>0</v>
      </c>
      <c r="V517" s="29">
        <f>+SUMIFS('Scritture 2014'!$F:$F,'Scritture 2014'!$G:$G,"39SD",'Scritture 2014'!$A:$A,$M517)</f>
        <v>0</v>
      </c>
      <c r="W517" s="29">
        <f>+SUMIFS('Scritture 2014'!$F:$F,'Scritture 2014'!$G:$G,"37",'Scritture 2014'!$A:$A,$M517)</f>
        <v>0</v>
      </c>
      <c r="X517" s="29">
        <f>+SUMIFS('Scritture 2014'!$F:$F,'Scritture 2014'!$G:$G,"19",'Scritture 2014'!$A:$A,$M517)</f>
        <v>0</v>
      </c>
      <c r="Y517" s="29">
        <f t="shared" si="28"/>
        <v>0</v>
      </c>
      <c r="Z517" s="29">
        <f t="shared" si="29"/>
        <v>1216.56</v>
      </c>
      <c r="AA517" s="29">
        <f t="shared" si="30"/>
        <v>0</v>
      </c>
    </row>
    <row r="518" spans="1:27" ht="15" customHeight="1" x14ac:dyDescent="0.3">
      <c r="A518" s="12"/>
      <c r="B518" s="12"/>
      <c r="C518" s="13"/>
      <c r="D518" s="13"/>
      <c r="E518" s="14"/>
      <c r="F518" s="13"/>
      <c r="G518" s="13"/>
      <c r="H518" s="10" t="s">
        <v>426</v>
      </c>
      <c r="I518" s="10" t="s">
        <v>467</v>
      </c>
      <c r="J518" t="s">
        <v>603</v>
      </c>
      <c r="K518" t="s">
        <v>603</v>
      </c>
      <c r="M518" s="23" t="s">
        <v>852</v>
      </c>
      <c r="N518" s="23" t="s">
        <v>853</v>
      </c>
      <c r="O518" s="12"/>
      <c r="P518" s="29">
        <f>+VLOOKUP($M518,'Sp 2013'!$M:$X,12,0)</f>
        <v>0</v>
      </c>
      <c r="Q518" s="29">
        <f>+SUMIFS('Scritture 2014'!$F:$F,'Scritture 2014'!$G:$G,"38",'Scritture 2014'!$A:$A,$M518)</f>
        <v>0</v>
      </c>
      <c r="R518" s="29">
        <f>+SUMIFS('Scritture 2014'!$F:$F,'Scritture 2014'!$G:$G,"16",'Scritture 2014'!$A:$A,$M518)</f>
        <v>0</v>
      </c>
      <c r="S518" s="29">
        <f>+SUMIFS('Scritture 2014'!$F:$F,'Scritture 2014'!$G:$G,"39CA",'Scritture 2014'!$A:$A,$M518)</f>
        <v>0</v>
      </c>
      <c r="T518" s="29">
        <f>+SUMIFS('Scritture 2014'!$F:$F,'Scritture 2014'!$G:$G,"17",'Scritture 2014'!$A:$A,$M518)</f>
        <v>0</v>
      </c>
      <c r="U518" s="29">
        <f>+SUMIFS('Scritture 2014'!$F:$F,'Scritture 2014'!$G:$G,"39AF",'Scritture 2014'!$A:$A,$M518)</f>
        <v>0</v>
      </c>
      <c r="V518" s="29">
        <f>+SUMIFS('Scritture 2014'!$F:$F,'Scritture 2014'!$G:$G,"39SD",'Scritture 2014'!$A:$A,$M518)</f>
        <v>0</v>
      </c>
      <c r="W518" s="29">
        <f>+SUMIFS('Scritture 2014'!$F:$F,'Scritture 2014'!$G:$G,"37",'Scritture 2014'!$A:$A,$M518)</f>
        <v>0</v>
      </c>
      <c r="X518" s="29">
        <f>+SUMIFS('Scritture 2014'!$F:$F,'Scritture 2014'!$G:$G,"19",'Scritture 2014'!$A:$A,$M518)</f>
        <v>4987.5799999999872</v>
      </c>
      <c r="Y518" s="29">
        <f t="shared" si="28"/>
        <v>4987.5799999999872</v>
      </c>
      <c r="Z518" s="29">
        <f t="shared" si="29"/>
        <v>4987.5799999999872</v>
      </c>
      <c r="AA518" s="29">
        <f t="shared" si="30"/>
        <v>4987.5799999999872</v>
      </c>
    </row>
    <row r="519" spans="1:27" ht="15" customHeight="1" x14ac:dyDescent="0.3">
      <c r="A519" s="12" t="s">
        <v>426</v>
      </c>
      <c r="B519" s="12" t="s">
        <v>467</v>
      </c>
      <c r="C519" s="13" t="s">
        <v>468</v>
      </c>
      <c r="D519" s="13" t="s">
        <v>634</v>
      </c>
      <c r="E519" s="14" t="s">
        <v>635</v>
      </c>
      <c r="F519" s="13"/>
      <c r="G519" s="13"/>
      <c r="H519" s="10" t="s">
        <v>426</v>
      </c>
      <c r="I519" s="10" t="s">
        <v>467</v>
      </c>
      <c r="J519" t="s">
        <v>636</v>
      </c>
      <c r="K519" t="s">
        <v>636</v>
      </c>
      <c r="M519" s="15">
        <v>44009000001</v>
      </c>
      <c r="N519" s="15" t="s">
        <v>637</v>
      </c>
      <c r="O519" s="12">
        <f>+VLOOKUP(M519,[2]Foglio1!$A:$C,3,0)</f>
        <v>146190.26999999999</v>
      </c>
      <c r="P519" s="29">
        <f>+VLOOKUP($M519,'Sp 2013'!$M:$X,12,0)</f>
        <v>0</v>
      </c>
      <c r="Q519" s="29">
        <f>+SUMIFS('Scritture 2014'!$F:$F,'Scritture 2014'!$G:$G,"38",'Scritture 2014'!$A:$A,$M519)</f>
        <v>0</v>
      </c>
      <c r="R519" s="29">
        <f>+SUMIFS('Scritture 2014'!$F:$F,'Scritture 2014'!$G:$G,"16",'Scritture 2014'!$A:$A,$M519)</f>
        <v>250699.85376706676</v>
      </c>
      <c r="S519" s="29">
        <f>+SUMIFS('Scritture 2014'!$F:$F,'Scritture 2014'!$G:$G,"39CA",'Scritture 2014'!$A:$A,$M519)</f>
        <v>0</v>
      </c>
      <c r="T519" s="29">
        <f>+SUMIFS('Scritture 2014'!$F:$F,'Scritture 2014'!$G:$G,"17",'Scritture 2014'!$A:$A,$M519)</f>
        <v>0</v>
      </c>
      <c r="U519" s="29">
        <f>+SUMIFS('Scritture 2014'!$F:$F,'Scritture 2014'!$G:$G,"39AF",'Scritture 2014'!$A:$A,$M519)</f>
        <v>0</v>
      </c>
      <c r="V519" s="29">
        <f>+SUMIFS('Scritture 2014'!$F:$F,'Scritture 2014'!$G:$G,"39SD",'Scritture 2014'!$A:$A,$M519)</f>
        <v>0</v>
      </c>
      <c r="W519" s="29">
        <f>+SUMIFS('Scritture 2014'!$F:$F,'Scritture 2014'!$G:$G,"37",'Scritture 2014'!$A:$A,$M519)</f>
        <v>0</v>
      </c>
      <c r="X519" s="29">
        <f>+SUMIFS('Scritture 2014'!$F:$F,'Scritture 2014'!$G:$G,"19",'Scritture 2014'!$A:$A,$M519)</f>
        <v>0</v>
      </c>
      <c r="Y519" s="29">
        <f t="shared" ref="Y519:Y583" si="31">+SUM(Q519:X519)</f>
        <v>250699.85376706676</v>
      </c>
      <c r="Z519" s="29">
        <f t="shared" ref="Z519:Z583" si="32">+O519+SUM(P519:X519)</f>
        <v>396890.12376706675</v>
      </c>
      <c r="AA519" s="29">
        <f t="shared" ref="AA519:AA583" si="33">+Z519-O519</f>
        <v>250699.85376706676</v>
      </c>
    </row>
    <row r="520" spans="1:27" ht="15" customHeight="1" x14ac:dyDescent="0.3">
      <c r="A520" s="12" t="s">
        <v>426</v>
      </c>
      <c r="B520" s="12" t="s">
        <v>467</v>
      </c>
      <c r="C520" s="13" t="s">
        <v>468</v>
      </c>
      <c r="D520" s="13" t="s">
        <v>634</v>
      </c>
      <c r="E520" s="14" t="s">
        <v>635</v>
      </c>
      <c r="F520" s="13"/>
      <c r="G520" s="13"/>
      <c r="H520" s="10" t="s">
        <v>426</v>
      </c>
      <c r="I520" s="10" t="s">
        <v>467</v>
      </c>
      <c r="J520" t="s">
        <v>636</v>
      </c>
      <c r="K520" t="s">
        <v>636</v>
      </c>
      <c r="M520" s="15">
        <v>44009000002</v>
      </c>
      <c r="N520" s="15" t="s">
        <v>638</v>
      </c>
      <c r="O520" s="12">
        <f>+VLOOKUP(M520,[2]Foglio1!$A:$C,3,0)</f>
        <v>213035.8</v>
      </c>
      <c r="P520" s="29">
        <f>+VLOOKUP($M520,'Sp 2013'!$M:$X,12,0)</f>
        <v>0</v>
      </c>
      <c r="Q520" s="29">
        <f>+SUMIFS('Scritture 2014'!$F:$F,'Scritture 2014'!$G:$G,"38",'Scritture 2014'!$A:$A,$M520)</f>
        <v>0</v>
      </c>
      <c r="R520" s="29">
        <f>+SUMIFS('Scritture 2014'!$F:$F,'Scritture 2014'!$G:$G,"16",'Scritture 2014'!$A:$A,$M520)</f>
        <v>0</v>
      </c>
      <c r="S520" s="29">
        <f>+SUMIFS('Scritture 2014'!$F:$F,'Scritture 2014'!$G:$G,"39CA",'Scritture 2014'!$A:$A,$M520)</f>
        <v>0</v>
      </c>
      <c r="T520" s="29">
        <f>+SUMIFS('Scritture 2014'!$F:$F,'Scritture 2014'!$G:$G,"17",'Scritture 2014'!$A:$A,$M520)</f>
        <v>0</v>
      </c>
      <c r="U520" s="29">
        <f>+SUMIFS('Scritture 2014'!$F:$F,'Scritture 2014'!$G:$G,"39AF",'Scritture 2014'!$A:$A,$M520)</f>
        <v>0</v>
      </c>
      <c r="V520" s="29">
        <f>+SUMIFS('Scritture 2014'!$F:$F,'Scritture 2014'!$G:$G,"39SD",'Scritture 2014'!$A:$A,$M520)</f>
        <v>0</v>
      </c>
      <c r="W520" s="29">
        <f>+SUMIFS('Scritture 2014'!$F:$F,'Scritture 2014'!$G:$G,"37",'Scritture 2014'!$A:$A,$M520)</f>
        <v>0</v>
      </c>
      <c r="X520" s="29">
        <f>+SUMIFS('Scritture 2014'!$F:$F,'Scritture 2014'!$G:$G,"19",'Scritture 2014'!$A:$A,$M520)</f>
        <v>0</v>
      </c>
      <c r="Y520" s="29">
        <f t="shared" si="31"/>
        <v>0</v>
      </c>
      <c r="Z520" s="29">
        <f t="shared" si="32"/>
        <v>213035.8</v>
      </c>
      <c r="AA520" s="29">
        <f t="shared" si="33"/>
        <v>0</v>
      </c>
    </row>
    <row r="521" spans="1:27" ht="15" customHeight="1" x14ac:dyDescent="0.3">
      <c r="A521" s="12" t="s">
        <v>426</v>
      </c>
      <c r="B521" s="12" t="s">
        <v>467</v>
      </c>
      <c r="C521" s="13" t="s">
        <v>468</v>
      </c>
      <c r="D521" s="13" t="s">
        <v>634</v>
      </c>
      <c r="E521" s="14" t="s">
        <v>635</v>
      </c>
      <c r="F521" s="13"/>
      <c r="G521" s="13"/>
      <c r="H521" s="10" t="s">
        <v>426</v>
      </c>
      <c r="I521" s="10" t="s">
        <v>467</v>
      </c>
      <c r="J521" t="s">
        <v>636</v>
      </c>
      <c r="K521" t="s">
        <v>636</v>
      </c>
      <c r="M521" s="15">
        <v>44009000003</v>
      </c>
      <c r="N521" s="15" t="s">
        <v>639</v>
      </c>
      <c r="O521" s="12">
        <f>+VLOOKUP(M521,[2]Foglio1!$A:$C,3,0)</f>
        <v>22433.200000000001</v>
      </c>
      <c r="P521" s="29">
        <f>+VLOOKUP($M521,'Sp 2013'!$M:$X,12,0)</f>
        <v>0</v>
      </c>
      <c r="Q521" s="29">
        <f>+SUMIFS('Scritture 2014'!$F:$F,'Scritture 2014'!$G:$G,"38",'Scritture 2014'!$A:$A,$M521)</f>
        <v>0</v>
      </c>
      <c r="R521" s="29">
        <f>+SUMIFS('Scritture 2014'!$F:$F,'Scritture 2014'!$G:$G,"16",'Scritture 2014'!$A:$A,$M521)</f>
        <v>0</v>
      </c>
      <c r="S521" s="29">
        <f>+SUMIFS('Scritture 2014'!$F:$F,'Scritture 2014'!$G:$G,"39CA",'Scritture 2014'!$A:$A,$M521)</f>
        <v>0</v>
      </c>
      <c r="T521" s="29">
        <f>+SUMIFS('Scritture 2014'!$F:$F,'Scritture 2014'!$G:$G,"17",'Scritture 2014'!$A:$A,$M521)</f>
        <v>0</v>
      </c>
      <c r="U521" s="29">
        <f>+SUMIFS('Scritture 2014'!$F:$F,'Scritture 2014'!$G:$G,"39AF",'Scritture 2014'!$A:$A,$M521)</f>
        <v>0</v>
      </c>
      <c r="V521" s="29">
        <f>+SUMIFS('Scritture 2014'!$F:$F,'Scritture 2014'!$G:$G,"39SD",'Scritture 2014'!$A:$A,$M521)</f>
        <v>0</v>
      </c>
      <c r="W521" s="29">
        <f>+SUMIFS('Scritture 2014'!$F:$F,'Scritture 2014'!$G:$G,"37",'Scritture 2014'!$A:$A,$M521)</f>
        <v>0</v>
      </c>
      <c r="X521" s="29">
        <f>+SUMIFS('Scritture 2014'!$F:$F,'Scritture 2014'!$G:$G,"19",'Scritture 2014'!$A:$A,$M521)</f>
        <v>0</v>
      </c>
      <c r="Y521" s="29">
        <f t="shared" si="31"/>
        <v>0</v>
      </c>
      <c r="Z521" s="29">
        <f t="shared" si="32"/>
        <v>22433.200000000001</v>
      </c>
      <c r="AA521" s="29">
        <f t="shared" si="33"/>
        <v>0</v>
      </c>
    </row>
    <row r="522" spans="1:27" ht="15" customHeight="1" x14ac:dyDescent="0.3">
      <c r="A522" s="12" t="s">
        <v>426</v>
      </c>
      <c r="B522" s="12" t="s">
        <v>467</v>
      </c>
      <c r="C522" s="13" t="s">
        <v>468</v>
      </c>
      <c r="D522" s="13" t="s">
        <v>634</v>
      </c>
      <c r="E522" s="14" t="s">
        <v>635</v>
      </c>
      <c r="F522" s="13"/>
      <c r="G522" s="13"/>
      <c r="H522" s="10" t="s">
        <v>426</v>
      </c>
      <c r="I522" s="10" t="s">
        <v>467</v>
      </c>
      <c r="J522" t="s">
        <v>636</v>
      </c>
      <c r="K522" t="s">
        <v>636</v>
      </c>
      <c r="M522" s="15">
        <v>44009000004</v>
      </c>
      <c r="N522" s="15" t="s">
        <v>640</v>
      </c>
      <c r="O522" s="12">
        <f>+VLOOKUP(M522,[2]Foglio1!$A:$C,3,0)</f>
        <v>66190.91</v>
      </c>
      <c r="P522" s="29">
        <f>+VLOOKUP($M522,'Sp 2013'!$M:$X,12,0)</f>
        <v>0</v>
      </c>
      <c r="Q522" s="29">
        <f>+SUMIFS('Scritture 2014'!$F:$F,'Scritture 2014'!$G:$G,"38",'Scritture 2014'!$A:$A,$M522)</f>
        <v>0</v>
      </c>
      <c r="R522" s="29">
        <f>+SUMIFS('Scritture 2014'!$F:$F,'Scritture 2014'!$G:$G,"16",'Scritture 2014'!$A:$A,$M522)</f>
        <v>-23145.243016692923</v>
      </c>
      <c r="S522" s="29">
        <f>+SUMIFS('Scritture 2014'!$F:$F,'Scritture 2014'!$G:$G,"39CA",'Scritture 2014'!$A:$A,$M522)</f>
        <v>0</v>
      </c>
      <c r="T522" s="29">
        <f>+SUMIFS('Scritture 2014'!$F:$F,'Scritture 2014'!$G:$G,"17",'Scritture 2014'!$A:$A,$M522)</f>
        <v>0</v>
      </c>
      <c r="U522" s="29">
        <f>+SUMIFS('Scritture 2014'!$F:$F,'Scritture 2014'!$G:$G,"39AF",'Scritture 2014'!$A:$A,$M522)</f>
        <v>0</v>
      </c>
      <c r="V522" s="29">
        <f>+SUMIFS('Scritture 2014'!$F:$F,'Scritture 2014'!$G:$G,"39SD",'Scritture 2014'!$A:$A,$M522)</f>
        <v>0</v>
      </c>
      <c r="W522" s="29">
        <f>+SUMIFS('Scritture 2014'!$F:$F,'Scritture 2014'!$G:$G,"37",'Scritture 2014'!$A:$A,$M522)</f>
        <v>0</v>
      </c>
      <c r="X522" s="29">
        <f>+SUMIFS('Scritture 2014'!$F:$F,'Scritture 2014'!$G:$G,"19",'Scritture 2014'!$A:$A,$M522)</f>
        <v>0</v>
      </c>
      <c r="Y522" s="29">
        <f t="shared" si="31"/>
        <v>-23145.243016692923</v>
      </c>
      <c r="Z522" s="29">
        <f t="shared" si="32"/>
        <v>43045.666983307077</v>
      </c>
      <c r="AA522" s="29">
        <f t="shared" si="33"/>
        <v>-23145.243016692926</v>
      </c>
    </row>
    <row r="523" spans="1:27" ht="15" customHeight="1" x14ac:dyDescent="0.3">
      <c r="A523" s="12" t="s">
        <v>426</v>
      </c>
      <c r="B523" s="12" t="s">
        <v>467</v>
      </c>
      <c r="C523" s="13" t="s">
        <v>468</v>
      </c>
      <c r="D523" s="13" t="s">
        <v>634</v>
      </c>
      <c r="E523" s="14" t="s">
        <v>635</v>
      </c>
      <c r="F523" s="13"/>
      <c r="G523" s="13"/>
      <c r="H523" s="10" t="s">
        <v>426</v>
      </c>
      <c r="I523" s="10" t="s">
        <v>467</v>
      </c>
      <c r="J523" t="s">
        <v>636</v>
      </c>
      <c r="K523" t="s">
        <v>636</v>
      </c>
      <c r="M523" s="15">
        <v>44009000009</v>
      </c>
      <c r="N523" s="15" t="s">
        <v>641</v>
      </c>
      <c r="O523" s="12">
        <f>+VLOOKUP(M523,[2]Foglio1!$A:$C,3,0)</f>
        <v>2595</v>
      </c>
      <c r="P523" s="29">
        <f>+VLOOKUP($M523,'Sp 2013'!$M:$X,12,0)</f>
        <v>0</v>
      </c>
      <c r="Q523" s="29">
        <f>+SUMIFS('Scritture 2014'!$F:$F,'Scritture 2014'!$G:$G,"38",'Scritture 2014'!$A:$A,$M523)</f>
        <v>0</v>
      </c>
      <c r="R523" s="29">
        <f>+SUMIFS('Scritture 2014'!$F:$F,'Scritture 2014'!$G:$G,"16",'Scritture 2014'!$A:$A,$M523)</f>
        <v>0</v>
      </c>
      <c r="S523" s="29">
        <f>+SUMIFS('Scritture 2014'!$F:$F,'Scritture 2014'!$G:$G,"39CA",'Scritture 2014'!$A:$A,$M523)</f>
        <v>0</v>
      </c>
      <c r="T523" s="29">
        <f>+SUMIFS('Scritture 2014'!$F:$F,'Scritture 2014'!$G:$G,"17",'Scritture 2014'!$A:$A,$M523)</f>
        <v>0</v>
      </c>
      <c r="U523" s="29">
        <f>+SUMIFS('Scritture 2014'!$F:$F,'Scritture 2014'!$G:$G,"39AF",'Scritture 2014'!$A:$A,$M523)</f>
        <v>0</v>
      </c>
      <c r="V523" s="29">
        <f>+SUMIFS('Scritture 2014'!$F:$F,'Scritture 2014'!$G:$G,"39SD",'Scritture 2014'!$A:$A,$M523)</f>
        <v>0</v>
      </c>
      <c r="W523" s="29">
        <f>+SUMIFS('Scritture 2014'!$F:$F,'Scritture 2014'!$G:$G,"37",'Scritture 2014'!$A:$A,$M523)</f>
        <v>0</v>
      </c>
      <c r="X523" s="29">
        <f>+SUMIFS('Scritture 2014'!$F:$F,'Scritture 2014'!$G:$G,"19",'Scritture 2014'!$A:$A,$M523)</f>
        <v>0</v>
      </c>
      <c r="Y523" s="29">
        <f t="shared" si="31"/>
        <v>0</v>
      </c>
      <c r="Z523" s="29">
        <f t="shared" si="32"/>
        <v>2595</v>
      </c>
      <c r="AA523" s="29">
        <f t="shared" si="33"/>
        <v>0</v>
      </c>
    </row>
    <row r="524" spans="1:27" ht="15" customHeight="1" x14ac:dyDescent="0.3">
      <c r="A524" s="12" t="s">
        <v>426</v>
      </c>
      <c r="B524" s="12" t="s">
        <v>467</v>
      </c>
      <c r="C524" s="13" t="s">
        <v>468</v>
      </c>
      <c r="D524" s="13" t="s">
        <v>634</v>
      </c>
      <c r="E524" s="14" t="s">
        <v>635</v>
      </c>
      <c r="F524" s="13"/>
      <c r="G524" s="13"/>
      <c r="H524" s="10" t="s">
        <v>426</v>
      </c>
      <c r="I524" s="10" t="s">
        <v>467</v>
      </c>
      <c r="J524" t="s">
        <v>636</v>
      </c>
      <c r="K524" t="s">
        <v>636</v>
      </c>
      <c r="M524" s="15">
        <v>44009000010</v>
      </c>
      <c r="N524" s="15" t="s">
        <v>642</v>
      </c>
      <c r="O524" s="12">
        <f>+VLOOKUP(M524,[2]Foglio1!$A:$C,3,0)</f>
        <v>20681.48</v>
      </c>
      <c r="P524" s="29">
        <f>+VLOOKUP($M524,'Sp 2013'!$M:$X,12,0)</f>
        <v>0</v>
      </c>
      <c r="Q524" s="29">
        <f>+SUMIFS('Scritture 2014'!$F:$F,'Scritture 2014'!$G:$G,"38",'Scritture 2014'!$A:$A,$M524)</f>
        <v>-20681.48000000001</v>
      </c>
      <c r="R524" s="29">
        <f>+SUMIFS('Scritture 2014'!$F:$F,'Scritture 2014'!$G:$G,"16",'Scritture 2014'!$A:$A,$M524)</f>
        <v>0</v>
      </c>
      <c r="S524" s="29">
        <f>+SUMIFS('Scritture 2014'!$F:$F,'Scritture 2014'!$G:$G,"39CA",'Scritture 2014'!$A:$A,$M524)</f>
        <v>0</v>
      </c>
      <c r="T524" s="29">
        <f>+SUMIFS('Scritture 2014'!$F:$F,'Scritture 2014'!$G:$G,"17",'Scritture 2014'!$A:$A,$M524)</f>
        <v>0</v>
      </c>
      <c r="U524" s="29">
        <f>+SUMIFS('Scritture 2014'!$F:$F,'Scritture 2014'!$G:$G,"39AF",'Scritture 2014'!$A:$A,$M524)</f>
        <v>0</v>
      </c>
      <c r="V524" s="29">
        <f>+SUMIFS('Scritture 2014'!$F:$F,'Scritture 2014'!$G:$G,"39SD",'Scritture 2014'!$A:$A,$M524)</f>
        <v>0</v>
      </c>
      <c r="W524" s="29">
        <f>+SUMIFS('Scritture 2014'!$F:$F,'Scritture 2014'!$G:$G,"37",'Scritture 2014'!$A:$A,$M524)</f>
        <v>0</v>
      </c>
      <c r="X524" s="29">
        <f>+SUMIFS('Scritture 2014'!$F:$F,'Scritture 2014'!$G:$G,"19",'Scritture 2014'!$A:$A,$M524)</f>
        <v>0</v>
      </c>
      <c r="Y524" s="29">
        <f t="shared" si="31"/>
        <v>-20681.48000000001</v>
      </c>
      <c r="Z524" s="29">
        <f t="shared" si="32"/>
        <v>0</v>
      </c>
      <c r="AA524" s="29">
        <f t="shared" si="33"/>
        <v>-20681.48</v>
      </c>
    </row>
    <row r="525" spans="1:27" ht="15" customHeight="1" x14ac:dyDescent="0.3">
      <c r="A525" s="12" t="s">
        <v>426</v>
      </c>
      <c r="B525" s="12" t="s">
        <v>467</v>
      </c>
      <c r="C525" s="13" t="s">
        <v>468</v>
      </c>
      <c r="D525" s="13" t="s">
        <v>634</v>
      </c>
      <c r="E525" s="14" t="s">
        <v>635</v>
      </c>
      <c r="F525" s="13"/>
      <c r="G525" s="13"/>
      <c r="H525" s="10" t="s">
        <v>426</v>
      </c>
      <c r="I525" s="10" t="s">
        <v>467</v>
      </c>
      <c r="J525" t="s">
        <v>636</v>
      </c>
      <c r="K525" t="s">
        <v>636</v>
      </c>
      <c r="M525" s="15">
        <v>44009000012</v>
      </c>
      <c r="N525" s="15" t="s">
        <v>643</v>
      </c>
      <c r="O525" s="12">
        <f>+VLOOKUP(M525,[2]Foglio1!$A:$C,3,0)</f>
        <v>123873.28</v>
      </c>
      <c r="P525" s="29">
        <f>+VLOOKUP($M525,'Sp 2013'!$M:$X,12,0)</f>
        <v>0</v>
      </c>
      <c r="Q525" s="29">
        <f>+SUMIFS('Scritture 2014'!$F:$F,'Scritture 2014'!$G:$G,"38",'Scritture 2014'!$A:$A,$M525)</f>
        <v>-100502.64000000001</v>
      </c>
      <c r="R525" s="29">
        <f>+SUMIFS('Scritture 2014'!$F:$F,'Scritture 2014'!$G:$G,"16",'Scritture 2014'!$A:$A,$M525)</f>
        <v>0</v>
      </c>
      <c r="S525" s="29">
        <f>+SUMIFS('Scritture 2014'!$F:$F,'Scritture 2014'!$G:$G,"39CA",'Scritture 2014'!$A:$A,$M525)</f>
        <v>-21671.09</v>
      </c>
      <c r="T525" s="29">
        <f>+SUMIFS('Scritture 2014'!$F:$F,'Scritture 2014'!$G:$G,"17",'Scritture 2014'!$A:$A,$M525)</f>
        <v>0</v>
      </c>
      <c r="U525" s="29">
        <f>+SUMIFS('Scritture 2014'!$F:$F,'Scritture 2014'!$G:$G,"39AF",'Scritture 2014'!$A:$A,$M525)</f>
        <v>0</v>
      </c>
      <c r="V525" s="29">
        <f>+SUMIFS('Scritture 2014'!$F:$F,'Scritture 2014'!$G:$G,"39SD",'Scritture 2014'!$A:$A,$M525)</f>
        <v>0</v>
      </c>
      <c r="W525" s="29">
        <f>+SUMIFS('Scritture 2014'!$F:$F,'Scritture 2014'!$G:$G,"37",'Scritture 2014'!$A:$A,$M525)</f>
        <v>0</v>
      </c>
      <c r="X525" s="29">
        <f>+SUMIFS('Scritture 2014'!$F:$F,'Scritture 2014'!$G:$G,"19",'Scritture 2014'!$A:$A,$M525)</f>
        <v>0</v>
      </c>
      <c r="Y525" s="29">
        <f t="shared" si="31"/>
        <v>-122173.73000000001</v>
      </c>
      <c r="Z525" s="29">
        <f t="shared" si="32"/>
        <v>1699.5499999999884</v>
      </c>
      <c r="AA525" s="29">
        <f t="shared" si="33"/>
        <v>-122173.73000000001</v>
      </c>
    </row>
    <row r="526" spans="1:27" ht="15" customHeight="1" x14ac:dyDescent="0.3">
      <c r="A526" s="12" t="s">
        <v>426</v>
      </c>
      <c r="B526" s="12" t="s">
        <v>467</v>
      </c>
      <c r="C526" s="13" t="s">
        <v>468</v>
      </c>
      <c r="D526" s="13" t="s">
        <v>634</v>
      </c>
      <c r="E526" s="14" t="s">
        <v>635</v>
      </c>
      <c r="F526" s="13"/>
      <c r="G526" s="13"/>
      <c r="H526" s="10" t="s">
        <v>426</v>
      </c>
      <c r="I526" s="10" t="s">
        <v>467</v>
      </c>
      <c r="J526" t="s">
        <v>636</v>
      </c>
      <c r="K526" t="s">
        <v>636</v>
      </c>
      <c r="M526" s="15">
        <v>44009000013</v>
      </c>
      <c r="N526" s="15" t="s">
        <v>644</v>
      </c>
      <c r="O526" s="12">
        <f>+VLOOKUP(M526,[2]Foglio1!$A:$C,3,0)</f>
        <v>8381.89</v>
      </c>
      <c r="P526" s="29">
        <f>+VLOOKUP($M526,'Sp 2013'!$M:$X,12,0)</f>
        <v>0</v>
      </c>
      <c r="Q526" s="29">
        <f>+SUMIFS('Scritture 2014'!$F:$F,'Scritture 2014'!$G:$G,"38",'Scritture 2014'!$A:$A,$M526)</f>
        <v>0</v>
      </c>
      <c r="R526" s="29">
        <f>+SUMIFS('Scritture 2014'!$F:$F,'Scritture 2014'!$G:$G,"16",'Scritture 2014'!$A:$A,$M526)</f>
        <v>0</v>
      </c>
      <c r="S526" s="29">
        <f>+SUMIFS('Scritture 2014'!$F:$F,'Scritture 2014'!$G:$G,"39CA",'Scritture 2014'!$A:$A,$M526)</f>
        <v>0</v>
      </c>
      <c r="T526" s="29">
        <f>+SUMIFS('Scritture 2014'!$F:$F,'Scritture 2014'!$G:$G,"17",'Scritture 2014'!$A:$A,$M526)</f>
        <v>0</v>
      </c>
      <c r="U526" s="29">
        <f>+SUMIFS('Scritture 2014'!$F:$F,'Scritture 2014'!$G:$G,"39AF",'Scritture 2014'!$A:$A,$M526)</f>
        <v>0</v>
      </c>
      <c r="V526" s="29">
        <f>+SUMIFS('Scritture 2014'!$F:$F,'Scritture 2014'!$G:$G,"39SD",'Scritture 2014'!$A:$A,$M526)</f>
        <v>0</v>
      </c>
      <c r="W526" s="29">
        <f>+SUMIFS('Scritture 2014'!$F:$F,'Scritture 2014'!$G:$G,"37",'Scritture 2014'!$A:$A,$M526)</f>
        <v>0</v>
      </c>
      <c r="X526" s="29">
        <f>+SUMIFS('Scritture 2014'!$F:$F,'Scritture 2014'!$G:$G,"19",'Scritture 2014'!$A:$A,$M526)</f>
        <v>0</v>
      </c>
      <c r="Y526" s="29">
        <f t="shared" si="31"/>
        <v>0</v>
      </c>
      <c r="Z526" s="29">
        <f t="shared" si="32"/>
        <v>8381.89</v>
      </c>
      <c r="AA526" s="29">
        <f t="shared" si="33"/>
        <v>0</v>
      </c>
    </row>
    <row r="527" spans="1:27" ht="15" customHeight="1" x14ac:dyDescent="0.3">
      <c r="A527" s="12"/>
      <c r="B527" s="12"/>
      <c r="C527" s="13"/>
      <c r="D527" s="13"/>
      <c r="E527" s="14"/>
      <c r="F527" s="13"/>
      <c r="G527" s="13"/>
      <c r="H527" s="10" t="s">
        <v>426</v>
      </c>
      <c r="I527" s="10" t="s">
        <v>467</v>
      </c>
      <c r="J527" t="s">
        <v>636</v>
      </c>
      <c r="K527" t="s">
        <v>636</v>
      </c>
      <c r="M527" s="23" t="s">
        <v>780</v>
      </c>
      <c r="N527" s="23" t="s">
        <v>781</v>
      </c>
      <c r="O527" s="12"/>
      <c r="P527" s="29">
        <f>+VLOOKUP($M527,'Sp 2013'!$M:$X,12,0)</f>
        <v>0</v>
      </c>
      <c r="Q527" s="29">
        <f>+SUMIFS('Scritture 2014'!$F:$F,'Scritture 2014'!$G:$G,"38",'Scritture 2014'!$A:$A,$M527)</f>
        <v>0</v>
      </c>
      <c r="R527" s="29">
        <f>+SUMIFS('Scritture 2014'!$F:$F,'Scritture 2014'!$G:$G,"16",'Scritture 2014'!$A:$A,$M527)</f>
        <v>0</v>
      </c>
      <c r="S527" s="29">
        <f>+SUMIFS('Scritture 2014'!$F:$F,'Scritture 2014'!$G:$G,"39CA",'Scritture 2014'!$A:$A,$M527)</f>
        <v>0</v>
      </c>
      <c r="T527" s="29">
        <f>+SUMIFS('Scritture 2014'!$F:$F,'Scritture 2014'!$G:$G,"17",'Scritture 2014'!$A:$A,$M527)</f>
        <v>2700</v>
      </c>
      <c r="U527" s="29">
        <f>+SUMIFS('Scritture 2014'!$F:$F,'Scritture 2014'!$G:$G,"39AF",'Scritture 2014'!$A:$A,$M527)</f>
        <v>0</v>
      </c>
      <c r="V527" s="29">
        <f>+SUMIFS('Scritture 2014'!$F:$F,'Scritture 2014'!$G:$G,"39SD",'Scritture 2014'!$A:$A,$M527)</f>
        <v>0</v>
      </c>
      <c r="W527" s="29">
        <f>+SUMIFS('Scritture 2014'!$F:$F,'Scritture 2014'!$G:$G,"37",'Scritture 2014'!$A:$A,$M527)</f>
        <v>0</v>
      </c>
      <c r="X527" s="29">
        <f>+SUMIFS('Scritture 2014'!$F:$F,'Scritture 2014'!$G:$G,"19",'Scritture 2014'!$A:$A,$M527)</f>
        <v>0</v>
      </c>
      <c r="Y527" s="29">
        <f t="shared" si="31"/>
        <v>2700</v>
      </c>
      <c r="Z527" s="29">
        <f t="shared" si="32"/>
        <v>2700</v>
      </c>
      <c r="AA527" s="29">
        <f t="shared" si="33"/>
        <v>2700</v>
      </c>
    </row>
    <row r="528" spans="1:27" ht="15" customHeight="1" x14ac:dyDescent="0.3">
      <c r="A528" s="12"/>
      <c r="B528" s="12"/>
      <c r="C528" s="13"/>
      <c r="D528" s="13"/>
      <c r="E528" s="14"/>
      <c r="F528" s="13"/>
      <c r="G528" s="13"/>
      <c r="H528" s="10" t="s">
        <v>426</v>
      </c>
      <c r="I528" s="10" t="s">
        <v>467</v>
      </c>
      <c r="J528" t="s">
        <v>997</v>
      </c>
      <c r="M528" s="23">
        <v>44008000055</v>
      </c>
      <c r="N528" s="23" t="s">
        <v>998</v>
      </c>
      <c r="O528" s="12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</row>
    <row r="529" spans="1:27" ht="15" customHeight="1" x14ac:dyDescent="0.3">
      <c r="A529" s="12" t="s">
        <v>426</v>
      </c>
      <c r="B529" s="12" t="s">
        <v>467</v>
      </c>
      <c r="C529" s="13" t="s">
        <v>468</v>
      </c>
      <c r="D529" s="13" t="s">
        <v>634</v>
      </c>
      <c r="E529" s="14" t="s">
        <v>635</v>
      </c>
      <c r="F529" s="13"/>
      <c r="G529" s="13"/>
      <c r="H529" s="10" t="s">
        <v>426</v>
      </c>
      <c r="I529" s="10" t="s">
        <v>467</v>
      </c>
      <c r="J529" t="s">
        <v>645</v>
      </c>
      <c r="K529" t="s">
        <v>645</v>
      </c>
      <c r="M529" s="15">
        <v>44006000021</v>
      </c>
      <c r="N529" s="15" t="s">
        <v>646</v>
      </c>
      <c r="O529" s="12">
        <f>+VLOOKUP(M529,[2]Foglio1!$A:$C,3,0)</f>
        <v>120972.09</v>
      </c>
      <c r="P529" s="29">
        <f>+VLOOKUP($M529,'Sp 2013'!$M:$X,12,0)</f>
        <v>0</v>
      </c>
      <c r="Q529" s="29">
        <f>+SUMIFS('Scritture 2014'!$F:$F,'Scritture 2014'!$G:$G,"38",'Scritture 2014'!$A:$A,$M529)</f>
        <v>0</v>
      </c>
      <c r="R529" s="29">
        <f>+SUMIFS('Scritture 2014'!$F:$F,'Scritture 2014'!$G:$G,"16",'Scritture 2014'!$A:$A,$M529)</f>
        <v>0</v>
      </c>
      <c r="S529" s="29">
        <f>+SUMIFS('Scritture 2014'!$F:$F,'Scritture 2014'!$G:$G,"39CA",'Scritture 2014'!$A:$A,$M529)</f>
        <v>0</v>
      </c>
      <c r="T529" s="29">
        <f>+SUMIFS('Scritture 2014'!$F:$F,'Scritture 2014'!$G:$G,"17",'Scritture 2014'!$A:$A,$M529)</f>
        <v>0</v>
      </c>
      <c r="U529" s="29">
        <f>+SUMIFS('Scritture 2014'!$F:$F,'Scritture 2014'!$G:$G,"39AF",'Scritture 2014'!$A:$A,$M529)</f>
        <v>0</v>
      </c>
      <c r="V529" s="29">
        <f>+SUMIFS('Scritture 2014'!$F:$F,'Scritture 2014'!$G:$G,"39SD",'Scritture 2014'!$A:$A,$M529)</f>
        <v>0</v>
      </c>
      <c r="W529" s="29">
        <f>+SUMIFS('Scritture 2014'!$F:$F,'Scritture 2014'!$G:$G,"37",'Scritture 2014'!$A:$A,$M529)</f>
        <v>0</v>
      </c>
      <c r="X529" s="29">
        <f>+SUMIFS('Scritture 2014'!$F:$F,'Scritture 2014'!$G:$G,"19",'Scritture 2014'!$A:$A,$M529)</f>
        <v>0</v>
      </c>
      <c r="Y529" s="29">
        <f t="shared" si="31"/>
        <v>0</v>
      </c>
      <c r="Z529" s="29">
        <f t="shared" si="32"/>
        <v>120972.09</v>
      </c>
      <c r="AA529" s="29">
        <f t="shared" si="33"/>
        <v>0</v>
      </c>
    </row>
    <row r="530" spans="1:27" ht="15" customHeight="1" x14ac:dyDescent="0.3">
      <c r="A530" s="12" t="s">
        <v>426</v>
      </c>
      <c r="B530" s="12" t="s">
        <v>467</v>
      </c>
      <c r="C530" s="13" t="s">
        <v>468</v>
      </c>
      <c r="D530" s="13" t="s">
        <v>647</v>
      </c>
      <c r="E530" s="14" t="s">
        <v>648</v>
      </c>
      <c r="F530" s="13"/>
      <c r="G530" s="13"/>
      <c r="H530" s="10" t="s">
        <v>426</v>
      </c>
      <c r="I530" s="10" t="s">
        <v>467</v>
      </c>
      <c r="J530" t="s">
        <v>649</v>
      </c>
      <c r="K530" t="s">
        <v>649</v>
      </c>
      <c r="M530" s="15">
        <v>44008000018</v>
      </c>
      <c r="N530" s="15" t="s">
        <v>650</v>
      </c>
      <c r="O530" s="12">
        <f>+VLOOKUP(M530,[2]Foglio1!$A:$C,3,0)</f>
        <v>23745.67</v>
      </c>
      <c r="P530" s="29">
        <f>+VLOOKUP($M530,'Sp 2013'!$M:$X,12,0)</f>
        <v>0</v>
      </c>
      <c r="Q530" s="29">
        <f>+SUMIFS('Scritture 2014'!$F:$F,'Scritture 2014'!$G:$G,"38",'Scritture 2014'!$A:$A,$M530)</f>
        <v>0</v>
      </c>
      <c r="R530" s="29">
        <f>+SUMIFS('Scritture 2014'!$F:$F,'Scritture 2014'!$G:$G,"16",'Scritture 2014'!$A:$A,$M530)</f>
        <v>0</v>
      </c>
      <c r="S530" s="29">
        <f>+SUMIFS('Scritture 2014'!$F:$F,'Scritture 2014'!$G:$G,"39CA",'Scritture 2014'!$A:$A,$M530)</f>
        <v>0</v>
      </c>
      <c r="T530" s="29">
        <f>+SUMIFS('Scritture 2014'!$F:$F,'Scritture 2014'!$G:$G,"17",'Scritture 2014'!$A:$A,$M530)</f>
        <v>0</v>
      </c>
      <c r="U530" s="29">
        <f>+SUMIFS('Scritture 2014'!$F:$F,'Scritture 2014'!$G:$G,"39AF",'Scritture 2014'!$A:$A,$M530)</f>
        <v>0</v>
      </c>
      <c r="V530" s="29">
        <f>+SUMIFS('Scritture 2014'!$F:$F,'Scritture 2014'!$G:$G,"39SD",'Scritture 2014'!$A:$A,$M530)</f>
        <v>0</v>
      </c>
      <c r="W530" s="29">
        <f>+SUMIFS('Scritture 2014'!$F:$F,'Scritture 2014'!$G:$G,"37",'Scritture 2014'!$A:$A,$M530)</f>
        <v>0</v>
      </c>
      <c r="X530" s="29">
        <f>+SUMIFS('Scritture 2014'!$F:$F,'Scritture 2014'!$G:$G,"19",'Scritture 2014'!$A:$A,$M530)</f>
        <v>0</v>
      </c>
      <c r="Y530" s="29">
        <f t="shared" si="31"/>
        <v>0</v>
      </c>
      <c r="Z530" s="29">
        <f t="shared" si="32"/>
        <v>23745.67</v>
      </c>
      <c r="AA530" s="29">
        <f t="shared" si="33"/>
        <v>0</v>
      </c>
    </row>
    <row r="531" spans="1:27" ht="15" customHeight="1" x14ac:dyDescent="0.3">
      <c r="A531" s="12" t="s">
        <v>426</v>
      </c>
      <c r="B531" s="12" t="s">
        <v>467</v>
      </c>
      <c r="C531" s="13" t="s">
        <v>468</v>
      </c>
      <c r="D531" s="13" t="s">
        <v>647</v>
      </c>
      <c r="E531" s="14" t="s">
        <v>648</v>
      </c>
      <c r="F531" s="13"/>
      <c r="G531" s="13"/>
      <c r="H531" s="10" t="s">
        <v>426</v>
      </c>
      <c r="I531" s="10" t="s">
        <v>467</v>
      </c>
      <c r="J531" t="s">
        <v>649</v>
      </c>
      <c r="K531" t="s">
        <v>649</v>
      </c>
      <c r="M531" s="15">
        <v>44008000020</v>
      </c>
      <c r="N531" s="15" t="s">
        <v>651</v>
      </c>
      <c r="O531" s="12">
        <f>+VLOOKUP(M531,[2]Foglio1!$A:$C,3,0)</f>
        <v>6636.24</v>
      </c>
      <c r="P531" s="29">
        <f>+VLOOKUP($M531,'Sp 2013'!$M:$X,12,0)</f>
        <v>0</v>
      </c>
      <c r="Q531" s="29">
        <f>+SUMIFS('Scritture 2014'!$F:$F,'Scritture 2014'!$G:$G,"38",'Scritture 2014'!$A:$A,$M531)</f>
        <v>0</v>
      </c>
      <c r="R531" s="29">
        <f>+SUMIFS('Scritture 2014'!$F:$F,'Scritture 2014'!$G:$G,"16",'Scritture 2014'!$A:$A,$M531)</f>
        <v>0</v>
      </c>
      <c r="S531" s="29">
        <f>+SUMIFS('Scritture 2014'!$F:$F,'Scritture 2014'!$G:$G,"39CA",'Scritture 2014'!$A:$A,$M531)</f>
        <v>0</v>
      </c>
      <c r="T531" s="29">
        <f>+SUMIFS('Scritture 2014'!$F:$F,'Scritture 2014'!$G:$G,"17",'Scritture 2014'!$A:$A,$M531)</f>
        <v>0</v>
      </c>
      <c r="U531" s="29">
        <f>+SUMIFS('Scritture 2014'!$F:$F,'Scritture 2014'!$G:$G,"39AF",'Scritture 2014'!$A:$A,$M531)</f>
        <v>0</v>
      </c>
      <c r="V531" s="29">
        <f>+SUMIFS('Scritture 2014'!$F:$F,'Scritture 2014'!$G:$G,"39SD",'Scritture 2014'!$A:$A,$M531)</f>
        <v>0</v>
      </c>
      <c r="W531" s="29">
        <f>+SUMIFS('Scritture 2014'!$F:$F,'Scritture 2014'!$G:$G,"37",'Scritture 2014'!$A:$A,$M531)</f>
        <v>0</v>
      </c>
      <c r="X531" s="29">
        <f>+SUMIFS('Scritture 2014'!$F:$F,'Scritture 2014'!$G:$G,"19",'Scritture 2014'!$A:$A,$M531)</f>
        <v>0</v>
      </c>
      <c r="Y531" s="29">
        <f t="shared" si="31"/>
        <v>0</v>
      </c>
      <c r="Z531" s="29">
        <f t="shared" si="32"/>
        <v>6636.24</v>
      </c>
      <c r="AA531" s="29">
        <f t="shared" si="33"/>
        <v>0</v>
      </c>
    </row>
    <row r="532" spans="1:27" ht="15" customHeight="1" x14ac:dyDescent="0.3">
      <c r="A532" s="12" t="s">
        <v>426</v>
      </c>
      <c r="B532" s="12" t="s">
        <v>467</v>
      </c>
      <c r="C532" s="13" t="s">
        <v>468</v>
      </c>
      <c r="D532" s="13" t="s">
        <v>647</v>
      </c>
      <c r="E532" s="14" t="s">
        <v>648</v>
      </c>
      <c r="F532" s="13"/>
      <c r="G532" s="13"/>
      <c r="H532" s="10" t="s">
        <v>426</v>
      </c>
      <c r="I532" s="10" t="s">
        <v>467</v>
      </c>
      <c r="J532" t="s">
        <v>649</v>
      </c>
      <c r="K532" t="s">
        <v>649</v>
      </c>
      <c r="M532" s="15">
        <v>44008000016</v>
      </c>
      <c r="N532" s="15" t="s">
        <v>652</v>
      </c>
      <c r="O532" s="12">
        <f>+VLOOKUP(M532,[2]Foglio1!$A:$C,3,0)</f>
        <v>3248.94</v>
      </c>
      <c r="P532" s="29">
        <f>+VLOOKUP($M532,'Sp 2013'!$M:$X,12,0)</f>
        <v>0</v>
      </c>
      <c r="Q532" s="29">
        <f>+SUMIFS('Scritture 2014'!$F:$F,'Scritture 2014'!$G:$G,"38",'Scritture 2014'!$A:$A,$M532)</f>
        <v>0</v>
      </c>
      <c r="R532" s="29">
        <f>+SUMIFS('Scritture 2014'!$F:$F,'Scritture 2014'!$G:$G,"16",'Scritture 2014'!$A:$A,$M532)</f>
        <v>0</v>
      </c>
      <c r="S532" s="29">
        <f>+SUMIFS('Scritture 2014'!$F:$F,'Scritture 2014'!$G:$G,"39CA",'Scritture 2014'!$A:$A,$M532)</f>
        <v>0</v>
      </c>
      <c r="T532" s="29">
        <f>+SUMIFS('Scritture 2014'!$F:$F,'Scritture 2014'!$G:$G,"17",'Scritture 2014'!$A:$A,$M532)</f>
        <v>0</v>
      </c>
      <c r="U532" s="29">
        <f>+SUMIFS('Scritture 2014'!$F:$F,'Scritture 2014'!$G:$G,"39AF",'Scritture 2014'!$A:$A,$M532)</f>
        <v>0</v>
      </c>
      <c r="V532" s="29">
        <f>+SUMIFS('Scritture 2014'!$F:$F,'Scritture 2014'!$G:$G,"39SD",'Scritture 2014'!$A:$A,$M532)</f>
        <v>0</v>
      </c>
      <c r="W532" s="29">
        <f>+SUMIFS('Scritture 2014'!$F:$F,'Scritture 2014'!$G:$G,"37",'Scritture 2014'!$A:$A,$M532)</f>
        <v>0</v>
      </c>
      <c r="X532" s="29">
        <f>+SUMIFS('Scritture 2014'!$F:$F,'Scritture 2014'!$G:$G,"19",'Scritture 2014'!$A:$A,$M532)</f>
        <v>0</v>
      </c>
      <c r="Y532" s="29">
        <f t="shared" si="31"/>
        <v>0</v>
      </c>
      <c r="Z532" s="29">
        <f t="shared" si="32"/>
        <v>3248.94</v>
      </c>
      <c r="AA532" s="29">
        <f t="shared" si="33"/>
        <v>0</v>
      </c>
    </row>
    <row r="533" spans="1:27" ht="15" customHeight="1" x14ac:dyDescent="0.3">
      <c r="A533" s="12" t="s">
        <v>426</v>
      </c>
      <c r="B533" s="12" t="s">
        <v>467</v>
      </c>
      <c r="C533" s="13" t="s">
        <v>468</v>
      </c>
      <c r="D533" s="13" t="s">
        <v>647</v>
      </c>
      <c r="E533" s="14" t="s">
        <v>648</v>
      </c>
      <c r="F533" s="13"/>
      <c r="G533" s="13"/>
      <c r="H533" s="10" t="s">
        <v>426</v>
      </c>
      <c r="I533" s="10" t="s">
        <v>467</v>
      </c>
      <c r="J533" t="s">
        <v>649</v>
      </c>
      <c r="K533" t="s">
        <v>649</v>
      </c>
      <c r="M533" s="15">
        <v>44008000044</v>
      </c>
      <c r="N533" s="15" t="s">
        <v>653</v>
      </c>
      <c r="O533" s="12">
        <f>+VLOOKUP(M533,[2]Foglio1!$A:$C,3,0)</f>
        <v>11426</v>
      </c>
      <c r="P533" s="29">
        <f>+VLOOKUP($M533,'Sp 2013'!$M:$X,12,0)</f>
        <v>0</v>
      </c>
      <c r="Q533" s="29">
        <f>+SUMIFS('Scritture 2014'!$F:$F,'Scritture 2014'!$G:$G,"38",'Scritture 2014'!$A:$A,$M533)</f>
        <v>0</v>
      </c>
      <c r="R533" s="29">
        <f>+SUMIFS('Scritture 2014'!$F:$F,'Scritture 2014'!$G:$G,"16",'Scritture 2014'!$A:$A,$M533)</f>
        <v>0</v>
      </c>
      <c r="S533" s="29">
        <f>+SUMIFS('Scritture 2014'!$F:$F,'Scritture 2014'!$G:$G,"39CA",'Scritture 2014'!$A:$A,$M533)</f>
        <v>0</v>
      </c>
      <c r="T533" s="29">
        <f>+SUMIFS('Scritture 2014'!$F:$F,'Scritture 2014'!$G:$G,"17",'Scritture 2014'!$A:$A,$M533)</f>
        <v>0</v>
      </c>
      <c r="U533" s="29">
        <f>+SUMIFS('Scritture 2014'!$F:$F,'Scritture 2014'!$G:$G,"39AF",'Scritture 2014'!$A:$A,$M533)</f>
        <v>0</v>
      </c>
      <c r="V533" s="29">
        <f>+SUMIFS('Scritture 2014'!$F:$F,'Scritture 2014'!$G:$G,"39SD",'Scritture 2014'!$A:$A,$M533)</f>
        <v>0</v>
      </c>
      <c r="W533" s="29">
        <f>+SUMIFS('Scritture 2014'!$F:$F,'Scritture 2014'!$G:$G,"37",'Scritture 2014'!$A:$A,$M533)</f>
        <v>0</v>
      </c>
      <c r="X533" s="29">
        <f>+SUMIFS('Scritture 2014'!$F:$F,'Scritture 2014'!$G:$G,"19",'Scritture 2014'!$A:$A,$M533)</f>
        <v>0</v>
      </c>
      <c r="Y533" s="29">
        <f t="shared" si="31"/>
        <v>0</v>
      </c>
      <c r="Z533" s="29">
        <f t="shared" si="32"/>
        <v>11426</v>
      </c>
      <c r="AA533" s="29">
        <f t="shared" si="33"/>
        <v>0</v>
      </c>
    </row>
    <row r="534" spans="1:27" ht="15" customHeight="1" x14ac:dyDescent="0.3">
      <c r="A534" s="12" t="s">
        <v>426</v>
      </c>
      <c r="B534" s="12" t="s">
        <v>467</v>
      </c>
      <c r="C534" s="13" t="s">
        <v>468</v>
      </c>
      <c r="D534" s="13" t="s">
        <v>647</v>
      </c>
      <c r="E534" s="14" t="s">
        <v>648</v>
      </c>
      <c r="F534" s="13"/>
      <c r="G534" s="13"/>
      <c r="H534" s="10" t="s">
        <v>426</v>
      </c>
      <c r="I534" s="10" t="s">
        <v>467</v>
      </c>
      <c r="J534" t="s">
        <v>649</v>
      </c>
      <c r="K534" t="s">
        <v>649</v>
      </c>
      <c r="M534" s="15">
        <v>44008000003</v>
      </c>
      <c r="N534" s="15" t="s">
        <v>654</v>
      </c>
      <c r="O534" s="12">
        <f>+VLOOKUP(M534,[2]Foglio1!$A:$C,3,0)</f>
        <v>2526.63</v>
      </c>
      <c r="P534" s="29">
        <f>+VLOOKUP($M534,'Sp 2013'!$M:$X,12,0)</f>
        <v>0</v>
      </c>
      <c r="Q534" s="29">
        <f>+SUMIFS('Scritture 2014'!$F:$F,'Scritture 2014'!$G:$G,"38",'Scritture 2014'!$A:$A,$M534)</f>
        <v>0</v>
      </c>
      <c r="R534" s="29">
        <f>+SUMIFS('Scritture 2014'!$F:$F,'Scritture 2014'!$G:$G,"16",'Scritture 2014'!$A:$A,$M534)</f>
        <v>0</v>
      </c>
      <c r="S534" s="29">
        <f>+SUMIFS('Scritture 2014'!$F:$F,'Scritture 2014'!$G:$G,"39CA",'Scritture 2014'!$A:$A,$M534)</f>
        <v>0</v>
      </c>
      <c r="T534" s="29">
        <f>+SUMIFS('Scritture 2014'!$F:$F,'Scritture 2014'!$G:$G,"17",'Scritture 2014'!$A:$A,$M534)</f>
        <v>0</v>
      </c>
      <c r="U534" s="29">
        <f>+SUMIFS('Scritture 2014'!$F:$F,'Scritture 2014'!$G:$G,"39AF",'Scritture 2014'!$A:$A,$M534)</f>
        <v>0</v>
      </c>
      <c r="V534" s="29">
        <f>+SUMIFS('Scritture 2014'!$F:$F,'Scritture 2014'!$G:$G,"39SD",'Scritture 2014'!$A:$A,$M534)</f>
        <v>0</v>
      </c>
      <c r="W534" s="29">
        <f>+SUMIFS('Scritture 2014'!$F:$F,'Scritture 2014'!$G:$G,"37",'Scritture 2014'!$A:$A,$M534)</f>
        <v>0</v>
      </c>
      <c r="X534" s="29">
        <f>+SUMIFS('Scritture 2014'!$F:$F,'Scritture 2014'!$G:$G,"19",'Scritture 2014'!$A:$A,$M534)</f>
        <v>0</v>
      </c>
      <c r="Y534" s="29">
        <f t="shared" si="31"/>
        <v>0</v>
      </c>
      <c r="Z534" s="29">
        <f t="shared" si="32"/>
        <v>2526.63</v>
      </c>
      <c r="AA534" s="29">
        <f t="shared" si="33"/>
        <v>0</v>
      </c>
    </row>
    <row r="535" spans="1:27" ht="15" customHeight="1" x14ac:dyDescent="0.3">
      <c r="A535" s="12" t="s">
        <v>426</v>
      </c>
      <c r="B535" s="12" t="s">
        <v>467</v>
      </c>
      <c r="C535" s="13" t="s">
        <v>468</v>
      </c>
      <c r="D535" s="13" t="s">
        <v>647</v>
      </c>
      <c r="E535" s="14" t="s">
        <v>648</v>
      </c>
      <c r="F535" s="13"/>
      <c r="G535" s="13"/>
      <c r="H535" s="10" t="s">
        <v>426</v>
      </c>
      <c r="I535" s="10" t="s">
        <v>467</v>
      </c>
      <c r="J535" t="s">
        <v>649</v>
      </c>
      <c r="K535" t="s">
        <v>649</v>
      </c>
      <c r="M535" s="15">
        <v>44008000036</v>
      </c>
      <c r="N535" s="15" t="s">
        <v>655</v>
      </c>
      <c r="O535" s="12">
        <f>+VLOOKUP(M535,[2]Foglio1!$A:$C,3,0)</f>
        <v>48310</v>
      </c>
      <c r="P535" s="29">
        <f>+VLOOKUP($M535,'Sp 2013'!$M:$X,12,0)</f>
        <v>0</v>
      </c>
      <c r="Q535" s="29">
        <f>+SUMIFS('Scritture 2014'!$F:$F,'Scritture 2014'!$G:$G,"38",'Scritture 2014'!$A:$A,$M535)</f>
        <v>0</v>
      </c>
      <c r="R535" s="29">
        <f>+SUMIFS('Scritture 2014'!$F:$F,'Scritture 2014'!$G:$G,"16",'Scritture 2014'!$A:$A,$M535)</f>
        <v>0</v>
      </c>
      <c r="S535" s="29">
        <f>+SUMIFS('Scritture 2014'!$F:$F,'Scritture 2014'!$G:$G,"39CA",'Scritture 2014'!$A:$A,$M535)</f>
        <v>0</v>
      </c>
      <c r="T535" s="29">
        <f>+SUMIFS('Scritture 2014'!$F:$F,'Scritture 2014'!$G:$G,"17",'Scritture 2014'!$A:$A,$M535)</f>
        <v>0</v>
      </c>
      <c r="U535" s="29">
        <f>+SUMIFS('Scritture 2014'!$F:$F,'Scritture 2014'!$G:$G,"39AF",'Scritture 2014'!$A:$A,$M535)</f>
        <v>0</v>
      </c>
      <c r="V535" s="29">
        <f>+SUMIFS('Scritture 2014'!$F:$F,'Scritture 2014'!$G:$G,"39SD",'Scritture 2014'!$A:$A,$M535)</f>
        <v>0</v>
      </c>
      <c r="W535" s="29">
        <f>+SUMIFS('Scritture 2014'!$F:$F,'Scritture 2014'!$G:$G,"37",'Scritture 2014'!$A:$A,$M535)</f>
        <v>0</v>
      </c>
      <c r="X535" s="29">
        <f>+SUMIFS('Scritture 2014'!$F:$F,'Scritture 2014'!$G:$G,"19",'Scritture 2014'!$A:$A,$M535)</f>
        <v>0</v>
      </c>
      <c r="Y535" s="29">
        <f t="shared" si="31"/>
        <v>0</v>
      </c>
      <c r="Z535" s="29">
        <f t="shared" si="32"/>
        <v>48310</v>
      </c>
      <c r="AA535" s="29">
        <f t="shared" si="33"/>
        <v>0</v>
      </c>
    </row>
    <row r="536" spans="1:27" ht="15" customHeight="1" x14ac:dyDescent="0.3">
      <c r="A536" s="12" t="s">
        <v>426</v>
      </c>
      <c r="B536" s="12" t="s">
        <v>467</v>
      </c>
      <c r="C536" s="13" t="s">
        <v>468</v>
      </c>
      <c r="D536" s="13" t="s">
        <v>647</v>
      </c>
      <c r="E536" s="14" t="s">
        <v>648</v>
      </c>
      <c r="F536" s="13"/>
      <c r="G536" s="13"/>
      <c r="H536" s="10" t="s">
        <v>426</v>
      </c>
      <c r="I536" s="10" t="s">
        <v>467</v>
      </c>
      <c r="J536" t="s">
        <v>649</v>
      </c>
      <c r="K536" t="s">
        <v>649</v>
      </c>
      <c r="M536" s="15">
        <v>44008000047</v>
      </c>
      <c r="N536" s="15" t="s">
        <v>656</v>
      </c>
      <c r="O536" s="12"/>
      <c r="P536" s="29">
        <f>+VLOOKUP($M536,'Sp 2013'!$M:$X,12,0)</f>
        <v>0</v>
      </c>
      <c r="Q536" s="29">
        <f>+SUMIFS('Scritture 2014'!$F:$F,'Scritture 2014'!$G:$G,"38",'Scritture 2014'!$A:$A,$M536)</f>
        <v>0</v>
      </c>
      <c r="R536" s="29">
        <f>+SUMIFS('Scritture 2014'!$F:$F,'Scritture 2014'!$G:$G,"16",'Scritture 2014'!$A:$A,$M536)</f>
        <v>0</v>
      </c>
      <c r="S536" s="29">
        <f>+SUMIFS('Scritture 2014'!$F:$F,'Scritture 2014'!$G:$G,"39CA",'Scritture 2014'!$A:$A,$M536)</f>
        <v>0</v>
      </c>
      <c r="T536" s="29">
        <f>+SUMIFS('Scritture 2014'!$F:$F,'Scritture 2014'!$G:$G,"17",'Scritture 2014'!$A:$A,$M536)</f>
        <v>0</v>
      </c>
      <c r="U536" s="29">
        <f>+SUMIFS('Scritture 2014'!$F:$F,'Scritture 2014'!$G:$G,"39AF",'Scritture 2014'!$A:$A,$M536)</f>
        <v>0</v>
      </c>
      <c r="V536" s="29">
        <f>+SUMIFS('Scritture 2014'!$F:$F,'Scritture 2014'!$G:$G,"39SD",'Scritture 2014'!$A:$A,$M536)</f>
        <v>0</v>
      </c>
      <c r="W536" s="29">
        <f>+SUMIFS('Scritture 2014'!$F:$F,'Scritture 2014'!$G:$G,"37",'Scritture 2014'!$A:$A,$M536)</f>
        <v>0</v>
      </c>
      <c r="X536" s="29">
        <f>+SUMIFS('Scritture 2014'!$F:$F,'Scritture 2014'!$G:$G,"19",'Scritture 2014'!$A:$A,$M536)</f>
        <v>0</v>
      </c>
      <c r="Y536" s="29">
        <f t="shared" si="31"/>
        <v>0</v>
      </c>
      <c r="Z536" s="29">
        <f t="shared" si="32"/>
        <v>0</v>
      </c>
      <c r="AA536" s="29">
        <f t="shared" si="33"/>
        <v>0</v>
      </c>
    </row>
    <row r="537" spans="1:27" ht="15" customHeight="1" x14ac:dyDescent="0.3">
      <c r="A537" s="12" t="s">
        <v>426</v>
      </c>
      <c r="B537" s="12" t="s">
        <v>467</v>
      </c>
      <c r="C537" s="13" t="s">
        <v>468</v>
      </c>
      <c r="D537" s="13" t="s">
        <v>647</v>
      </c>
      <c r="E537" s="14" t="s">
        <v>648</v>
      </c>
      <c r="F537" s="13"/>
      <c r="G537" s="13"/>
      <c r="H537" s="10" t="s">
        <v>426</v>
      </c>
      <c r="I537" s="10" t="s">
        <v>467</v>
      </c>
      <c r="J537" t="s">
        <v>649</v>
      </c>
      <c r="K537" t="s">
        <v>649</v>
      </c>
      <c r="M537" s="15">
        <v>44008000013</v>
      </c>
      <c r="N537" s="15" t="s">
        <v>657</v>
      </c>
      <c r="O537" s="12">
        <f>+VLOOKUP(M537,[2]Foglio1!$A:$C,3,0)</f>
        <v>763.32</v>
      </c>
      <c r="P537" s="29">
        <f>+VLOOKUP($M537,'Sp 2013'!$M:$X,12,0)</f>
        <v>0</v>
      </c>
      <c r="Q537" s="29">
        <f>+SUMIFS('Scritture 2014'!$F:$F,'Scritture 2014'!$G:$G,"38",'Scritture 2014'!$A:$A,$M537)</f>
        <v>0</v>
      </c>
      <c r="R537" s="29">
        <f>+SUMIFS('Scritture 2014'!$F:$F,'Scritture 2014'!$G:$G,"16",'Scritture 2014'!$A:$A,$M537)</f>
        <v>0</v>
      </c>
      <c r="S537" s="29">
        <f>+SUMIFS('Scritture 2014'!$F:$F,'Scritture 2014'!$G:$G,"39CA",'Scritture 2014'!$A:$A,$M537)</f>
        <v>0</v>
      </c>
      <c r="T537" s="29">
        <f>+SUMIFS('Scritture 2014'!$F:$F,'Scritture 2014'!$G:$G,"17",'Scritture 2014'!$A:$A,$M537)</f>
        <v>0</v>
      </c>
      <c r="U537" s="29">
        <f>+SUMIFS('Scritture 2014'!$F:$F,'Scritture 2014'!$G:$G,"39AF",'Scritture 2014'!$A:$A,$M537)</f>
        <v>0</v>
      </c>
      <c r="V537" s="29">
        <f>+SUMIFS('Scritture 2014'!$F:$F,'Scritture 2014'!$G:$G,"39SD",'Scritture 2014'!$A:$A,$M537)</f>
        <v>0</v>
      </c>
      <c r="W537" s="29">
        <f>+SUMIFS('Scritture 2014'!$F:$F,'Scritture 2014'!$G:$G,"37",'Scritture 2014'!$A:$A,$M537)</f>
        <v>0</v>
      </c>
      <c r="X537" s="29">
        <f>+SUMIFS('Scritture 2014'!$F:$F,'Scritture 2014'!$G:$G,"19",'Scritture 2014'!$A:$A,$M537)</f>
        <v>0</v>
      </c>
      <c r="Y537" s="29">
        <f t="shared" si="31"/>
        <v>0</v>
      </c>
      <c r="Z537" s="29">
        <f t="shared" si="32"/>
        <v>763.32</v>
      </c>
      <c r="AA537" s="29">
        <f t="shared" si="33"/>
        <v>0</v>
      </c>
    </row>
    <row r="538" spans="1:27" ht="15" customHeight="1" x14ac:dyDescent="0.3">
      <c r="A538" s="12" t="s">
        <v>426</v>
      </c>
      <c r="B538" s="12" t="s">
        <v>467</v>
      </c>
      <c r="C538" s="13" t="s">
        <v>468</v>
      </c>
      <c r="D538" s="13" t="s">
        <v>647</v>
      </c>
      <c r="E538" s="14" t="s">
        <v>648</v>
      </c>
      <c r="F538" s="13"/>
      <c r="G538" s="13"/>
      <c r="H538" s="10" t="s">
        <v>426</v>
      </c>
      <c r="I538" s="10" t="s">
        <v>467</v>
      </c>
      <c r="J538" t="s">
        <v>649</v>
      </c>
      <c r="K538" t="s">
        <v>649</v>
      </c>
      <c r="M538" s="15">
        <v>44008000014</v>
      </c>
      <c r="N538" s="15" t="s">
        <v>658</v>
      </c>
      <c r="O538" s="12">
        <f>+VLOOKUP(M538,[2]Foglio1!$A:$C,3,0)</f>
        <v>3194.06</v>
      </c>
      <c r="P538" s="29">
        <f>+VLOOKUP($M538,'Sp 2013'!$M:$X,12,0)</f>
        <v>0</v>
      </c>
      <c r="Q538" s="29">
        <f>+SUMIFS('Scritture 2014'!$F:$F,'Scritture 2014'!$G:$G,"38",'Scritture 2014'!$A:$A,$M538)</f>
        <v>0</v>
      </c>
      <c r="R538" s="29">
        <f>+SUMIFS('Scritture 2014'!$F:$F,'Scritture 2014'!$G:$G,"16",'Scritture 2014'!$A:$A,$M538)</f>
        <v>0</v>
      </c>
      <c r="S538" s="29">
        <f>+SUMIFS('Scritture 2014'!$F:$F,'Scritture 2014'!$G:$G,"39CA",'Scritture 2014'!$A:$A,$M538)</f>
        <v>0</v>
      </c>
      <c r="T538" s="29">
        <f>+SUMIFS('Scritture 2014'!$F:$F,'Scritture 2014'!$G:$G,"17",'Scritture 2014'!$A:$A,$M538)</f>
        <v>0</v>
      </c>
      <c r="U538" s="29">
        <f>+SUMIFS('Scritture 2014'!$F:$F,'Scritture 2014'!$G:$G,"39AF",'Scritture 2014'!$A:$A,$M538)</f>
        <v>0</v>
      </c>
      <c r="V538" s="29">
        <f>+SUMIFS('Scritture 2014'!$F:$F,'Scritture 2014'!$G:$G,"39SD",'Scritture 2014'!$A:$A,$M538)</f>
        <v>0</v>
      </c>
      <c r="W538" s="29">
        <f>+SUMIFS('Scritture 2014'!$F:$F,'Scritture 2014'!$G:$G,"37",'Scritture 2014'!$A:$A,$M538)</f>
        <v>0</v>
      </c>
      <c r="X538" s="29">
        <f>+SUMIFS('Scritture 2014'!$F:$F,'Scritture 2014'!$G:$G,"19",'Scritture 2014'!$A:$A,$M538)</f>
        <v>0</v>
      </c>
      <c r="Y538" s="29">
        <f t="shared" si="31"/>
        <v>0</v>
      </c>
      <c r="Z538" s="29">
        <f t="shared" si="32"/>
        <v>3194.06</v>
      </c>
      <c r="AA538" s="29">
        <f t="shared" si="33"/>
        <v>0</v>
      </c>
    </row>
    <row r="539" spans="1:27" ht="15" customHeight="1" x14ac:dyDescent="0.3">
      <c r="A539" s="12" t="s">
        <v>426</v>
      </c>
      <c r="B539" s="12" t="s">
        <v>467</v>
      </c>
      <c r="C539" s="13" t="s">
        <v>468</v>
      </c>
      <c r="D539" s="13" t="s">
        <v>647</v>
      </c>
      <c r="E539" s="14" t="s">
        <v>648</v>
      </c>
      <c r="F539" s="13"/>
      <c r="G539" s="13"/>
      <c r="H539" s="10" t="s">
        <v>426</v>
      </c>
      <c r="I539" s="10" t="s">
        <v>467</v>
      </c>
      <c r="J539" t="s">
        <v>649</v>
      </c>
      <c r="K539" t="s">
        <v>649</v>
      </c>
      <c r="M539" s="15">
        <v>44008000015</v>
      </c>
      <c r="N539" s="15" t="s">
        <v>659</v>
      </c>
      <c r="O539" s="12">
        <f>+VLOOKUP(M539,[2]Foglio1!$A:$C,3,0)</f>
        <v>1723.95</v>
      </c>
      <c r="P539" s="29">
        <f>+VLOOKUP($M539,'Sp 2013'!$M:$X,12,0)</f>
        <v>0</v>
      </c>
      <c r="Q539" s="29">
        <f>+SUMIFS('Scritture 2014'!$F:$F,'Scritture 2014'!$G:$G,"38",'Scritture 2014'!$A:$A,$M539)</f>
        <v>0</v>
      </c>
      <c r="R539" s="29">
        <f>+SUMIFS('Scritture 2014'!$F:$F,'Scritture 2014'!$G:$G,"16",'Scritture 2014'!$A:$A,$M539)</f>
        <v>0</v>
      </c>
      <c r="S539" s="29">
        <f>+SUMIFS('Scritture 2014'!$F:$F,'Scritture 2014'!$G:$G,"39CA",'Scritture 2014'!$A:$A,$M539)</f>
        <v>0</v>
      </c>
      <c r="T539" s="29">
        <f>+SUMIFS('Scritture 2014'!$F:$F,'Scritture 2014'!$G:$G,"17",'Scritture 2014'!$A:$A,$M539)</f>
        <v>0</v>
      </c>
      <c r="U539" s="29">
        <f>+SUMIFS('Scritture 2014'!$F:$F,'Scritture 2014'!$G:$G,"39AF",'Scritture 2014'!$A:$A,$M539)</f>
        <v>0</v>
      </c>
      <c r="V539" s="29">
        <f>+SUMIFS('Scritture 2014'!$F:$F,'Scritture 2014'!$G:$G,"39SD",'Scritture 2014'!$A:$A,$M539)</f>
        <v>0</v>
      </c>
      <c r="W539" s="29">
        <f>+SUMIFS('Scritture 2014'!$F:$F,'Scritture 2014'!$G:$G,"37",'Scritture 2014'!$A:$A,$M539)</f>
        <v>0</v>
      </c>
      <c r="X539" s="29">
        <f>+SUMIFS('Scritture 2014'!$F:$F,'Scritture 2014'!$G:$G,"19",'Scritture 2014'!$A:$A,$M539)</f>
        <v>0</v>
      </c>
      <c r="Y539" s="29">
        <f t="shared" si="31"/>
        <v>0</v>
      </c>
      <c r="Z539" s="29">
        <f t="shared" si="32"/>
        <v>1723.95</v>
      </c>
      <c r="AA539" s="29">
        <f t="shared" si="33"/>
        <v>0</v>
      </c>
    </row>
    <row r="540" spans="1:27" ht="15" customHeight="1" x14ac:dyDescent="0.3">
      <c r="A540" s="12" t="s">
        <v>426</v>
      </c>
      <c r="B540" s="12" t="s">
        <v>467</v>
      </c>
      <c r="C540" s="13" t="s">
        <v>468</v>
      </c>
      <c r="D540" s="13" t="s">
        <v>647</v>
      </c>
      <c r="E540" s="14" t="s">
        <v>648</v>
      </c>
      <c r="F540" s="13"/>
      <c r="G540" s="13"/>
      <c r="H540" s="10" t="s">
        <v>426</v>
      </c>
      <c r="I540" s="10" t="s">
        <v>467</v>
      </c>
      <c r="J540" t="s">
        <v>649</v>
      </c>
      <c r="K540" t="s">
        <v>649</v>
      </c>
      <c r="M540" s="30">
        <v>44006000022</v>
      </c>
      <c r="N540" s="31" t="s">
        <v>660</v>
      </c>
      <c r="O540" s="12">
        <f>+VLOOKUP(M540,[2]Foglio1!$A:$C,3,0)</f>
        <v>142279.31</v>
      </c>
      <c r="P540" s="29">
        <f>+VLOOKUP($M540,'Sp 2013'!$M:$X,12,0)</f>
        <v>0</v>
      </c>
      <c r="Q540" s="29">
        <f>+SUMIFS('Scritture 2014'!$F:$F,'Scritture 2014'!$G:$G,"38",'Scritture 2014'!$A:$A,$M540)</f>
        <v>0</v>
      </c>
      <c r="R540" s="29">
        <f>+SUMIFS('Scritture 2014'!$F:$F,'Scritture 2014'!$G:$G,"16",'Scritture 2014'!$A:$A,$M540)</f>
        <v>0</v>
      </c>
      <c r="S540" s="29">
        <f>+SUMIFS('Scritture 2014'!$F:$F,'Scritture 2014'!$G:$G,"39CA",'Scritture 2014'!$A:$A,$M540)</f>
        <v>0</v>
      </c>
      <c r="T540" s="29">
        <f>+SUMIFS('Scritture 2014'!$F:$F,'Scritture 2014'!$G:$G,"17",'Scritture 2014'!$A:$A,$M540)</f>
        <v>0</v>
      </c>
      <c r="U540" s="29">
        <f>+SUMIFS('Scritture 2014'!$F:$F,'Scritture 2014'!$G:$G,"39AF",'Scritture 2014'!$A:$A,$M540)</f>
        <v>0</v>
      </c>
      <c r="V540" s="29">
        <f>+SUMIFS('Scritture 2014'!$F:$F,'Scritture 2014'!$G:$G,"39SD",'Scritture 2014'!$A:$A,$M540)</f>
        <v>0</v>
      </c>
      <c r="W540" s="29">
        <f>+SUMIFS('Scritture 2014'!$F:$F,'Scritture 2014'!$G:$G,"37",'Scritture 2014'!$A:$A,$M540)</f>
        <v>0</v>
      </c>
      <c r="X540" s="29">
        <f>+SUMIFS('Scritture 2014'!$F:$F,'Scritture 2014'!$G:$G,"19",'Scritture 2014'!$A:$A,$M540)</f>
        <v>0</v>
      </c>
      <c r="Y540" s="29">
        <f t="shared" si="31"/>
        <v>0</v>
      </c>
      <c r="Z540" s="29">
        <f t="shared" si="32"/>
        <v>142279.31</v>
      </c>
      <c r="AA540" s="29">
        <f t="shared" si="33"/>
        <v>0</v>
      </c>
    </row>
    <row r="541" spans="1:27" ht="15" customHeight="1" x14ac:dyDescent="0.3">
      <c r="A541" s="12" t="s">
        <v>426</v>
      </c>
      <c r="B541" s="12" t="s">
        <v>467</v>
      </c>
      <c r="C541" s="13" t="s">
        <v>468</v>
      </c>
      <c r="D541" s="13" t="s">
        <v>647</v>
      </c>
      <c r="E541" s="14" t="s">
        <v>648</v>
      </c>
      <c r="F541" s="13"/>
      <c r="G541" s="13"/>
      <c r="H541" s="10" t="s">
        <v>426</v>
      </c>
      <c r="I541" s="10" t="s">
        <v>467</v>
      </c>
      <c r="J541" t="s">
        <v>649</v>
      </c>
      <c r="K541" t="s">
        <v>649</v>
      </c>
      <c r="M541" s="15">
        <v>44008000007</v>
      </c>
      <c r="N541" s="15" t="s">
        <v>661</v>
      </c>
      <c r="O541" s="12">
        <f>+VLOOKUP(M541,[2]Foglio1!$A:$C,3,0)</f>
        <v>47640.639999999999</v>
      </c>
      <c r="P541" s="29">
        <f>+VLOOKUP($M541,'Sp 2013'!$M:$X,12,0)</f>
        <v>0</v>
      </c>
      <c r="Q541" s="29">
        <f>+SUMIFS('Scritture 2014'!$F:$F,'Scritture 2014'!$G:$G,"38",'Scritture 2014'!$A:$A,$M541)</f>
        <v>0</v>
      </c>
      <c r="R541" s="29">
        <f>+SUMIFS('Scritture 2014'!$F:$F,'Scritture 2014'!$G:$G,"16",'Scritture 2014'!$A:$A,$M541)</f>
        <v>0</v>
      </c>
      <c r="S541" s="29">
        <f>+SUMIFS('Scritture 2014'!$F:$F,'Scritture 2014'!$G:$G,"39CA",'Scritture 2014'!$A:$A,$M541)</f>
        <v>0</v>
      </c>
      <c r="T541" s="29">
        <f>+SUMIFS('Scritture 2014'!$F:$F,'Scritture 2014'!$G:$G,"17",'Scritture 2014'!$A:$A,$M541)</f>
        <v>0</v>
      </c>
      <c r="U541" s="29">
        <f>+SUMIFS('Scritture 2014'!$F:$F,'Scritture 2014'!$G:$G,"39AF",'Scritture 2014'!$A:$A,$M541)</f>
        <v>0</v>
      </c>
      <c r="V541" s="29">
        <f>+SUMIFS('Scritture 2014'!$F:$F,'Scritture 2014'!$G:$G,"39SD",'Scritture 2014'!$A:$A,$M541)</f>
        <v>0</v>
      </c>
      <c r="W541" s="29">
        <f>+SUMIFS('Scritture 2014'!$F:$F,'Scritture 2014'!$G:$G,"37",'Scritture 2014'!$A:$A,$M541)</f>
        <v>0</v>
      </c>
      <c r="X541" s="29">
        <f>+SUMIFS('Scritture 2014'!$F:$F,'Scritture 2014'!$G:$G,"19",'Scritture 2014'!$A:$A,$M541)</f>
        <v>0</v>
      </c>
      <c r="Y541" s="29">
        <f t="shared" si="31"/>
        <v>0</v>
      </c>
      <c r="Z541" s="29">
        <f t="shared" si="32"/>
        <v>47640.639999999999</v>
      </c>
      <c r="AA541" s="29">
        <f t="shared" si="33"/>
        <v>0</v>
      </c>
    </row>
    <row r="542" spans="1:27" ht="15" customHeight="1" x14ac:dyDescent="0.3">
      <c r="A542" s="12" t="s">
        <v>426</v>
      </c>
      <c r="B542" s="12" t="s">
        <v>467</v>
      </c>
      <c r="C542" s="13" t="s">
        <v>468</v>
      </c>
      <c r="D542" s="13" t="s">
        <v>647</v>
      </c>
      <c r="E542" s="14" t="s">
        <v>648</v>
      </c>
      <c r="F542" s="13"/>
      <c r="G542" s="13"/>
      <c r="H542" s="10" t="s">
        <v>426</v>
      </c>
      <c r="I542" s="10" t="s">
        <v>467</v>
      </c>
      <c r="J542" t="s">
        <v>649</v>
      </c>
      <c r="K542" t="s">
        <v>649</v>
      </c>
      <c r="M542" s="15">
        <v>44008000046</v>
      </c>
      <c r="N542" s="15" t="s">
        <v>662</v>
      </c>
      <c r="O542" s="12">
        <f>+VLOOKUP(M542,[2]Foglio1!$A:$C,3,0)</f>
        <v>40</v>
      </c>
      <c r="P542" s="29">
        <f>+VLOOKUP($M542,'Sp 2013'!$M:$X,12,0)</f>
        <v>0</v>
      </c>
      <c r="Q542" s="29">
        <f>+SUMIFS('Scritture 2014'!$F:$F,'Scritture 2014'!$G:$G,"38",'Scritture 2014'!$A:$A,$M542)</f>
        <v>0</v>
      </c>
      <c r="R542" s="29">
        <f>+SUMIFS('Scritture 2014'!$F:$F,'Scritture 2014'!$G:$G,"16",'Scritture 2014'!$A:$A,$M542)</f>
        <v>0</v>
      </c>
      <c r="S542" s="29">
        <f>+SUMIFS('Scritture 2014'!$F:$F,'Scritture 2014'!$G:$G,"39CA",'Scritture 2014'!$A:$A,$M542)</f>
        <v>0</v>
      </c>
      <c r="T542" s="29">
        <f>+SUMIFS('Scritture 2014'!$F:$F,'Scritture 2014'!$G:$G,"17",'Scritture 2014'!$A:$A,$M542)</f>
        <v>0</v>
      </c>
      <c r="U542" s="29">
        <f>+SUMIFS('Scritture 2014'!$F:$F,'Scritture 2014'!$G:$G,"39AF",'Scritture 2014'!$A:$A,$M542)</f>
        <v>0</v>
      </c>
      <c r="V542" s="29">
        <f>+SUMIFS('Scritture 2014'!$F:$F,'Scritture 2014'!$G:$G,"39SD",'Scritture 2014'!$A:$A,$M542)</f>
        <v>0</v>
      </c>
      <c r="W542" s="29">
        <f>+SUMIFS('Scritture 2014'!$F:$F,'Scritture 2014'!$G:$G,"37",'Scritture 2014'!$A:$A,$M542)</f>
        <v>0</v>
      </c>
      <c r="X542" s="29">
        <f>+SUMIFS('Scritture 2014'!$F:$F,'Scritture 2014'!$G:$G,"19",'Scritture 2014'!$A:$A,$M542)</f>
        <v>0</v>
      </c>
      <c r="Y542" s="29">
        <f t="shared" si="31"/>
        <v>0</v>
      </c>
      <c r="Z542" s="29">
        <f t="shared" si="32"/>
        <v>40</v>
      </c>
      <c r="AA542" s="29">
        <f t="shared" si="33"/>
        <v>0</v>
      </c>
    </row>
    <row r="543" spans="1:27" ht="15" customHeight="1" x14ac:dyDescent="0.3">
      <c r="A543" s="12" t="s">
        <v>426</v>
      </c>
      <c r="B543" s="12" t="s">
        <v>467</v>
      </c>
      <c r="C543" s="13" t="s">
        <v>468</v>
      </c>
      <c r="D543" s="13" t="s">
        <v>647</v>
      </c>
      <c r="E543" s="14" t="s">
        <v>648</v>
      </c>
      <c r="F543" s="13"/>
      <c r="G543" s="13"/>
      <c r="H543" s="10" t="s">
        <v>426</v>
      </c>
      <c r="I543" s="10" t="s">
        <v>467</v>
      </c>
      <c r="J543" t="s">
        <v>649</v>
      </c>
      <c r="K543" t="s">
        <v>649</v>
      </c>
      <c r="M543" s="15">
        <v>44008000012</v>
      </c>
      <c r="N543" s="15" t="s">
        <v>663</v>
      </c>
      <c r="O543" s="12">
        <f>+VLOOKUP(M543,[2]Foglio1!$A:$C,3,0)</f>
        <v>2272.02</v>
      </c>
      <c r="P543" s="29">
        <f>+VLOOKUP($M543,'Sp 2013'!$M:$X,12,0)</f>
        <v>0</v>
      </c>
      <c r="Q543" s="29">
        <f>+SUMIFS('Scritture 2014'!$F:$F,'Scritture 2014'!$G:$G,"38",'Scritture 2014'!$A:$A,$M543)</f>
        <v>0</v>
      </c>
      <c r="R543" s="29">
        <f>+SUMIFS('Scritture 2014'!$F:$F,'Scritture 2014'!$G:$G,"16",'Scritture 2014'!$A:$A,$M543)</f>
        <v>0</v>
      </c>
      <c r="S543" s="29">
        <f>+SUMIFS('Scritture 2014'!$F:$F,'Scritture 2014'!$G:$G,"39CA",'Scritture 2014'!$A:$A,$M543)</f>
        <v>0</v>
      </c>
      <c r="T543" s="29">
        <f>+SUMIFS('Scritture 2014'!$F:$F,'Scritture 2014'!$G:$G,"17",'Scritture 2014'!$A:$A,$M543)</f>
        <v>0</v>
      </c>
      <c r="U543" s="29">
        <f>+SUMIFS('Scritture 2014'!$F:$F,'Scritture 2014'!$G:$G,"39AF",'Scritture 2014'!$A:$A,$M543)</f>
        <v>0</v>
      </c>
      <c r="V543" s="29">
        <f>+SUMIFS('Scritture 2014'!$F:$F,'Scritture 2014'!$G:$G,"39SD",'Scritture 2014'!$A:$A,$M543)</f>
        <v>0</v>
      </c>
      <c r="W543" s="29">
        <f>+SUMIFS('Scritture 2014'!$F:$F,'Scritture 2014'!$G:$G,"37",'Scritture 2014'!$A:$A,$M543)</f>
        <v>0</v>
      </c>
      <c r="X543" s="29">
        <f>+SUMIFS('Scritture 2014'!$F:$F,'Scritture 2014'!$G:$G,"19",'Scritture 2014'!$A:$A,$M543)</f>
        <v>0</v>
      </c>
      <c r="Y543" s="29">
        <f t="shared" si="31"/>
        <v>0</v>
      </c>
      <c r="Z543" s="29">
        <f t="shared" si="32"/>
        <v>2272.02</v>
      </c>
      <c r="AA543" s="29">
        <f t="shared" si="33"/>
        <v>0</v>
      </c>
    </row>
    <row r="544" spans="1:27" ht="15" customHeight="1" x14ac:dyDescent="0.3">
      <c r="A544" s="12" t="s">
        <v>426</v>
      </c>
      <c r="B544" s="12" t="s">
        <v>467</v>
      </c>
      <c r="C544" s="13" t="s">
        <v>468</v>
      </c>
      <c r="D544" s="13" t="s">
        <v>647</v>
      </c>
      <c r="E544" s="14" t="s">
        <v>648</v>
      </c>
      <c r="F544" s="13"/>
      <c r="G544" s="13"/>
      <c r="H544" s="10" t="s">
        <v>426</v>
      </c>
      <c r="I544" s="10" t="s">
        <v>467</v>
      </c>
      <c r="J544" t="s">
        <v>649</v>
      </c>
      <c r="K544" t="s">
        <v>649</v>
      </c>
      <c r="M544" s="15">
        <v>44008000017</v>
      </c>
      <c r="N544" s="15" t="s">
        <v>664</v>
      </c>
      <c r="O544" s="12">
        <f>+VLOOKUP(M544,[2]Foglio1!$A:$C,3,0)</f>
        <v>54555.73</v>
      </c>
      <c r="P544" s="29">
        <f>+VLOOKUP($M544,'Sp 2013'!$M:$X,12,0)</f>
        <v>0</v>
      </c>
      <c r="Q544" s="29">
        <f>+SUMIFS('Scritture 2014'!$F:$F,'Scritture 2014'!$G:$G,"38",'Scritture 2014'!$A:$A,$M544)</f>
        <v>0</v>
      </c>
      <c r="R544" s="29">
        <f>+SUMIFS('Scritture 2014'!$F:$F,'Scritture 2014'!$G:$G,"16",'Scritture 2014'!$A:$A,$M544)</f>
        <v>0</v>
      </c>
      <c r="S544" s="29">
        <f>+SUMIFS('Scritture 2014'!$F:$F,'Scritture 2014'!$G:$G,"39CA",'Scritture 2014'!$A:$A,$M544)</f>
        <v>0</v>
      </c>
      <c r="T544" s="29">
        <f>+SUMIFS('Scritture 2014'!$F:$F,'Scritture 2014'!$G:$G,"17",'Scritture 2014'!$A:$A,$M544)</f>
        <v>0</v>
      </c>
      <c r="U544" s="29">
        <f>+SUMIFS('Scritture 2014'!$F:$F,'Scritture 2014'!$G:$G,"39AF",'Scritture 2014'!$A:$A,$M544)</f>
        <v>0</v>
      </c>
      <c r="V544" s="29">
        <f>+SUMIFS('Scritture 2014'!$F:$F,'Scritture 2014'!$G:$G,"39SD",'Scritture 2014'!$A:$A,$M544)</f>
        <v>0</v>
      </c>
      <c r="W544" s="29">
        <f>+SUMIFS('Scritture 2014'!$F:$F,'Scritture 2014'!$G:$G,"37",'Scritture 2014'!$A:$A,$M544)</f>
        <v>0</v>
      </c>
      <c r="X544" s="29">
        <f>+SUMIFS('Scritture 2014'!$F:$F,'Scritture 2014'!$G:$G,"19",'Scritture 2014'!$A:$A,$M544)</f>
        <v>0</v>
      </c>
      <c r="Y544" s="29">
        <f t="shared" si="31"/>
        <v>0</v>
      </c>
      <c r="Z544" s="29">
        <f t="shared" si="32"/>
        <v>54555.73</v>
      </c>
      <c r="AA544" s="29">
        <f t="shared" si="33"/>
        <v>0</v>
      </c>
    </row>
    <row r="545" spans="1:27" ht="15" customHeight="1" x14ac:dyDescent="0.3">
      <c r="A545" s="12" t="s">
        <v>426</v>
      </c>
      <c r="B545" s="12" t="s">
        <v>467</v>
      </c>
      <c r="C545" s="13" t="s">
        <v>468</v>
      </c>
      <c r="D545" s="13" t="s">
        <v>647</v>
      </c>
      <c r="E545" s="14" t="s">
        <v>648</v>
      </c>
      <c r="F545" s="13"/>
      <c r="G545" s="13"/>
      <c r="H545" s="10" t="s">
        <v>426</v>
      </c>
      <c r="I545" s="10" t="s">
        <v>467</v>
      </c>
      <c r="J545" t="s">
        <v>649</v>
      </c>
      <c r="K545" t="s">
        <v>649</v>
      </c>
      <c r="M545" s="15">
        <v>44006000019</v>
      </c>
      <c r="N545" s="15" t="s">
        <v>665</v>
      </c>
      <c r="O545" s="12">
        <f>+VLOOKUP(M545,[2]Foglio1!$A:$C,3,0)</f>
        <v>168726.73</v>
      </c>
      <c r="P545" s="29">
        <f>+VLOOKUP($M545,'Sp 2013'!$M:$X,12,0)</f>
        <v>0</v>
      </c>
      <c r="Q545" s="29">
        <f>+SUMIFS('Scritture 2014'!$F:$F,'Scritture 2014'!$G:$G,"38",'Scritture 2014'!$A:$A,$M545)</f>
        <v>0</v>
      </c>
      <c r="R545" s="29">
        <f>+SUMIFS('Scritture 2014'!$F:$F,'Scritture 2014'!$G:$G,"16",'Scritture 2014'!$A:$A,$M545)</f>
        <v>0</v>
      </c>
      <c r="S545" s="29">
        <f>+SUMIFS('Scritture 2014'!$F:$F,'Scritture 2014'!$G:$G,"39CA",'Scritture 2014'!$A:$A,$M545)</f>
        <v>0</v>
      </c>
      <c r="T545" s="29">
        <f>+SUMIFS('Scritture 2014'!$F:$F,'Scritture 2014'!$G:$G,"17",'Scritture 2014'!$A:$A,$M545)</f>
        <v>0</v>
      </c>
      <c r="U545" s="29">
        <f>+SUMIFS('Scritture 2014'!$F:$F,'Scritture 2014'!$G:$G,"39AF",'Scritture 2014'!$A:$A,$M545)</f>
        <v>0</v>
      </c>
      <c r="V545" s="29">
        <f>+SUMIFS('Scritture 2014'!$F:$F,'Scritture 2014'!$G:$G,"39SD",'Scritture 2014'!$A:$A,$M545)</f>
        <v>0</v>
      </c>
      <c r="W545" s="29">
        <f>+SUMIFS('Scritture 2014'!$F:$F,'Scritture 2014'!$G:$G,"37",'Scritture 2014'!$A:$A,$M545)</f>
        <v>0</v>
      </c>
      <c r="X545" s="29">
        <f>+SUMIFS('Scritture 2014'!$F:$F,'Scritture 2014'!$G:$G,"19",'Scritture 2014'!$A:$A,$M545)</f>
        <v>0</v>
      </c>
      <c r="Y545" s="29">
        <f t="shared" si="31"/>
        <v>0</v>
      </c>
      <c r="Z545" s="29">
        <f t="shared" si="32"/>
        <v>168726.73</v>
      </c>
      <c r="AA545" s="29">
        <f t="shared" si="33"/>
        <v>0</v>
      </c>
    </row>
    <row r="546" spans="1:27" ht="15" customHeight="1" x14ac:dyDescent="0.3">
      <c r="A546" s="12" t="s">
        <v>426</v>
      </c>
      <c r="B546" s="12" t="s">
        <v>467</v>
      </c>
      <c r="C546" s="13" t="s">
        <v>468</v>
      </c>
      <c r="D546" s="13" t="s">
        <v>647</v>
      </c>
      <c r="E546" s="14" t="s">
        <v>648</v>
      </c>
      <c r="F546" s="13"/>
      <c r="G546" s="13"/>
      <c r="H546" s="10" t="s">
        <v>426</v>
      </c>
      <c r="I546" s="10" t="s">
        <v>467</v>
      </c>
      <c r="J546" t="s">
        <v>649</v>
      </c>
      <c r="K546" t="s">
        <v>649</v>
      </c>
      <c r="M546" s="15">
        <v>44008000035</v>
      </c>
      <c r="N546" s="15" t="s">
        <v>666</v>
      </c>
      <c r="O546" s="12">
        <f>+VLOOKUP(M546,[2]Foglio1!$A:$C,3,0)</f>
        <v>8103.51</v>
      </c>
      <c r="P546" s="29">
        <f>+VLOOKUP($M546,'Sp 2013'!$M:$X,12,0)</f>
        <v>0</v>
      </c>
      <c r="Q546" s="29">
        <f>+SUMIFS('Scritture 2014'!$F:$F,'Scritture 2014'!$G:$G,"38",'Scritture 2014'!$A:$A,$M546)</f>
        <v>0</v>
      </c>
      <c r="R546" s="29">
        <f>+SUMIFS('Scritture 2014'!$F:$F,'Scritture 2014'!$G:$G,"16",'Scritture 2014'!$A:$A,$M546)</f>
        <v>0</v>
      </c>
      <c r="S546" s="29">
        <f>+SUMIFS('Scritture 2014'!$F:$F,'Scritture 2014'!$G:$G,"39CA",'Scritture 2014'!$A:$A,$M546)</f>
        <v>0</v>
      </c>
      <c r="T546" s="29">
        <f>+SUMIFS('Scritture 2014'!$F:$F,'Scritture 2014'!$G:$G,"17",'Scritture 2014'!$A:$A,$M546)</f>
        <v>0</v>
      </c>
      <c r="U546" s="29">
        <f>+SUMIFS('Scritture 2014'!$F:$F,'Scritture 2014'!$G:$G,"39AF",'Scritture 2014'!$A:$A,$M546)</f>
        <v>0</v>
      </c>
      <c r="V546" s="29">
        <f>+SUMIFS('Scritture 2014'!$F:$F,'Scritture 2014'!$G:$G,"39SD",'Scritture 2014'!$A:$A,$M546)</f>
        <v>0</v>
      </c>
      <c r="W546" s="29">
        <f>+SUMIFS('Scritture 2014'!$F:$F,'Scritture 2014'!$G:$G,"37",'Scritture 2014'!$A:$A,$M546)</f>
        <v>0</v>
      </c>
      <c r="X546" s="29">
        <f>+SUMIFS('Scritture 2014'!$F:$F,'Scritture 2014'!$G:$G,"19",'Scritture 2014'!$A:$A,$M546)</f>
        <v>0</v>
      </c>
      <c r="Y546" s="29">
        <f t="shared" si="31"/>
        <v>0</v>
      </c>
      <c r="Z546" s="29">
        <f t="shared" si="32"/>
        <v>8103.51</v>
      </c>
      <c r="AA546" s="29">
        <f t="shared" si="33"/>
        <v>0</v>
      </c>
    </row>
    <row r="547" spans="1:27" ht="15" customHeight="1" x14ac:dyDescent="0.3">
      <c r="A547" s="12" t="s">
        <v>426</v>
      </c>
      <c r="B547" s="12" t="s">
        <v>467</v>
      </c>
      <c r="C547" s="13" t="s">
        <v>468</v>
      </c>
      <c r="D547" s="13" t="s">
        <v>647</v>
      </c>
      <c r="E547" s="14" t="s">
        <v>648</v>
      </c>
      <c r="F547" s="13"/>
      <c r="G547" s="13"/>
      <c r="H547" s="10" t="s">
        <v>426</v>
      </c>
      <c r="I547" s="10" t="s">
        <v>467</v>
      </c>
      <c r="J547" t="s">
        <v>649</v>
      </c>
      <c r="K547" t="s">
        <v>649</v>
      </c>
      <c r="M547" s="15">
        <v>44008000051</v>
      </c>
      <c r="N547" s="15" t="s">
        <v>667</v>
      </c>
      <c r="O547" s="12">
        <f>+VLOOKUP(M547,[2]Foglio1!$A:$C,3,0)</f>
        <v>278</v>
      </c>
      <c r="P547" s="29">
        <f>+VLOOKUP($M547,'Sp 2013'!$M:$X,12,0)</f>
        <v>0</v>
      </c>
      <c r="Q547" s="29">
        <f>+SUMIFS('Scritture 2014'!$F:$F,'Scritture 2014'!$G:$G,"38",'Scritture 2014'!$A:$A,$M547)</f>
        <v>0</v>
      </c>
      <c r="R547" s="29">
        <f>+SUMIFS('Scritture 2014'!$F:$F,'Scritture 2014'!$G:$G,"16",'Scritture 2014'!$A:$A,$M547)</f>
        <v>0</v>
      </c>
      <c r="S547" s="29">
        <f>+SUMIFS('Scritture 2014'!$F:$F,'Scritture 2014'!$G:$G,"39CA",'Scritture 2014'!$A:$A,$M547)</f>
        <v>0</v>
      </c>
      <c r="T547" s="29">
        <f>+SUMIFS('Scritture 2014'!$F:$F,'Scritture 2014'!$G:$G,"17",'Scritture 2014'!$A:$A,$M547)</f>
        <v>0</v>
      </c>
      <c r="U547" s="29">
        <f>+SUMIFS('Scritture 2014'!$F:$F,'Scritture 2014'!$G:$G,"39AF",'Scritture 2014'!$A:$A,$M547)</f>
        <v>0</v>
      </c>
      <c r="V547" s="29">
        <f>+SUMIFS('Scritture 2014'!$F:$F,'Scritture 2014'!$G:$G,"39SD",'Scritture 2014'!$A:$A,$M547)</f>
        <v>0</v>
      </c>
      <c r="W547" s="29">
        <f>+SUMIFS('Scritture 2014'!$F:$F,'Scritture 2014'!$G:$G,"37",'Scritture 2014'!$A:$A,$M547)</f>
        <v>0</v>
      </c>
      <c r="X547" s="29">
        <f>+SUMIFS('Scritture 2014'!$F:$F,'Scritture 2014'!$G:$G,"19",'Scritture 2014'!$A:$A,$M547)</f>
        <v>0</v>
      </c>
      <c r="Y547" s="29">
        <f t="shared" si="31"/>
        <v>0</v>
      </c>
      <c r="Z547" s="29">
        <f t="shared" si="32"/>
        <v>278</v>
      </c>
      <c r="AA547" s="29">
        <f t="shared" si="33"/>
        <v>0</v>
      </c>
    </row>
    <row r="548" spans="1:27" ht="15" customHeight="1" x14ac:dyDescent="0.3">
      <c r="A548" s="12" t="s">
        <v>426</v>
      </c>
      <c r="B548" s="12" t="s">
        <v>467</v>
      </c>
      <c r="C548" s="13" t="s">
        <v>468</v>
      </c>
      <c r="D548" s="13" t="s">
        <v>647</v>
      </c>
      <c r="E548" s="14" t="s">
        <v>648</v>
      </c>
      <c r="F548" s="13"/>
      <c r="G548" s="13"/>
      <c r="H548" s="10" t="s">
        <v>426</v>
      </c>
      <c r="I548" s="10" t="s">
        <v>467</v>
      </c>
      <c r="J548" t="s">
        <v>649</v>
      </c>
      <c r="K548" t="s">
        <v>649</v>
      </c>
      <c r="M548" s="15">
        <v>44008000058</v>
      </c>
      <c r="N548" s="15" t="s">
        <v>668</v>
      </c>
      <c r="O548" s="12">
        <f>+VLOOKUP(M548,[2]Foglio1!$A:$C,3,0)</f>
        <v>2.12</v>
      </c>
      <c r="P548" s="29">
        <f>+VLOOKUP($M548,'Sp 2013'!$M:$X,12,0)</f>
        <v>0</v>
      </c>
      <c r="Q548" s="29">
        <f>+SUMIFS('Scritture 2014'!$F:$F,'Scritture 2014'!$G:$G,"38",'Scritture 2014'!$A:$A,$M548)</f>
        <v>0</v>
      </c>
      <c r="R548" s="29">
        <f>+SUMIFS('Scritture 2014'!$F:$F,'Scritture 2014'!$G:$G,"16",'Scritture 2014'!$A:$A,$M548)</f>
        <v>0</v>
      </c>
      <c r="S548" s="29">
        <f>+SUMIFS('Scritture 2014'!$F:$F,'Scritture 2014'!$G:$G,"39CA",'Scritture 2014'!$A:$A,$M548)</f>
        <v>0</v>
      </c>
      <c r="T548" s="29">
        <f>+SUMIFS('Scritture 2014'!$F:$F,'Scritture 2014'!$G:$G,"17",'Scritture 2014'!$A:$A,$M548)</f>
        <v>0</v>
      </c>
      <c r="U548" s="29">
        <f>+SUMIFS('Scritture 2014'!$F:$F,'Scritture 2014'!$G:$G,"39AF",'Scritture 2014'!$A:$A,$M548)</f>
        <v>0</v>
      </c>
      <c r="V548" s="29">
        <f>+SUMIFS('Scritture 2014'!$F:$F,'Scritture 2014'!$G:$G,"39SD",'Scritture 2014'!$A:$A,$M548)</f>
        <v>0</v>
      </c>
      <c r="W548" s="29">
        <f>+SUMIFS('Scritture 2014'!$F:$F,'Scritture 2014'!$G:$G,"37",'Scritture 2014'!$A:$A,$M548)</f>
        <v>0</v>
      </c>
      <c r="X548" s="29">
        <f>+SUMIFS('Scritture 2014'!$F:$F,'Scritture 2014'!$G:$G,"19",'Scritture 2014'!$A:$A,$M548)</f>
        <v>0</v>
      </c>
      <c r="Y548" s="29">
        <f t="shared" si="31"/>
        <v>0</v>
      </c>
      <c r="Z548" s="29">
        <f t="shared" si="32"/>
        <v>2.12</v>
      </c>
      <c r="AA548" s="29">
        <f t="shared" si="33"/>
        <v>0</v>
      </c>
    </row>
    <row r="549" spans="1:27" ht="15" customHeight="1" x14ac:dyDescent="0.3">
      <c r="A549" s="12" t="s">
        <v>426</v>
      </c>
      <c r="B549" s="12" t="s">
        <v>467</v>
      </c>
      <c r="C549" s="13" t="s">
        <v>468</v>
      </c>
      <c r="D549" s="13" t="s">
        <v>647</v>
      </c>
      <c r="E549" s="14" t="s">
        <v>648</v>
      </c>
      <c r="F549" s="13"/>
      <c r="G549" s="13"/>
      <c r="H549" s="10" t="s">
        <v>426</v>
      </c>
      <c r="I549" s="10" t="s">
        <v>467</v>
      </c>
      <c r="J549" t="s">
        <v>649</v>
      </c>
      <c r="K549" t="s">
        <v>649</v>
      </c>
      <c r="M549" s="15">
        <v>44008000019</v>
      </c>
      <c r="N549" s="15" t="s">
        <v>669</v>
      </c>
      <c r="O549" s="12"/>
      <c r="P549" s="29">
        <f>+VLOOKUP($M549,'Sp 2013'!$M:$X,12,0)</f>
        <v>0</v>
      </c>
      <c r="Q549" s="29">
        <f>+SUMIFS('Scritture 2014'!$F:$F,'Scritture 2014'!$G:$G,"38",'Scritture 2014'!$A:$A,$M549)</f>
        <v>0</v>
      </c>
      <c r="R549" s="29">
        <f>+SUMIFS('Scritture 2014'!$F:$F,'Scritture 2014'!$G:$G,"16",'Scritture 2014'!$A:$A,$M549)</f>
        <v>0</v>
      </c>
      <c r="S549" s="29">
        <f>+SUMIFS('Scritture 2014'!$F:$F,'Scritture 2014'!$G:$G,"39CA",'Scritture 2014'!$A:$A,$M549)</f>
        <v>0</v>
      </c>
      <c r="T549" s="29">
        <f>+SUMIFS('Scritture 2014'!$F:$F,'Scritture 2014'!$G:$G,"17",'Scritture 2014'!$A:$A,$M549)</f>
        <v>0</v>
      </c>
      <c r="U549" s="29">
        <f>+SUMIFS('Scritture 2014'!$F:$F,'Scritture 2014'!$G:$G,"39AF",'Scritture 2014'!$A:$A,$M549)</f>
        <v>0</v>
      </c>
      <c r="V549" s="29">
        <f>+SUMIFS('Scritture 2014'!$F:$F,'Scritture 2014'!$G:$G,"39SD",'Scritture 2014'!$A:$A,$M549)</f>
        <v>0</v>
      </c>
      <c r="W549" s="29">
        <f>+SUMIFS('Scritture 2014'!$F:$F,'Scritture 2014'!$G:$G,"37",'Scritture 2014'!$A:$A,$M549)</f>
        <v>0</v>
      </c>
      <c r="X549" s="29">
        <f>+SUMIFS('Scritture 2014'!$F:$F,'Scritture 2014'!$G:$G,"19",'Scritture 2014'!$A:$A,$M549)</f>
        <v>0</v>
      </c>
      <c r="Y549" s="29">
        <f t="shared" si="31"/>
        <v>0</v>
      </c>
      <c r="Z549" s="29">
        <f t="shared" si="32"/>
        <v>0</v>
      </c>
      <c r="AA549" s="29">
        <f t="shared" si="33"/>
        <v>0</v>
      </c>
    </row>
    <row r="550" spans="1:27" ht="15" customHeight="1" x14ac:dyDescent="0.3">
      <c r="A550" s="12" t="s">
        <v>426</v>
      </c>
      <c r="B550" s="12" t="s">
        <v>427</v>
      </c>
      <c r="C550" s="13" t="s">
        <v>670</v>
      </c>
      <c r="D550" s="13" t="s">
        <v>671</v>
      </c>
      <c r="E550" s="14" t="s">
        <v>672</v>
      </c>
      <c r="F550" s="13"/>
      <c r="G550" s="13"/>
      <c r="H550" s="10" t="s">
        <v>426</v>
      </c>
      <c r="I550" s="10" t="s">
        <v>427</v>
      </c>
      <c r="J550" t="s">
        <v>673</v>
      </c>
      <c r="K550" t="s">
        <v>673</v>
      </c>
      <c r="M550" s="15">
        <v>55113000001</v>
      </c>
      <c r="N550" s="15" t="s">
        <v>674</v>
      </c>
      <c r="O550" s="12">
        <f>+VLOOKUP(M550,[2]Foglio1!$A:$C,3,0)</f>
        <v>-4618.4799999999996</v>
      </c>
      <c r="P550" s="29">
        <f>+VLOOKUP($M550,'Sp 2013'!$M:$X,12,0)</f>
        <v>0</v>
      </c>
      <c r="Q550" s="29">
        <f>+SUMIFS('Scritture 2014'!$F:$F,'Scritture 2014'!$G:$G,"38",'Scritture 2014'!$A:$A,$M550)</f>
        <v>0</v>
      </c>
      <c r="R550" s="29">
        <f>+SUMIFS('Scritture 2014'!$F:$F,'Scritture 2014'!$G:$G,"16",'Scritture 2014'!$A:$A,$M550)</f>
        <v>0</v>
      </c>
      <c r="S550" s="29">
        <f>+SUMIFS('Scritture 2014'!$F:$F,'Scritture 2014'!$G:$G,"39CA",'Scritture 2014'!$A:$A,$M550)</f>
        <v>0</v>
      </c>
      <c r="T550" s="29">
        <f>+SUMIFS('Scritture 2014'!$F:$F,'Scritture 2014'!$G:$G,"17",'Scritture 2014'!$A:$A,$M550)</f>
        <v>0</v>
      </c>
      <c r="U550" s="29">
        <f>+SUMIFS('Scritture 2014'!$F:$F,'Scritture 2014'!$G:$G,"39AF",'Scritture 2014'!$A:$A,$M550)</f>
        <v>0</v>
      </c>
      <c r="V550" s="29">
        <f>+SUMIFS('Scritture 2014'!$F:$F,'Scritture 2014'!$G:$G,"39SD",'Scritture 2014'!$A:$A,$M550)</f>
        <v>0</v>
      </c>
      <c r="W550" s="29">
        <f>+SUMIFS('Scritture 2014'!$F:$F,'Scritture 2014'!$G:$G,"37",'Scritture 2014'!$A:$A,$M550)</f>
        <v>0</v>
      </c>
      <c r="X550" s="29">
        <f>+SUMIFS('Scritture 2014'!$F:$F,'Scritture 2014'!$G:$G,"19",'Scritture 2014'!$A:$A,$M550)</f>
        <v>0</v>
      </c>
      <c r="Y550" s="29">
        <f t="shared" si="31"/>
        <v>0</v>
      </c>
      <c r="Z550" s="29">
        <f t="shared" si="32"/>
        <v>-4618.4799999999996</v>
      </c>
      <c r="AA550" s="29">
        <f t="shared" si="33"/>
        <v>0</v>
      </c>
    </row>
    <row r="551" spans="1:27" ht="15" customHeight="1" x14ac:dyDescent="0.3">
      <c r="A551" s="12" t="s">
        <v>426</v>
      </c>
      <c r="B551" s="12" t="s">
        <v>427</v>
      </c>
      <c r="C551" s="13" t="s">
        <v>670</v>
      </c>
      <c r="D551" s="13" t="s">
        <v>671</v>
      </c>
      <c r="E551" s="14" t="s">
        <v>672</v>
      </c>
      <c r="F551" s="13"/>
      <c r="G551" s="13"/>
      <c r="H551" s="10" t="s">
        <v>426</v>
      </c>
      <c r="I551" s="10" t="s">
        <v>427</v>
      </c>
      <c r="J551" t="s">
        <v>673</v>
      </c>
      <c r="K551" t="s">
        <v>673</v>
      </c>
      <c r="M551" s="15">
        <v>55113000002</v>
      </c>
      <c r="N551" s="15" t="s">
        <v>675</v>
      </c>
      <c r="O551" s="12"/>
      <c r="P551" s="29">
        <f>+VLOOKUP($M551,'Sp 2013'!$M:$X,12,0)</f>
        <v>0</v>
      </c>
      <c r="Q551" s="29">
        <f>+SUMIFS('Scritture 2014'!$F:$F,'Scritture 2014'!$G:$G,"38",'Scritture 2014'!$A:$A,$M551)</f>
        <v>0</v>
      </c>
      <c r="R551" s="29">
        <f>+SUMIFS('Scritture 2014'!$F:$F,'Scritture 2014'!$G:$G,"16",'Scritture 2014'!$A:$A,$M551)</f>
        <v>0</v>
      </c>
      <c r="S551" s="29">
        <f>+SUMIFS('Scritture 2014'!$F:$F,'Scritture 2014'!$G:$G,"39CA",'Scritture 2014'!$A:$A,$M551)</f>
        <v>0</v>
      </c>
      <c r="T551" s="29">
        <f>+SUMIFS('Scritture 2014'!$F:$F,'Scritture 2014'!$G:$G,"17",'Scritture 2014'!$A:$A,$M551)</f>
        <v>0</v>
      </c>
      <c r="U551" s="29">
        <f>+SUMIFS('Scritture 2014'!$F:$F,'Scritture 2014'!$G:$G,"39AF",'Scritture 2014'!$A:$A,$M551)</f>
        <v>0</v>
      </c>
      <c r="V551" s="29">
        <f>+SUMIFS('Scritture 2014'!$F:$F,'Scritture 2014'!$G:$G,"39SD",'Scritture 2014'!$A:$A,$M551)</f>
        <v>0</v>
      </c>
      <c r="W551" s="29">
        <f>+SUMIFS('Scritture 2014'!$F:$F,'Scritture 2014'!$G:$G,"37",'Scritture 2014'!$A:$A,$M551)</f>
        <v>0</v>
      </c>
      <c r="X551" s="29">
        <f>+SUMIFS('Scritture 2014'!$F:$F,'Scritture 2014'!$G:$G,"19",'Scritture 2014'!$A:$A,$M551)</f>
        <v>0</v>
      </c>
      <c r="Y551" s="29">
        <f t="shared" si="31"/>
        <v>0</v>
      </c>
      <c r="Z551" s="29">
        <f t="shared" si="32"/>
        <v>0</v>
      </c>
      <c r="AA551" s="29">
        <f t="shared" si="33"/>
        <v>0</v>
      </c>
    </row>
    <row r="552" spans="1:27" ht="15" customHeight="1" x14ac:dyDescent="0.3">
      <c r="A552" s="12" t="s">
        <v>426</v>
      </c>
      <c r="B552" s="12" t="s">
        <v>427</v>
      </c>
      <c r="C552" s="13" t="s">
        <v>670</v>
      </c>
      <c r="D552" s="13" t="s">
        <v>671</v>
      </c>
      <c r="E552" s="14" t="s">
        <v>672</v>
      </c>
      <c r="F552" s="13"/>
      <c r="G552" s="13"/>
      <c r="H552" s="10" t="s">
        <v>426</v>
      </c>
      <c r="I552" s="10" t="s">
        <v>427</v>
      </c>
      <c r="J552" t="s">
        <v>673</v>
      </c>
      <c r="K552" t="s">
        <v>673</v>
      </c>
      <c r="M552" s="15">
        <v>55113000004</v>
      </c>
      <c r="N552" s="15" t="s">
        <v>676</v>
      </c>
      <c r="O552" s="12"/>
      <c r="P552" s="29">
        <f>+VLOOKUP($M552,'Sp 2013'!$M:$X,12,0)</f>
        <v>0</v>
      </c>
      <c r="Q552" s="29">
        <f>+SUMIFS('Scritture 2014'!$F:$F,'Scritture 2014'!$G:$G,"38",'Scritture 2014'!$A:$A,$M552)</f>
        <v>0</v>
      </c>
      <c r="R552" s="29">
        <f>+SUMIFS('Scritture 2014'!$F:$F,'Scritture 2014'!$G:$G,"16",'Scritture 2014'!$A:$A,$M552)</f>
        <v>0</v>
      </c>
      <c r="S552" s="29">
        <f>+SUMIFS('Scritture 2014'!$F:$F,'Scritture 2014'!$G:$G,"39CA",'Scritture 2014'!$A:$A,$M552)</f>
        <v>0</v>
      </c>
      <c r="T552" s="29">
        <f>+SUMIFS('Scritture 2014'!$F:$F,'Scritture 2014'!$G:$G,"17",'Scritture 2014'!$A:$A,$M552)</f>
        <v>0</v>
      </c>
      <c r="U552" s="29">
        <f>+SUMIFS('Scritture 2014'!$F:$F,'Scritture 2014'!$G:$G,"39AF",'Scritture 2014'!$A:$A,$M552)</f>
        <v>0</v>
      </c>
      <c r="V552" s="29">
        <f>+SUMIFS('Scritture 2014'!$F:$F,'Scritture 2014'!$G:$G,"39SD",'Scritture 2014'!$A:$A,$M552)</f>
        <v>0</v>
      </c>
      <c r="W552" s="29">
        <f>+SUMIFS('Scritture 2014'!$F:$F,'Scritture 2014'!$G:$G,"37",'Scritture 2014'!$A:$A,$M552)</f>
        <v>0</v>
      </c>
      <c r="X552" s="29">
        <f>+SUMIFS('Scritture 2014'!$F:$F,'Scritture 2014'!$G:$G,"19",'Scritture 2014'!$A:$A,$M552)</f>
        <v>0</v>
      </c>
      <c r="Y552" s="29">
        <f t="shared" si="31"/>
        <v>0</v>
      </c>
      <c r="Z552" s="29">
        <f t="shared" si="32"/>
        <v>0</v>
      </c>
      <c r="AA552" s="29">
        <f t="shared" si="33"/>
        <v>0</v>
      </c>
    </row>
    <row r="553" spans="1:27" ht="15" customHeight="1" x14ac:dyDescent="0.3">
      <c r="A553" s="12" t="s">
        <v>426</v>
      </c>
      <c r="B553" s="12" t="s">
        <v>427</v>
      </c>
      <c r="C553" s="13" t="s">
        <v>670</v>
      </c>
      <c r="D553" s="13" t="s">
        <v>671</v>
      </c>
      <c r="E553" s="14" t="s">
        <v>672</v>
      </c>
      <c r="F553" s="13"/>
      <c r="G553" s="13"/>
      <c r="H553" s="10" t="s">
        <v>426</v>
      </c>
      <c r="I553" s="10" t="s">
        <v>427</v>
      </c>
      <c r="J553" t="s">
        <v>673</v>
      </c>
      <c r="K553" t="s">
        <v>673</v>
      </c>
      <c r="M553" s="15">
        <v>55113000006</v>
      </c>
      <c r="N553" s="15" t="s">
        <v>677</v>
      </c>
      <c r="O553" s="12">
        <f>+VLOOKUP(M553,[2]Foglio1!$A:$C,3,0)</f>
        <v>-15102.01</v>
      </c>
      <c r="P553" s="29">
        <f>+VLOOKUP($M553,'Sp 2013'!$M:$X,12,0)</f>
        <v>0</v>
      </c>
      <c r="Q553" s="29">
        <f>+SUMIFS('Scritture 2014'!$F:$F,'Scritture 2014'!$G:$G,"38",'Scritture 2014'!$A:$A,$M553)</f>
        <v>0</v>
      </c>
      <c r="R553" s="29">
        <f>+SUMIFS('Scritture 2014'!$F:$F,'Scritture 2014'!$G:$G,"16",'Scritture 2014'!$A:$A,$M553)</f>
        <v>0</v>
      </c>
      <c r="S553" s="29">
        <f>+SUMIFS('Scritture 2014'!$F:$F,'Scritture 2014'!$G:$G,"39CA",'Scritture 2014'!$A:$A,$M553)</f>
        <v>0</v>
      </c>
      <c r="T553" s="29">
        <f>+SUMIFS('Scritture 2014'!$F:$F,'Scritture 2014'!$G:$G,"17",'Scritture 2014'!$A:$A,$M553)</f>
        <v>0</v>
      </c>
      <c r="U553" s="29">
        <f>+SUMIFS('Scritture 2014'!$F:$F,'Scritture 2014'!$G:$G,"39AF",'Scritture 2014'!$A:$A,$M553)</f>
        <v>0</v>
      </c>
      <c r="V553" s="29">
        <f>+SUMIFS('Scritture 2014'!$F:$F,'Scritture 2014'!$G:$G,"39SD",'Scritture 2014'!$A:$A,$M553)</f>
        <v>0</v>
      </c>
      <c r="W553" s="29">
        <f>+SUMIFS('Scritture 2014'!$F:$F,'Scritture 2014'!$G:$G,"37",'Scritture 2014'!$A:$A,$M553)</f>
        <v>0</v>
      </c>
      <c r="X553" s="29">
        <f>+SUMIFS('Scritture 2014'!$F:$F,'Scritture 2014'!$G:$G,"19",'Scritture 2014'!$A:$A,$M553)</f>
        <v>0</v>
      </c>
      <c r="Y553" s="29">
        <f t="shared" si="31"/>
        <v>0</v>
      </c>
      <c r="Z553" s="29">
        <f t="shared" si="32"/>
        <v>-15102.01</v>
      </c>
      <c r="AA553" s="29">
        <f t="shared" si="33"/>
        <v>0</v>
      </c>
    </row>
    <row r="554" spans="1:27" ht="15" customHeight="1" x14ac:dyDescent="0.3">
      <c r="A554" s="12" t="s">
        <v>426</v>
      </c>
      <c r="B554" s="12" t="s">
        <v>467</v>
      </c>
      <c r="C554" s="13" t="s">
        <v>670</v>
      </c>
      <c r="D554" s="13" t="s">
        <v>678</v>
      </c>
      <c r="E554" s="14" t="s">
        <v>679</v>
      </c>
      <c r="F554" s="13"/>
      <c r="G554" s="13"/>
      <c r="H554" s="10" t="s">
        <v>426</v>
      </c>
      <c r="I554" s="10" t="s">
        <v>467</v>
      </c>
      <c r="J554" t="s">
        <v>673</v>
      </c>
      <c r="K554" t="s">
        <v>673</v>
      </c>
      <c r="M554" s="15">
        <v>44104000002</v>
      </c>
      <c r="N554" s="15" t="s">
        <v>680</v>
      </c>
      <c r="O554" s="12">
        <f>+VLOOKUP(M554,[2]Foglio1!$A:$C,3,0)</f>
        <v>161329.53</v>
      </c>
      <c r="P554" s="29">
        <f>+VLOOKUP($M554,'Sp 2013'!$M:$X,12,0)</f>
        <v>0</v>
      </c>
      <c r="Q554" s="29">
        <f>+SUMIFS('Scritture 2014'!$F:$F,'Scritture 2014'!$G:$G,"38",'Scritture 2014'!$A:$A,$M554)</f>
        <v>0</v>
      </c>
      <c r="R554" s="29">
        <f>+SUMIFS('Scritture 2014'!$F:$F,'Scritture 2014'!$G:$G,"16",'Scritture 2014'!$A:$A,$M554)</f>
        <v>0</v>
      </c>
      <c r="S554" s="29">
        <f>+SUMIFS('Scritture 2014'!$F:$F,'Scritture 2014'!$G:$G,"39CA",'Scritture 2014'!$A:$A,$M554)</f>
        <v>0</v>
      </c>
      <c r="T554" s="29">
        <f>+SUMIFS('Scritture 2014'!$F:$F,'Scritture 2014'!$G:$G,"17",'Scritture 2014'!$A:$A,$M554)</f>
        <v>0</v>
      </c>
      <c r="U554" s="29">
        <f>+SUMIFS('Scritture 2014'!$F:$F,'Scritture 2014'!$G:$G,"39AF",'Scritture 2014'!$A:$A,$M554)</f>
        <v>0</v>
      </c>
      <c r="V554" s="29">
        <f>+SUMIFS('Scritture 2014'!$F:$F,'Scritture 2014'!$G:$G,"39SD",'Scritture 2014'!$A:$A,$M554)</f>
        <v>0</v>
      </c>
      <c r="W554" s="29">
        <f>+SUMIFS('Scritture 2014'!$F:$F,'Scritture 2014'!$G:$G,"37",'Scritture 2014'!$A:$A,$M554)</f>
        <v>0</v>
      </c>
      <c r="X554" s="29">
        <f>+SUMIFS('Scritture 2014'!$F:$F,'Scritture 2014'!$G:$G,"19",'Scritture 2014'!$A:$A,$M554)</f>
        <v>0</v>
      </c>
      <c r="Y554" s="29">
        <f t="shared" si="31"/>
        <v>0</v>
      </c>
      <c r="Z554" s="29">
        <f t="shared" si="32"/>
        <v>161329.53</v>
      </c>
      <c r="AA554" s="29">
        <f t="shared" si="33"/>
        <v>0</v>
      </c>
    </row>
    <row r="555" spans="1:27" ht="15" customHeight="1" x14ac:dyDescent="0.3">
      <c r="A555" s="12" t="s">
        <v>426</v>
      </c>
      <c r="B555" s="12" t="s">
        <v>467</v>
      </c>
      <c r="C555" s="13" t="s">
        <v>670</v>
      </c>
      <c r="D555" s="13" t="s">
        <v>678</v>
      </c>
      <c r="E555" s="14" t="s">
        <v>679</v>
      </c>
      <c r="F555" s="13"/>
      <c r="G555" s="13"/>
      <c r="H555" s="10" t="s">
        <v>426</v>
      </c>
      <c r="I555" s="10" t="s">
        <v>467</v>
      </c>
      <c r="J555" t="s">
        <v>673</v>
      </c>
      <c r="K555" t="s">
        <v>673</v>
      </c>
      <c r="M555" s="15">
        <v>44104000003</v>
      </c>
      <c r="N555" s="15" t="s">
        <v>681</v>
      </c>
      <c r="O555" s="12">
        <f>+VLOOKUP(M555,[2]Foglio1!$A:$C,3,0)</f>
        <v>69949.78</v>
      </c>
      <c r="P555" s="29">
        <f>+VLOOKUP($M555,'Sp 2013'!$M:$X,12,0)</f>
        <v>0</v>
      </c>
      <c r="Q555" s="29">
        <f>+SUMIFS('Scritture 2014'!$F:$F,'Scritture 2014'!$G:$G,"38",'Scritture 2014'!$A:$A,$M555)</f>
        <v>0</v>
      </c>
      <c r="R555" s="29">
        <f>+SUMIFS('Scritture 2014'!$F:$F,'Scritture 2014'!$G:$G,"16",'Scritture 2014'!$A:$A,$M555)</f>
        <v>0</v>
      </c>
      <c r="S555" s="29">
        <f>+SUMIFS('Scritture 2014'!$F:$F,'Scritture 2014'!$G:$G,"39CA",'Scritture 2014'!$A:$A,$M555)</f>
        <v>0</v>
      </c>
      <c r="T555" s="29">
        <f>+SUMIFS('Scritture 2014'!$F:$F,'Scritture 2014'!$G:$G,"17",'Scritture 2014'!$A:$A,$M555)</f>
        <v>0</v>
      </c>
      <c r="U555" s="29">
        <f>+SUMIFS('Scritture 2014'!$F:$F,'Scritture 2014'!$G:$G,"39AF",'Scritture 2014'!$A:$A,$M555)</f>
        <v>0</v>
      </c>
      <c r="V555" s="29">
        <f>+SUMIFS('Scritture 2014'!$F:$F,'Scritture 2014'!$G:$G,"39SD",'Scritture 2014'!$A:$A,$M555)</f>
        <v>0</v>
      </c>
      <c r="W555" s="29">
        <f>+SUMIFS('Scritture 2014'!$F:$F,'Scritture 2014'!$G:$G,"37",'Scritture 2014'!$A:$A,$M555)</f>
        <v>0</v>
      </c>
      <c r="X555" s="29">
        <f>+SUMIFS('Scritture 2014'!$F:$F,'Scritture 2014'!$G:$G,"19",'Scritture 2014'!$A:$A,$M555)</f>
        <v>0</v>
      </c>
      <c r="Y555" s="29">
        <f t="shared" si="31"/>
        <v>0</v>
      </c>
      <c r="Z555" s="29">
        <f t="shared" si="32"/>
        <v>69949.78</v>
      </c>
      <c r="AA555" s="29">
        <f t="shared" si="33"/>
        <v>0</v>
      </c>
    </row>
    <row r="556" spans="1:27" ht="15" customHeight="1" x14ac:dyDescent="0.3">
      <c r="A556" s="12" t="s">
        <v>426</v>
      </c>
      <c r="B556" s="12" t="s">
        <v>467</v>
      </c>
      <c r="C556" s="13" t="s">
        <v>670</v>
      </c>
      <c r="D556" s="13" t="s">
        <v>678</v>
      </c>
      <c r="E556" s="14" t="s">
        <v>679</v>
      </c>
      <c r="F556" s="13"/>
      <c r="G556" s="13"/>
      <c r="H556" s="10" t="s">
        <v>426</v>
      </c>
      <c r="I556" s="10" t="s">
        <v>467</v>
      </c>
      <c r="J556" t="s">
        <v>673</v>
      </c>
      <c r="K556" t="s">
        <v>673</v>
      </c>
      <c r="M556" s="15">
        <v>44104000004</v>
      </c>
      <c r="N556" s="15" t="s">
        <v>682</v>
      </c>
      <c r="O556" s="12">
        <f>+VLOOKUP(M556,[2]Foglio1!$A:$C,3,0)</f>
        <v>148688.4</v>
      </c>
      <c r="P556" s="29">
        <f>+VLOOKUP($M556,'Sp 2013'!$M:$X,12,0)</f>
        <v>0</v>
      </c>
      <c r="Q556" s="29">
        <f>+SUMIFS('Scritture 2014'!$F:$F,'Scritture 2014'!$G:$G,"38",'Scritture 2014'!$A:$A,$M556)</f>
        <v>0</v>
      </c>
      <c r="R556" s="29">
        <f>+SUMIFS('Scritture 2014'!$F:$F,'Scritture 2014'!$G:$G,"16",'Scritture 2014'!$A:$A,$M556)</f>
        <v>0</v>
      </c>
      <c r="S556" s="29">
        <f>+SUMIFS('Scritture 2014'!$F:$F,'Scritture 2014'!$G:$G,"39CA",'Scritture 2014'!$A:$A,$M556)</f>
        <v>0</v>
      </c>
      <c r="T556" s="29">
        <f>+SUMIFS('Scritture 2014'!$F:$F,'Scritture 2014'!$G:$G,"17",'Scritture 2014'!$A:$A,$M556)</f>
        <v>0</v>
      </c>
      <c r="U556" s="29">
        <f>+SUMIFS('Scritture 2014'!$F:$F,'Scritture 2014'!$G:$G,"39AF",'Scritture 2014'!$A:$A,$M556)</f>
        <v>0</v>
      </c>
      <c r="V556" s="29">
        <f>+SUMIFS('Scritture 2014'!$F:$F,'Scritture 2014'!$G:$G,"39SD",'Scritture 2014'!$A:$A,$M556)</f>
        <v>0</v>
      </c>
      <c r="W556" s="29">
        <f>+SUMIFS('Scritture 2014'!$F:$F,'Scritture 2014'!$G:$G,"37",'Scritture 2014'!$A:$A,$M556)</f>
        <v>0</v>
      </c>
      <c r="X556" s="29">
        <f>+SUMIFS('Scritture 2014'!$F:$F,'Scritture 2014'!$G:$G,"19",'Scritture 2014'!$A:$A,$M556)</f>
        <v>0</v>
      </c>
      <c r="Y556" s="29">
        <f t="shared" si="31"/>
        <v>0</v>
      </c>
      <c r="Z556" s="29">
        <f t="shared" si="32"/>
        <v>148688.4</v>
      </c>
      <c r="AA556" s="29">
        <f t="shared" si="33"/>
        <v>0</v>
      </c>
    </row>
    <row r="557" spans="1:27" ht="15" customHeight="1" x14ac:dyDescent="0.3">
      <c r="A557" s="12" t="s">
        <v>426</v>
      </c>
      <c r="B557" s="12" t="s">
        <v>467</v>
      </c>
      <c r="C557" s="13" t="s">
        <v>670</v>
      </c>
      <c r="D557" s="13" t="s">
        <v>678</v>
      </c>
      <c r="E557" s="14" t="s">
        <v>679</v>
      </c>
      <c r="F557" s="13"/>
      <c r="G557" s="13"/>
      <c r="H557" s="10" t="s">
        <v>426</v>
      </c>
      <c r="I557" s="10" t="s">
        <v>467</v>
      </c>
      <c r="J557" t="s">
        <v>673</v>
      </c>
      <c r="K557" t="s">
        <v>673</v>
      </c>
      <c r="M557" s="15">
        <v>44104000007</v>
      </c>
      <c r="N557" s="15" t="s">
        <v>683</v>
      </c>
      <c r="O557" s="12">
        <f>+VLOOKUP(M557,[2]Foglio1!$A:$C,3,0)</f>
        <v>24182.97</v>
      </c>
      <c r="P557" s="29">
        <f>+VLOOKUP($M557,'Sp 2013'!$M:$X,12,0)</f>
        <v>0</v>
      </c>
      <c r="Q557" s="29">
        <f>+SUMIFS('Scritture 2014'!$F:$F,'Scritture 2014'!$G:$G,"38",'Scritture 2014'!$A:$A,$M557)</f>
        <v>0</v>
      </c>
      <c r="R557" s="29">
        <f>+SUMIFS('Scritture 2014'!$F:$F,'Scritture 2014'!$G:$G,"16",'Scritture 2014'!$A:$A,$M557)</f>
        <v>0</v>
      </c>
      <c r="S557" s="29">
        <f>+SUMIFS('Scritture 2014'!$F:$F,'Scritture 2014'!$G:$G,"39CA",'Scritture 2014'!$A:$A,$M557)</f>
        <v>0</v>
      </c>
      <c r="T557" s="29">
        <f>+SUMIFS('Scritture 2014'!$F:$F,'Scritture 2014'!$G:$G,"17",'Scritture 2014'!$A:$A,$M557)</f>
        <v>0</v>
      </c>
      <c r="U557" s="29">
        <f>+SUMIFS('Scritture 2014'!$F:$F,'Scritture 2014'!$G:$G,"39AF",'Scritture 2014'!$A:$A,$M557)</f>
        <v>0</v>
      </c>
      <c r="V557" s="29">
        <f>+SUMIFS('Scritture 2014'!$F:$F,'Scritture 2014'!$G:$G,"39SD",'Scritture 2014'!$A:$A,$M557)</f>
        <v>0</v>
      </c>
      <c r="W557" s="29">
        <f>+SUMIFS('Scritture 2014'!$F:$F,'Scritture 2014'!$G:$G,"37",'Scritture 2014'!$A:$A,$M557)</f>
        <v>0</v>
      </c>
      <c r="X557" s="29">
        <f>+SUMIFS('Scritture 2014'!$F:$F,'Scritture 2014'!$G:$G,"19",'Scritture 2014'!$A:$A,$M557)</f>
        <v>0</v>
      </c>
      <c r="Y557" s="29">
        <f t="shared" si="31"/>
        <v>0</v>
      </c>
      <c r="Z557" s="29">
        <f t="shared" si="32"/>
        <v>24182.97</v>
      </c>
      <c r="AA557" s="29">
        <f t="shared" si="33"/>
        <v>0</v>
      </c>
    </row>
    <row r="558" spans="1:27" ht="15" customHeight="1" x14ac:dyDescent="0.3">
      <c r="A558" s="12" t="s">
        <v>426</v>
      </c>
      <c r="B558" s="12" t="s">
        <v>467</v>
      </c>
      <c r="C558" s="13" t="s">
        <v>670</v>
      </c>
      <c r="D558" s="13" t="s">
        <v>678</v>
      </c>
      <c r="E558" s="14" t="s">
        <v>679</v>
      </c>
      <c r="F558" s="13"/>
      <c r="G558" s="13"/>
      <c r="H558" s="10" t="s">
        <v>426</v>
      </c>
      <c r="I558" s="10" t="s">
        <v>467</v>
      </c>
      <c r="J558" t="s">
        <v>673</v>
      </c>
      <c r="K558" t="s">
        <v>673</v>
      </c>
      <c r="M558" s="15">
        <v>44104000008</v>
      </c>
      <c r="N558" s="15" t="s">
        <v>684</v>
      </c>
      <c r="O558" s="12">
        <f>+VLOOKUP(M558,[2]Foglio1!$A:$C,3,0)</f>
        <v>27489.1</v>
      </c>
      <c r="P558" s="29">
        <f>+VLOOKUP($M558,'Sp 2013'!$M:$X,12,0)</f>
        <v>0</v>
      </c>
      <c r="Q558" s="29">
        <f>+SUMIFS('Scritture 2014'!$F:$F,'Scritture 2014'!$G:$G,"38",'Scritture 2014'!$A:$A,$M558)</f>
        <v>0</v>
      </c>
      <c r="R558" s="29">
        <f>+SUMIFS('Scritture 2014'!$F:$F,'Scritture 2014'!$G:$G,"16",'Scritture 2014'!$A:$A,$M558)</f>
        <v>0</v>
      </c>
      <c r="S558" s="29">
        <f>+SUMIFS('Scritture 2014'!$F:$F,'Scritture 2014'!$G:$G,"39CA",'Scritture 2014'!$A:$A,$M558)</f>
        <v>0</v>
      </c>
      <c r="T558" s="29">
        <f>+SUMIFS('Scritture 2014'!$F:$F,'Scritture 2014'!$G:$G,"17",'Scritture 2014'!$A:$A,$M558)</f>
        <v>0</v>
      </c>
      <c r="U558" s="29">
        <f>+SUMIFS('Scritture 2014'!$F:$F,'Scritture 2014'!$G:$G,"39AF",'Scritture 2014'!$A:$A,$M558)</f>
        <v>0</v>
      </c>
      <c r="V558" s="29">
        <f>+SUMIFS('Scritture 2014'!$F:$F,'Scritture 2014'!$G:$G,"39SD",'Scritture 2014'!$A:$A,$M558)</f>
        <v>-10100</v>
      </c>
      <c r="W558" s="29">
        <f>+SUMIFS('Scritture 2014'!$F:$F,'Scritture 2014'!$G:$G,"37",'Scritture 2014'!$A:$A,$M558)</f>
        <v>0</v>
      </c>
      <c r="X558" s="29">
        <f>+SUMIFS('Scritture 2014'!$F:$F,'Scritture 2014'!$G:$G,"19",'Scritture 2014'!$A:$A,$M558)</f>
        <v>0</v>
      </c>
      <c r="Y558" s="29">
        <f t="shared" si="31"/>
        <v>-10100</v>
      </c>
      <c r="Z558" s="29">
        <f t="shared" si="32"/>
        <v>17389.099999999999</v>
      </c>
      <c r="AA558" s="29">
        <f t="shared" si="33"/>
        <v>-10100</v>
      </c>
    </row>
    <row r="559" spans="1:27" ht="15" customHeight="1" x14ac:dyDescent="0.3">
      <c r="A559" s="12" t="s">
        <v>426</v>
      </c>
      <c r="B559" s="12" t="s">
        <v>467</v>
      </c>
      <c r="C559" s="13" t="s">
        <v>670</v>
      </c>
      <c r="D559" s="13" t="s">
        <v>678</v>
      </c>
      <c r="E559" s="14" t="s">
        <v>679</v>
      </c>
      <c r="F559" s="13"/>
      <c r="G559" s="13"/>
      <c r="H559" s="10" t="s">
        <v>426</v>
      </c>
      <c r="I559" s="10" t="s">
        <v>467</v>
      </c>
      <c r="J559" t="s">
        <v>508</v>
      </c>
      <c r="K559" t="s">
        <v>508</v>
      </c>
      <c r="M559" s="15">
        <v>44104000009</v>
      </c>
      <c r="N559" s="15" t="s">
        <v>685</v>
      </c>
      <c r="O559" s="12">
        <f>+VLOOKUP(M559,[2]Foglio1!$A:$C,3,0)</f>
        <v>61852.27</v>
      </c>
      <c r="P559" s="29">
        <f>+VLOOKUP($M559,'Sp 2013'!$M:$X,12,0)</f>
        <v>0</v>
      </c>
      <c r="Q559" s="29">
        <f>+SUMIFS('Scritture 2014'!$F:$F,'Scritture 2014'!$G:$G,"38",'Scritture 2014'!$A:$A,$M559)</f>
        <v>0</v>
      </c>
      <c r="R559" s="29">
        <f>+SUMIFS('Scritture 2014'!$F:$F,'Scritture 2014'!$G:$G,"16",'Scritture 2014'!$A:$A,$M559)</f>
        <v>0</v>
      </c>
      <c r="S559" s="29">
        <f>+SUMIFS('Scritture 2014'!$F:$F,'Scritture 2014'!$G:$G,"39CA",'Scritture 2014'!$A:$A,$M559)</f>
        <v>0</v>
      </c>
      <c r="T559" s="29">
        <f>+SUMIFS('Scritture 2014'!$F:$F,'Scritture 2014'!$G:$G,"17",'Scritture 2014'!$A:$A,$M559)</f>
        <v>0</v>
      </c>
      <c r="U559" s="29">
        <f>+SUMIFS('Scritture 2014'!$F:$F,'Scritture 2014'!$G:$G,"39AF",'Scritture 2014'!$A:$A,$M559)</f>
        <v>0</v>
      </c>
      <c r="V559" s="29">
        <f>+SUMIFS('Scritture 2014'!$F:$F,'Scritture 2014'!$G:$G,"39SD",'Scritture 2014'!$A:$A,$M559)</f>
        <v>0</v>
      </c>
      <c r="W559" s="29">
        <f>+SUMIFS('Scritture 2014'!$F:$F,'Scritture 2014'!$G:$G,"37",'Scritture 2014'!$A:$A,$M559)</f>
        <v>0</v>
      </c>
      <c r="X559" s="29">
        <f>+SUMIFS('Scritture 2014'!$F:$F,'Scritture 2014'!$G:$G,"19",'Scritture 2014'!$A:$A,$M559)</f>
        <v>0</v>
      </c>
      <c r="Y559" s="29">
        <f t="shared" si="31"/>
        <v>0</v>
      </c>
      <c r="Z559" s="29">
        <f t="shared" si="32"/>
        <v>61852.27</v>
      </c>
      <c r="AA559" s="29">
        <f t="shared" si="33"/>
        <v>0</v>
      </c>
    </row>
    <row r="560" spans="1:27" ht="15" customHeight="1" x14ac:dyDescent="0.3">
      <c r="A560" s="12" t="s">
        <v>426</v>
      </c>
      <c r="B560" s="12" t="s">
        <v>467</v>
      </c>
      <c r="C560" s="13" t="s">
        <v>670</v>
      </c>
      <c r="D560" s="13" t="s">
        <v>678</v>
      </c>
      <c r="E560" s="14" t="s">
        <v>679</v>
      </c>
      <c r="F560" s="13"/>
      <c r="G560" s="13"/>
      <c r="H560" s="10" t="s">
        <v>426</v>
      </c>
      <c r="I560" s="10" t="s">
        <v>467</v>
      </c>
      <c r="J560" t="s">
        <v>673</v>
      </c>
      <c r="K560" t="s">
        <v>673</v>
      </c>
      <c r="M560" s="15">
        <v>44104000010</v>
      </c>
      <c r="N560" s="15" t="s">
        <v>686</v>
      </c>
      <c r="O560" s="12">
        <f>+VLOOKUP(M560,[2]Foglio1!$A:$C,3,0)</f>
        <v>384080.24</v>
      </c>
      <c r="P560" s="29">
        <f>+VLOOKUP($M560,'Sp 2013'!$M:$X,12,0)</f>
        <v>0</v>
      </c>
      <c r="Q560" s="29">
        <f>+SUMIFS('Scritture 2014'!$F:$F,'Scritture 2014'!$G:$G,"38",'Scritture 2014'!$A:$A,$M560)</f>
        <v>0</v>
      </c>
      <c r="R560" s="29">
        <f>+SUMIFS('Scritture 2014'!$F:$F,'Scritture 2014'!$G:$G,"16",'Scritture 2014'!$A:$A,$M560)</f>
        <v>0</v>
      </c>
      <c r="S560" s="29">
        <f>+SUMIFS('Scritture 2014'!$F:$F,'Scritture 2014'!$G:$G,"39CA",'Scritture 2014'!$A:$A,$M560)</f>
        <v>0</v>
      </c>
      <c r="T560" s="29">
        <f>+SUMIFS('Scritture 2014'!$F:$F,'Scritture 2014'!$G:$G,"17",'Scritture 2014'!$A:$A,$M560)</f>
        <v>0</v>
      </c>
      <c r="U560" s="29">
        <f>+SUMIFS('Scritture 2014'!$F:$F,'Scritture 2014'!$G:$G,"39AF",'Scritture 2014'!$A:$A,$M560)</f>
        <v>0</v>
      </c>
      <c r="V560" s="29">
        <f>+SUMIFS('Scritture 2014'!$F:$F,'Scritture 2014'!$G:$G,"39SD",'Scritture 2014'!$A:$A,$M560)</f>
        <v>0</v>
      </c>
      <c r="W560" s="29">
        <f>+SUMIFS('Scritture 2014'!$F:$F,'Scritture 2014'!$G:$G,"37",'Scritture 2014'!$A:$A,$M560)</f>
        <v>0</v>
      </c>
      <c r="X560" s="29">
        <f>+SUMIFS('Scritture 2014'!$F:$F,'Scritture 2014'!$G:$G,"19",'Scritture 2014'!$A:$A,$M560)</f>
        <v>0</v>
      </c>
      <c r="Y560" s="29">
        <f t="shared" si="31"/>
        <v>0</v>
      </c>
      <c r="Z560" s="29">
        <f t="shared" si="32"/>
        <v>384080.24</v>
      </c>
      <c r="AA560" s="29">
        <f t="shared" si="33"/>
        <v>0</v>
      </c>
    </row>
    <row r="561" spans="1:27" ht="15" customHeight="1" x14ac:dyDescent="0.3">
      <c r="A561" s="12" t="s">
        <v>426</v>
      </c>
      <c r="B561" s="12" t="s">
        <v>467</v>
      </c>
      <c r="C561" s="13" t="s">
        <v>670</v>
      </c>
      <c r="D561" s="13" t="s">
        <v>678</v>
      </c>
      <c r="E561" s="14" t="s">
        <v>679</v>
      </c>
      <c r="F561" s="13"/>
      <c r="G561" s="13"/>
      <c r="H561" s="10" t="s">
        <v>426</v>
      </c>
      <c r="I561" s="10" t="s">
        <v>467</v>
      </c>
      <c r="J561" t="s">
        <v>673</v>
      </c>
      <c r="K561" t="s">
        <v>673</v>
      </c>
      <c r="M561" s="15">
        <v>44104000014</v>
      </c>
      <c r="N561" s="15" t="s">
        <v>687</v>
      </c>
      <c r="O561" s="12"/>
      <c r="P561" s="29">
        <f>+VLOOKUP($M561,'Sp 2013'!$M:$X,12,0)</f>
        <v>0</v>
      </c>
      <c r="Q561" s="29">
        <f>+SUMIFS('Scritture 2014'!$F:$F,'Scritture 2014'!$G:$G,"38",'Scritture 2014'!$A:$A,$M561)</f>
        <v>0</v>
      </c>
      <c r="R561" s="29">
        <f>+SUMIFS('Scritture 2014'!$F:$F,'Scritture 2014'!$G:$G,"16",'Scritture 2014'!$A:$A,$M561)</f>
        <v>0</v>
      </c>
      <c r="S561" s="29">
        <f>+SUMIFS('Scritture 2014'!$F:$F,'Scritture 2014'!$G:$G,"39CA",'Scritture 2014'!$A:$A,$M561)</f>
        <v>0</v>
      </c>
      <c r="T561" s="29">
        <f>+SUMIFS('Scritture 2014'!$F:$F,'Scritture 2014'!$G:$G,"17",'Scritture 2014'!$A:$A,$M561)</f>
        <v>0</v>
      </c>
      <c r="U561" s="29">
        <f>+SUMIFS('Scritture 2014'!$F:$F,'Scritture 2014'!$G:$G,"39AF",'Scritture 2014'!$A:$A,$M561)</f>
        <v>0</v>
      </c>
      <c r="V561" s="29">
        <f>+SUMIFS('Scritture 2014'!$F:$F,'Scritture 2014'!$G:$G,"39SD",'Scritture 2014'!$A:$A,$M561)</f>
        <v>0</v>
      </c>
      <c r="W561" s="29">
        <f>+SUMIFS('Scritture 2014'!$F:$F,'Scritture 2014'!$G:$G,"37",'Scritture 2014'!$A:$A,$M561)</f>
        <v>0</v>
      </c>
      <c r="X561" s="29">
        <f>+SUMIFS('Scritture 2014'!$F:$F,'Scritture 2014'!$G:$G,"19",'Scritture 2014'!$A:$A,$M561)</f>
        <v>0</v>
      </c>
      <c r="Y561" s="29">
        <f t="shared" si="31"/>
        <v>0</v>
      </c>
      <c r="Z561" s="29">
        <f t="shared" si="32"/>
        <v>0</v>
      </c>
      <c r="AA561" s="29">
        <f t="shared" si="33"/>
        <v>0</v>
      </c>
    </row>
    <row r="562" spans="1:27" ht="15" customHeight="1" x14ac:dyDescent="0.3">
      <c r="A562" s="12" t="s">
        <v>426</v>
      </c>
      <c r="B562" s="12" t="s">
        <v>467</v>
      </c>
      <c r="C562" s="13" t="s">
        <v>670</v>
      </c>
      <c r="D562" s="13" t="s">
        <v>678</v>
      </c>
      <c r="E562" s="14" t="s">
        <v>679</v>
      </c>
      <c r="F562" s="13"/>
      <c r="G562" s="13"/>
      <c r="H562" s="10" t="s">
        <v>426</v>
      </c>
      <c r="I562" s="10" t="s">
        <v>467</v>
      </c>
      <c r="J562" t="s">
        <v>673</v>
      </c>
      <c r="K562" t="s">
        <v>673</v>
      </c>
      <c r="M562" s="15">
        <v>44104000012</v>
      </c>
      <c r="N562" s="15" t="s">
        <v>688</v>
      </c>
      <c r="O562" s="12">
        <f>+VLOOKUP(M562,[2]Foglio1!$A:$C,3,0)</f>
        <v>870.79</v>
      </c>
      <c r="P562" s="29">
        <f>+VLOOKUP($M562,'Sp 2013'!$M:$X,12,0)</f>
        <v>0</v>
      </c>
      <c r="Q562" s="29">
        <f>+SUMIFS('Scritture 2014'!$F:$F,'Scritture 2014'!$G:$G,"38",'Scritture 2014'!$A:$A,$M562)</f>
        <v>0</v>
      </c>
      <c r="R562" s="29">
        <f>+SUMIFS('Scritture 2014'!$F:$F,'Scritture 2014'!$G:$G,"16",'Scritture 2014'!$A:$A,$M562)</f>
        <v>0</v>
      </c>
      <c r="S562" s="29">
        <f>+SUMIFS('Scritture 2014'!$F:$F,'Scritture 2014'!$G:$G,"39CA",'Scritture 2014'!$A:$A,$M562)</f>
        <v>0</v>
      </c>
      <c r="T562" s="29">
        <f>+SUMIFS('Scritture 2014'!$F:$F,'Scritture 2014'!$G:$G,"17",'Scritture 2014'!$A:$A,$M562)</f>
        <v>0</v>
      </c>
      <c r="U562" s="29">
        <f>+SUMIFS('Scritture 2014'!$F:$F,'Scritture 2014'!$G:$G,"39AF",'Scritture 2014'!$A:$A,$M562)</f>
        <v>0</v>
      </c>
      <c r="V562" s="29">
        <f>+SUMIFS('Scritture 2014'!$F:$F,'Scritture 2014'!$G:$G,"39SD",'Scritture 2014'!$A:$A,$M562)</f>
        <v>0</v>
      </c>
      <c r="W562" s="29">
        <f>+SUMIFS('Scritture 2014'!$F:$F,'Scritture 2014'!$G:$G,"37",'Scritture 2014'!$A:$A,$M562)</f>
        <v>0</v>
      </c>
      <c r="X562" s="29">
        <f>+SUMIFS('Scritture 2014'!$F:$F,'Scritture 2014'!$G:$G,"19",'Scritture 2014'!$A:$A,$M562)</f>
        <v>0</v>
      </c>
      <c r="Y562" s="29">
        <f t="shared" si="31"/>
        <v>0</v>
      </c>
      <c r="Z562" s="29">
        <f t="shared" si="32"/>
        <v>870.79</v>
      </c>
      <c r="AA562" s="29">
        <f t="shared" si="33"/>
        <v>0</v>
      </c>
    </row>
    <row r="563" spans="1:27" ht="15" customHeight="1" x14ac:dyDescent="0.3">
      <c r="A563" s="12" t="s">
        <v>426</v>
      </c>
      <c r="B563" s="12" t="s">
        <v>467</v>
      </c>
      <c r="C563" s="13" t="s">
        <v>689</v>
      </c>
      <c r="D563" s="13" t="s">
        <v>690</v>
      </c>
      <c r="E563" s="14" t="s">
        <v>691</v>
      </c>
      <c r="F563" s="13"/>
      <c r="G563" s="13"/>
      <c r="H563" s="10" t="s">
        <v>426</v>
      </c>
      <c r="I563" s="10" t="s">
        <v>467</v>
      </c>
      <c r="J563" t="s">
        <v>649</v>
      </c>
      <c r="K563" t="s">
        <v>649</v>
      </c>
      <c r="M563" s="15">
        <v>44303000101</v>
      </c>
      <c r="N563" s="15" t="s">
        <v>692</v>
      </c>
      <c r="O563" s="12">
        <f>+VLOOKUP(M563,[2]Foglio1!$A:$C,3,0)</f>
        <v>284.47000000000003</v>
      </c>
      <c r="P563" s="29">
        <f>+VLOOKUP($M563,'Sp 2013'!$M:$X,12,0)</f>
        <v>0</v>
      </c>
      <c r="Q563" s="29">
        <f>+SUMIFS('Scritture 2014'!$F:$F,'Scritture 2014'!$G:$G,"38",'Scritture 2014'!$A:$A,$M563)</f>
        <v>0</v>
      </c>
      <c r="R563" s="29">
        <f>+SUMIFS('Scritture 2014'!$F:$F,'Scritture 2014'!$G:$G,"16",'Scritture 2014'!$A:$A,$M563)</f>
        <v>0</v>
      </c>
      <c r="S563" s="29">
        <f>+SUMIFS('Scritture 2014'!$F:$F,'Scritture 2014'!$G:$G,"39CA",'Scritture 2014'!$A:$A,$M563)</f>
        <v>0</v>
      </c>
      <c r="T563" s="29">
        <f>+SUMIFS('Scritture 2014'!$F:$F,'Scritture 2014'!$G:$G,"17",'Scritture 2014'!$A:$A,$M563)</f>
        <v>0</v>
      </c>
      <c r="U563" s="29">
        <f>+SUMIFS('Scritture 2014'!$F:$F,'Scritture 2014'!$G:$G,"39AF",'Scritture 2014'!$A:$A,$M563)</f>
        <v>0</v>
      </c>
      <c r="V563" s="29">
        <f>+SUMIFS('Scritture 2014'!$F:$F,'Scritture 2014'!$G:$G,"39SD",'Scritture 2014'!$A:$A,$M563)</f>
        <v>0</v>
      </c>
      <c r="W563" s="29">
        <f>+SUMIFS('Scritture 2014'!$F:$F,'Scritture 2014'!$G:$G,"37",'Scritture 2014'!$A:$A,$M563)</f>
        <v>0</v>
      </c>
      <c r="X563" s="29">
        <f>+SUMIFS('Scritture 2014'!$F:$F,'Scritture 2014'!$G:$G,"19",'Scritture 2014'!$A:$A,$M563)</f>
        <v>0</v>
      </c>
      <c r="Y563" s="29">
        <f t="shared" si="31"/>
        <v>0</v>
      </c>
      <c r="Z563" s="29">
        <f t="shared" si="32"/>
        <v>284.47000000000003</v>
      </c>
      <c r="AA563" s="29">
        <f t="shared" si="33"/>
        <v>0</v>
      </c>
    </row>
    <row r="564" spans="1:27" ht="15" customHeight="1" x14ac:dyDescent="0.3">
      <c r="A564" s="12" t="s">
        <v>426</v>
      </c>
      <c r="B564" s="12" t="s">
        <v>467</v>
      </c>
      <c r="C564" s="13" t="s">
        <v>689</v>
      </c>
      <c r="D564" s="13" t="s">
        <v>690</v>
      </c>
      <c r="E564" s="14" t="s">
        <v>691</v>
      </c>
      <c r="F564" s="13"/>
      <c r="G564" s="13"/>
      <c r="H564" s="10" t="s">
        <v>426</v>
      </c>
      <c r="I564" s="10" t="s">
        <v>467</v>
      </c>
      <c r="J564" t="s">
        <v>649</v>
      </c>
      <c r="K564" t="s">
        <v>649</v>
      </c>
      <c r="M564" s="15">
        <v>44303000001</v>
      </c>
      <c r="N564" s="15" t="s">
        <v>693</v>
      </c>
      <c r="O564" s="12">
        <f>+VLOOKUP(M564,[2]Foglio1!$A:$C,3,0)</f>
        <v>106709.7</v>
      </c>
      <c r="P564" s="29">
        <f>+VLOOKUP($M564,'Sp 2013'!$M:$X,12,0)</f>
        <v>0</v>
      </c>
      <c r="Q564" s="29">
        <f>+SUMIFS('Scritture 2014'!$F:$F,'Scritture 2014'!$G:$G,"38",'Scritture 2014'!$A:$A,$M564)</f>
        <v>0</v>
      </c>
      <c r="R564" s="29">
        <f>+SUMIFS('Scritture 2014'!$F:$F,'Scritture 2014'!$G:$G,"16",'Scritture 2014'!$A:$A,$M564)</f>
        <v>0</v>
      </c>
      <c r="S564" s="29">
        <f>+SUMIFS('Scritture 2014'!$F:$F,'Scritture 2014'!$G:$G,"39CA",'Scritture 2014'!$A:$A,$M564)</f>
        <v>0</v>
      </c>
      <c r="T564" s="29">
        <f>+SUMIFS('Scritture 2014'!$F:$F,'Scritture 2014'!$G:$G,"17",'Scritture 2014'!$A:$A,$M564)</f>
        <v>0</v>
      </c>
      <c r="U564" s="29">
        <f>+SUMIFS('Scritture 2014'!$F:$F,'Scritture 2014'!$G:$G,"39AF",'Scritture 2014'!$A:$A,$M564)</f>
        <v>0</v>
      </c>
      <c r="V564" s="29">
        <f>+SUMIFS('Scritture 2014'!$F:$F,'Scritture 2014'!$G:$G,"39SD",'Scritture 2014'!$A:$A,$M564)</f>
        <v>0</v>
      </c>
      <c r="W564" s="29">
        <f>+SUMIFS('Scritture 2014'!$F:$F,'Scritture 2014'!$G:$G,"37",'Scritture 2014'!$A:$A,$M564)</f>
        <v>0</v>
      </c>
      <c r="X564" s="29">
        <f>+SUMIFS('Scritture 2014'!$F:$F,'Scritture 2014'!$G:$G,"19",'Scritture 2014'!$A:$A,$M564)</f>
        <v>0</v>
      </c>
      <c r="Y564" s="29">
        <f t="shared" si="31"/>
        <v>0</v>
      </c>
      <c r="Z564" s="29">
        <f t="shared" si="32"/>
        <v>106709.7</v>
      </c>
      <c r="AA564" s="29">
        <f t="shared" si="33"/>
        <v>0</v>
      </c>
    </row>
    <row r="565" spans="1:27" ht="15" customHeight="1" x14ac:dyDescent="0.3">
      <c r="A565" s="12" t="s">
        <v>426</v>
      </c>
      <c r="B565" s="12" t="s">
        <v>467</v>
      </c>
      <c r="C565" s="13" t="s">
        <v>689</v>
      </c>
      <c r="D565" s="13" t="s">
        <v>690</v>
      </c>
      <c r="E565" s="14" t="s">
        <v>691</v>
      </c>
      <c r="F565" s="13"/>
      <c r="G565" s="13"/>
      <c r="H565" s="10" t="s">
        <v>426</v>
      </c>
      <c r="I565" s="10" t="s">
        <v>467</v>
      </c>
      <c r="J565" t="s">
        <v>649</v>
      </c>
      <c r="K565" t="s">
        <v>649</v>
      </c>
      <c r="M565" s="15">
        <v>44303000002</v>
      </c>
      <c r="N565" s="15" t="s">
        <v>694</v>
      </c>
      <c r="O565" s="12"/>
      <c r="P565" s="29">
        <f>+VLOOKUP($M565,'Sp 2013'!$M:$X,12,0)</f>
        <v>0</v>
      </c>
      <c r="Q565" s="29">
        <f>+SUMIFS('Scritture 2014'!$F:$F,'Scritture 2014'!$G:$G,"38",'Scritture 2014'!$A:$A,$M565)</f>
        <v>0</v>
      </c>
      <c r="R565" s="29">
        <f>+SUMIFS('Scritture 2014'!$F:$F,'Scritture 2014'!$G:$G,"16",'Scritture 2014'!$A:$A,$M565)</f>
        <v>0</v>
      </c>
      <c r="S565" s="29">
        <f>+SUMIFS('Scritture 2014'!$F:$F,'Scritture 2014'!$G:$G,"39CA",'Scritture 2014'!$A:$A,$M565)</f>
        <v>0</v>
      </c>
      <c r="T565" s="29">
        <f>+SUMIFS('Scritture 2014'!$F:$F,'Scritture 2014'!$G:$G,"17",'Scritture 2014'!$A:$A,$M565)</f>
        <v>0</v>
      </c>
      <c r="U565" s="29">
        <f>+SUMIFS('Scritture 2014'!$F:$F,'Scritture 2014'!$G:$G,"39AF",'Scritture 2014'!$A:$A,$M565)</f>
        <v>0</v>
      </c>
      <c r="V565" s="29">
        <f>+SUMIFS('Scritture 2014'!$F:$F,'Scritture 2014'!$G:$G,"39SD",'Scritture 2014'!$A:$A,$M565)</f>
        <v>0</v>
      </c>
      <c r="W565" s="29">
        <f>+SUMIFS('Scritture 2014'!$F:$F,'Scritture 2014'!$G:$G,"37",'Scritture 2014'!$A:$A,$M565)</f>
        <v>0</v>
      </c>
      <c r="X565" s="29">
        <f>+SUMIFS('Scritture 2014'!$F:$F,'Scritture 2014'!$G:$G,"19",'Scritture 2014'!$A:$A,$M565)</f>
        <v>0</v>
      </c>
      <c r="Y565" s="29">
        <f t="shared" si="31"/>
        <v>0</v>
      </c>
      <c r="Z565" s="29">
        <f t="shared" si="32"/>
        <v>0</v>
      </c>
      <c r="AA565" s="29">
        <f t="shared" si="33"/>
        <v>0</v>
      </c>
    </row>
    <row r="566" spans="1:27" ht="15" customHeight="1" x14ac:dyDescent="0.3">
      <c r="A566" s="12" t="s">
        <v>426</v>
      </c>
      <c r="B566" s="12" t="s">
        <v>467</v>
      </c>
      <c r="C566" s="13" t="s">
        <v>689</v>
      </c>
      <c r="D566" s="13" t="s">
        <v>690</v>
      </c>
      <c r="E566" s="14" t="s">
        <v>691</v>
      </c>
      <c r="F566" s="13"/>
      <c r="G566" s="13"/>
      <c r="H566" s="10" t="s">
        <v>426</v>
      </c>
      <c r="I566" s="10" t="s">
        <v>467</v>
      </c>
      <c r="J566" t="s">
        <v>649</v>
      </c>
      <c r="K566" t="s">
        <v>649</v>
      </c>
      <c r="M566" s="15">
        <v>44303000003</v>
      </c>
      <c r="N566" s="15" t="s">
        <v>695</v>
      </c>
      <c r="O566" s="12"/>
      <c r="P566" s="29">
        <f>+VLOOKUP($M566,'Sp 2013'!$M:$X,12,0)</f>
        <v>0</v>
      </c>
      <c r="Q566" s="29">
        <f>+SUMIFS('Scritture 2014'!$F:$F,'Scritture 2014'!$G:$G,"38",'Scritture 2014'!$A:$A,$M566)</f>
        <v>0</v>
      </c>
      <c r="R566" s="29">
        <f>+SUMIFS('Scritture 2014'!$F:$F,'Scritture 2014'!$G:$G,"16",'Scritture 2014'!$A:$A,$M566)</f>
        <v>0</v>
      </c>
      <c r="S566" s="29">
        <f>+SUMIFS('Scritture 2014'!$F:$F,'Scritture 2014'!$G:$G,"39CA",'Scritture 2014'!$A:$A,$M566)</f>
        <v>0</v>
      </c>
      <c r="T566" s="29">
        <f>+SUMIFS('Scritture 2014'!$F:$F,'Scritture 2014'!$G:$G,"17",'Scritture 2014'!$A:$A,$M566)</f>
        <v>0</v>
      </c>
      <c r="U566" s="29">
        <f>+SUMIFS('Scritture 2014'!$F:$F,'Scritture 2014'!$G:$G,"39AF",'Scritture 2014'!$A:$A,$M566)</f>
        <v>0</v>
      </c>
      <c r="V566" s="29">
        <f>+SUMIFS('Scritture 2014'!$F:$F,'Scritture 2014'!$G:$G,"39SD",'Scritture 2014'!$A:$A,$M566)</f>
        <v>0</v>
      </c>
      <c r="W566" s="29">
        <f>+SUMIFS('Scritture 2014'!$F:$F,'Scritture 2014'!$G:$G,"37",'Scritture 2014'!$A:$A,$M566)</f>
        <v>0</v>
      </c>
      <c r="X566" s="29">
        <f>+SUMIFS('Scritture 2014'!$F:$F,'Scritture 2014'!$G:$G,"19",'Scritture 2014'!$A:$A,$M566)</f>
        <v>0</v>
      </c>
      <c r="Y566" s="29">
        <f t="shared" si="31"/>
        <v>0</v>
      </c>
      <c r="Z566" s="29">
        <f t="shared" si="32"/>
        <v>0</v>
      </c>
      <c r="AA566" s="29">
        <f t="shared" si="33"/>
        <v>0</v>
      </c>
    </row>
    <row r="567" spans="1:27" ht="15" customHeight="1" x14ac:dyDescent="0.3">
      <c r="A567" s="12" t="s">
        <v>426</v>
      </c>
      <c r="B567" s="12" t="s">
        <v>467</v>
      </c>
      <c r="C567" s="13" t="s">
        <v>689</v>
      </c>
      <c r="D567" s="13" t="s">
        <v>690</v>
      </c>
      <c r="E567" s="14" t="s">
        <v>691</v>
      </c>
      <c r="F567" s="13"/>
      <c r="G567" s="13"/>
      <c r="H567" s="10" t="s">
        <v>426</v>
      </c>
      <c r="I567" s="10" t="s">
        <v>467</v>
      </c>
      <c r="J567" t="s">
        <v>649</v>
      </c>
      <c r="K567" t="s">
        <v>649</v>
      </c>
      <c r="M567" s="15">
        <v>44303000005</v>
      </c>
      <c r="N567" s="15" t="s">
        <v>696</v>
      </c>
      <c r="O567" s="12">
        <f>+VLOOKUP(M567,[2]Foglio1!$A:$C,3,0)</f>
        <v>42200</v>
      </c>
      <c r="P567" s="29">
        <f>+VLOOKUP($M567,'Sp 2013'!$M:$X,12,0)</f>
        <v>0</v>
      </c>
      <c r="Q567" s="29">
        <f>+SUMIFS('Scritture 2014'!$F:$F,'Scritture 2014'!$G:$G,"38",'Scritture 2014'!$A:$A,$M567)</f>
        <v>0</v>
      </c>
      <c r="R567" s="29">
        <f>+SUMIFS('Scritture 2014'!$F:$F,'Scritture 2014'!$G:$G,"16",'Scritture 2014'!$A:$A,$M567)</f>
        <v>0</v>
      </c>
      <c r="S567" s="29">
        <f>+SUMIFS('Scritture 2014'!$F:$F,'Scritture 2014'!$G:$G,"39CA",'Scritture 2014'!$A:$A,$M567)</f>
        <v>0</v>
      </c>
      <c r="T567" s="29">
        <f>+SUMIFS('Scritture 2014'!$F:$F,'Scritture 2014'!$G:$G,"17",'Scritture 2014'!$A:$A,$M567)</f>
        <v>0</v>
      </c>
      <c r="U567" s="29">
        <f>+SUMIFS('Scritture 2014'!$F:$F,'Scritture 2014'!$G:$G,"39AF",'Scritture 2014'!$A:$A,$M567)</f>
        <v>0</v>
      </c>
      <c r="V567" s="29">
        <f>+SUMIFS('Scritture 2014'!$F:$F,'Scritture 2014'!$G:$G,"39SD",'Scritture 2014'!$A:$A,$M567)</f>
        <v>0</v>
      </c>
      <c r="W567" s="29">
        <f>+SUMIFS('Scritture 2014'!$F:$F,'Scritture 2014'!$G:$G,"37",'Scritture 2014'!$A:$A,$M567)</f>
        <v>0</v>
      </c>
      <c r="X567" s="29">
        <f>+SUMIFS('Scritture 2014'!$F:$F,'Scritture 2014'!$G:$G,"19",'Scritture 2014'!$A:$A,$M567)</f>
        <v>0</v>
      </c>
      <c r="Y567" s="29">
        <f t="shared" si="31"/>
        <v>0</v>
      </c>
      <c r="Z567" s="29">
        <f t="shared" si="32"/>
        <v>42200</v>
      </c>
      <c r="AA567" s="29">
        <f t="shared" si="33"/>
        <v>0</v>
      </c>
    </row>
    <row r="568" spans="1:27" ht="15" customHeight="1" x14ac:dyDescent="0.3">
      <c r="A568" s="12" t="s">
        <v>426</v>
      </c>
      <c r="B568" s="12" t="s">
        <v>467</v>
      </c>
      <c r="C568" s="13" t="s">
        <v>689</v>
      </c>
      <c r="D568" s="13" t="s">
        <v>690</v>
      </c>
      <c r="E568" s="14" t="s">
        <v>691</v>
      </c>
      <c r="F568" s="13"/>
      <c r="G568" s="13"/>
      <c r="H568" s="10" t="s">
        <v>426</v>
      </c>
      <c r="I568" s="10" t="s">
        <v>467</v>
      </c>
      <c r="J568" t="s">
        <v>649</v>
      </c>
      <c r="K568" t="s">
        <v>649</v>
      </c>
      <c r="M568" s="15">
        <v>44303000112</v>
      </c>
      <c r="N568" s="15" t="s">
        <v>697</v>
      </c>
      <c r="O568" s="12"/>
      <c r="P568" s="29">
        <f>+VLOOKUP($M568,'Sp 2013'!$M:$X,12,0)</f>
        <v>0</v>
      </c>
      <c r="Q568" s="29">
        <f>+SUMIFS('Scritture 2014'!$F:$F,'Scritture 2014'!$G:$G,"38",'Scritture 2014'!$A:$A,$M568)</f>
        <v>0</v>
      </c>
      <c r="R568" s="29">
        <f>+SUMIFS('Scritture 2014'!$F:$F,'Scritture 2014'!$G:$G,"16",'Scritture 2014'!$A:$A,$M568)</f>
        <v>0</v>
      </c>
      <c r="S568" s="29">
        <f>+SUMIFS('Scritture 2014'!$F:$F,'Scritture 2014'!$G:$G,"39CA",'Scritture 2014'!$A:$A,$M568)</f>
        <v>0</v>
      </c>
      <c r="T568" s="29">
        <f>+SUMIFS('Scritture 2014'!$F:$F,'Scritture 2014'!$G:$G,"17",'Scritture 2014'!$A:$A,$M568)</f>
        <v>0</v>
      </c>
      <c r="U568" s="29">
        <f>+SUMIFS('Scritture 2014'!$F:$F,'Scritture 2014'!$G:$G,"39AF",'Scritture 2014'!$A:$A,$M568)</f>
        <v>0</v>
      </c>
      <c r="V568" s="29">
        <f>+SUMIFS('Scritture 2014'!$F:$F,'Scritture 2014'!$G:$G,"39SD",'Scritture 2014'!$A:$A,$M568)</f>
        <v>0</v>
      </c>
      <c r="W568" s="29">
        <f>+SUMIFS('Scritture 2014'!$F:$F,'Scritture 2014'!$G:$G,"37",'Scritture 2014'!$A:$A,$M568)</f>
        <v>0</v>
      </c>
      <c r="X568" s="29">
        <f>+SUMIFS('Scritture 2014'!$F:$F,'Scritture 2014'!$G:$G,"19",'Scritture 2014'!$A:$A,$M568)</f>
        <v>0</v>
      </c>
      <c r="Y568" s="29">
        <f t="shared" si="31"/>
        <v>0</v>
      </c>
      <c r="Z568" s="29">
        <f t="shared" si="32"/>
        <v>0</v>
      </c>
      <c r="AA568" s="29">
        <f t="shared" si="33"/>
        <v>0</v>
      </c>
    </row>
    <row r="569" spans="1:27" ht="15" customHeight="1" x14ac:dyDescent="0.3">
      <c r="A569" s="12" t="s">
        <v>426</v>
      </c>
      <c r="B569" s="12" t="s">
        <v>427</v>
      </c>
      <c r="C569" s="13" t="s">
        <v>689</v>
      </c>
      <c r="D569" s="13" t="s">
        <v>698</v>
      </c>
      <c r="E569" s="14" t="s">
        <v>699</v>
      </c>
      <c r="F569" s="13"/>
      <c r="G569" s="13"/>
      <c r="H569" s="10" t="s">
        <v>426</v>
      </c>
      <c r="I569" s="10" t="s">
        <v>427</v>
      </c>
      <c r="J569" t="s">
        <v>459</v>
      </c>
      <c r="K569" t="s">
        <v>459</v>
      </c>
      <c r="M569" s="15">
        <v>55302000001</v>
      </c>
      <c r="N569" s="15" t="s">
        <v>700</v>
      </c>
      <c r="O569" s="12">
        <f>+VLOOKUP(M569,[2]Foglio1!$A:$C,3,0)</f>
        <v>-161054.24</v>
      </c>
      <c r="P569" s="29">
        <f>+VLOOKUP($M569,'Sp 2013'!$M:$X,12,0)</f>
        <v>0</v>
      </c>
      <c r="Q569" s="29">
        <f>+SUMIFS('Scritture 2014'!$F:$F,'Scritture 2014'!$G:$G,"38",'Scritture 2014'!$A:$A,$M569)</f>
        <v>0</v>
      </c>
      <c r="R569" s="29">
        <f>+SUMIFS('Scritture 2014'!$F:$F,'Scritture 2014'!$G:$G,"16",'Scritture 2014'!$A:$A,$M569)</f>
        <v>0</v>
      </c>
      <c r="S569" s="29">
        <f>+SUMIFS('Scritture 2014'!$F:$F,'Scritture 2014'!$G:$G,"39CA",'Scritture 2014'!$A:$A,$M569)</f>
        <v>0</v>
      </c>
      <c r="T569" s="29">
        <f>+SUMIFS('Scritture 2014'!$F:$F,'Scritture 2014'!$G:$G,"17",'Scritture 2014'!$A:$A,$M569)</f>
        <v>0</v>
      </c>
      <c r="U569" s="29">
        <f>+SUMIFS('Scritture 2014'!$F:$F,'Scritture 2014'!$G:$G,"39AF",'Scritture 2014'!$A:$A,$M569)</f>
        <v>0</v>
      </c>
      <c r="V569" s="29">
        <f>+SUMIFS('Scritture 2014'!$F:$F,'Scritture 2014'!$G:$G,"39SD",'Scritture 2014'!$A:$A,$M569)</f>
        <v>0</v>
      </c>
      <c r="W569" s="29">
        <f>+SUMIFS('Scritture 2014'!$F:$F,'Scritture 2014'!$G:$G,"37",'Scritture 2014'!$A:$A,$M569)</f>
        <v>0</v>
      </c>
      <c r="X569" s="29">
        <f>+SUMIFS('Scritture 2014'!$F:$F,'Scritture 2014'!$G:$G,"19",'Scritture 2014'!$A:$A,$M569)</f>
        <v>0</v>
      </c>
      <c r="Y569" s="29">
        <f t="shared" si="31"/>
        <v>0</v>
      </c>
      <c r="Z569" s="29">
        <f t="shared" si="32"/>
        <v>-161054.24</v>
      </c>
      <c r="AA569" s="29">
        <f t="shared" si="33"/>
        <v>0</v>
      </c>
    </row>
    <row r="570" spans="1:27" ht="15" customHeight="1" x14ac:dyDescent="0.3">
      <c r="A570" s="12" t="s">
        <v>426</v>
      </c>
      <c r="B570" s="12" t="s">
        <v>467</v>
      </c>
      <c r="C570" s="13" t="s">
        <v>701</v>
      </c>
      <c r="D570" s="13" t="s">
        <v>701</v>
      </c>
      <c r="E570" s="14" t="s">
        <v>702</v>
      </c>
      <c r="F570" s="13"/>
      <c r="G570" s="13"/>
      <c r="H570" s="10" t="s">
        <v>426</v>
      </c>
      <c r="I570" s="10" t="s">
        <v>467</v>
      </c>
      <c r="J570" t="s">
        <v>703</v>
      </c>
      <c r="K570" t="s">
        <v>703</v>
      </c>
      <c r="M570" s="15">
        <v>44008000042</v>
      </c>
      <c r="N570" s="15" t="s">
        <v>704</v>
      </c>
      <c r="O570" s="12">
        <f>+VLOOKUP(M570,[2]Foglio1!$A:$C,3,0)</f>
        <v>111779</v>
      </c>
      <c r="P570" s="29">
        <f>+VLOOKUP($M570,'Sp 2013'!$M:$X,12,0)</f>
        <v>0</v>
      </c>
      <c r="Q570" s="29">
        <f>+SUMIFS('Scritture 2014'!$F:$F,'Scritture 2014'!$G:$G,"38",'Scritture 2014'!$A:$A,$M570)</f>
        <v>0</v>
      </c>
      <c r="R570" s="29">
        <f>+SUMIFS('Scritture 2014'!$F:$F,'Scritture 2014'!$G:$G,"16",'Scritture 2014'!$A:$A,$M570)</f>
        <v>0</v>
      </c>
      <c r="S570" s="29">
        <f>+SUMIFS('Scritture 2014'!$F:$F,'Scritture 2014'!$G:$G,"39CA",'Scritture 2014'!$A:$A,$M570)</f>
        <v>0</v>
      </c>
      <c r="T570" s="29">
        <f>+SUMIFS('Scritture 2014'!$F:$F,'Scritture 2014'!$G:$G,"17",'Scritture 2014'!$A:$A,$M570)</f>
        <v>0</v>
      </c>
      <c r="U570" s="29">
        <f>+SUMIFS('Scritture 2014'!$F:$F,'Scritture 2014'!$G:$G,"39AF",'Scritture 2014'!$A:$A,$M570)</f>
        <v>0</v>
      </c>
      <c r="V570" s="29">
        <f>+SUMIFS('Scritture 2014'!$F:$F,'Scritture 2014'!$G:$G,"39SD",'Scritture 2014'!$A:$A,$M570)</f>
        <v>0</v>
      </c>
      <c r="W570" s="29">
        <f>+SUMIFS('Scritture 2014'!$F:$F,'Scritture 2014'!$G:$G,"37",'Scritture 2014'!$A:$A,$M570)</f>
        <v>0</v>
      </c>
      <c r="X570" s="29">
        <f>+SUMIFS('Scritture 2014'!$F:$F,'Scritture 2014'!$G:$G,"19",'Scritture 2014'!$A:$A,$M570)</f>
        <v>0</v>
      </c>
      <c r="Y570" s="29">
        <f t="shared" si="31"/>
        <v>0</v>
      </c>
      <c r="Z570" s="29">
        <f t="shared" si="32"/>
        <v>111779</v>
      </c>
      <c r="AA570" s="29">
        <f t="shared" si="33"/>
        <v>0</v>
      </c>
    </row>
    <row r="571" spans="1:27" ht="15" customHeight="1" x14ac:dyDescent="0.3">
      <c r="A571" s="12" t="s">
        <v>426</v>
      </c>
      <c r="B571" s="12" t="s">
        <v>467</v>
      </c>
      <c r="C571" s="13" t="s">
        <v>701</v>
      </c>
      <c r="D571" s="13" t="s">
        <v>701</v>
      </c>
      <c r="E571" s="14" t="s">
        <v>702</v>
      </c>
      <c r="F571" s="13"/>
      <c r="G571" s="13"/>
      <c r="H571" s="10" t="s">
        <v>426</v>
      </c>
      <c r="I571" s="10" t="s">
        <v>467</v>
      </c>
      <c r="J571" t="s">
        <v>703</v>
      </c>
      <c r="K571" t="s">
        <v>703</v>
      </c>
      <c r="M571" s="15">
        <v>44008000043</v>
      </c>
      <c r="N571" s="15" t="s">
        <v>705</v>
      </c>
      <c r="O571" s="12">
        <f>+VLOOKUP(M571,[2]Foglio1!$A:$C,3,0)</f>
        <v>119219</v>
      </c>
      <c r="P571" s="29">
        <f>+VLOOKUP($M571,'Sp 2013'!$M:$X,12,0)</f>
        <v>0</v>
      </c>
      <c r="Q571" s="29">
        <f>+SUMIFS('Scritture 2014'!$F:$F,'Scritture 2014'!$G:$G,"38",'Scritture 2014'!$A:$A,$M571)</f>
        <v>0</v>
      </c>
      <c r="R571" s="29">
        <f>+SUMIFS('Scritture 2014'!$F:$F,'Scritture 2014'!$G:$G,"16",'Scritture 2014'!$A:$A,$M571)</f>
        <v>0</v>
      </c>
      <c r="S571" s="29">
        <f>+SUMIFS('Scritture 2014'!$F:$F,'Scritture 2014'!$G:$G,"39CA",'Scritture 2014'!$A:$A,$M571)</f>
        <v>0</v>
      </c>
      <c r="T571" s="29">
        <f>+SUMIFS('Scritture 2014'!$F:$F,'Scritture 2014'!$G:$G,"17",'Scritture 2014'!$A:$A,$M571)</f>
        <v>0</v>
      </c>
      <c r="U571" s="29">
        <f>+SUMIFS('Scritture 2014'!$F:$F,'Scritture 2014'!$G:$G,"39AF",'Scritture 2014'!$A:$A,$M571)</f>
        <v>0</v>
      </c>
      <c r="V571" s="29">
        <f>+SUMIFS('Scritture 2014'!$F:$F,'Scritture 2014'!$G:$G,"39SD",'Scritture 2014'!$A:$A,$M571)</f>
        <v>0</v>
      </c>
      <c r="W571" s="29">
        <f>+SUMIFS('Scritture 2014'!$F:$F,'Scritture 2014'!$G:$G,"37",'Scritture 2014'!$A:$A,$M571)</f>
        <v>0</v>
      </c>
      <c r="X571" s="29">
        <f>+SUMIFS('Scritture 2014'!$F:$F,'Scritture 2014'!$G:$G,"19",'Scritture 2014'!$A:$A,$M571)</f>
        <v>0</v>
      </c>
      <c r="Y571" s="29">
        <f t="shared" si="31"/>
        <v>0</v>
      </c>
      <c r="Z571" s="29">
        <f t="shared" si="32"/>
        <v>119219</v>
      </c>
      <c r="AA571" s="29">
        <f t="shared" si="33"/>
        <v>0</v>
      </c>
    </row>
    <row r="572" spans="1:27" ht="15" customHeight="1" x14ac:dyDescent="0.3">
      <c r="A572" s="12" t="s">
        <v>426</v>
      </c>
      <c r="B572" s="12" t="s">
        <v>467</v>
      </c>
      <c r="C572" s="13" t="s">
        <v>701</v>
      </c>
      <c r="D572" s="13" t="s">
        <v>701</v>
      </c>
      <c r="E572" s="14" t="s">
        <v>702</v>
      </c>
      <c r="F572" s="13"/>
      <c r="G572" s="13"/>
      <c r="H572" s="10" t="s">
        <v>426</v>
      </c>
      <c r="I572" s="10" t="s">
        <v>467</v>
      </c>
      <c r="J572" t="s">
        <v>703</v>
      </c>
      <c r="K572" t="s">
        <v>703</v>
      </c>
      <c r="M572" s="15">
        <v>44008000050</v>
      </c>
      <c r="N572" s="15" t="s">
        <v>706</v>
      </c>
      <c r="O572" s="12">
        <f>+VLOOKUP(M572,[2]Foglio1!$A:$C,3,0)</f>
        <v>-21452</v>
      </c>
      <c r="P572" s="29">
        <f>+VLOOKUP($M572,'Sp 2013'!$M:$X,12,0)</f>
        <v>0</v>
      </c>
      <c r="Q572" s="29">
        <f>+SUMIFS('Scritture 2014'!$F:$F,'Scritture 2014'!$G:$G,"38",'Scritture 2014'!$A:$A,$M572)</f>
        <v>0</v>
      </c>
      <c r="R572" s="29">
        <f>+SUMIFS('Scritture 2014'!$F:$F,'Scritture 2014'!$G:$G,"16",'Scritture 2014'!$A:$A,$M572)</f>
        <v>0</v>
      </c>
      <c r="S572" s="29">
        <f>+SUMIFS('Scritture 2014'!$F:$F,'Scritture 2014'!$G:$G,"39CA",'Scritture 2014'!$A:$A,$M572)</f>
        <v>0</v>
      </c>
      <c r="T572" s="29">
        <f>+SUMIFS('Scritture 2014'!$F:$F,'Scritture 2014'!$G:$G,"17",'Scritture 2014'!$A:$A,$M572)</f>
        <v>0</v>
      </c>
      <c r="U572" s="29">
        <f>+SUMIFS('Scritture 2014'!$F:$F,'Scritture 2014'!$G:$G,"39AF",'Scritture 2014'!$A:$A,$M572)</f>
        <v>0</v>
      </c>
      <c r="V572" s="29">
        <f>+SUMIFS('Scritture 2014'!$F:$F,'Scritture 2014'!$G:$G,"39SD",'Scritture 2014'!$A:$A,$M572)</f>
        <v>0</v>
      </c>
      <c r="W572" s="29">
        <f>+SUMIFS('Scritture 2014'!$F:$F,'Scritture 2014'!$G:$G,"37",'Scritture 2014'!$A:$A,$M572)</f>
        <v>0</v>
      </c>
      <c r="X572" s="29">
        <f>+SUMIFS('Scritture 2014'!$F:$F,'Scritture 2014'!$G:$G,"19",'Scritture 2014'!$A:$A,$M572)</f>
        <v>0</v>
      </c>
      <c r="Y572" s="29">
        <f t="shared" si="31"/>
        <v>0</v>
      </c>
      <c r="Z572" s="29">
        <f t="shared" si="32"/>
        <v>-21452</v>
      </c>
      <c r="AA572" s="29">
        <f t="shared" si="33"/>
        <v>0</v>
      </c>
    </row>
    <row r="573" spans="1:27" ht="15" customHeight="1" x14ac:dyDescent="0.3">
      <c r="A573" s="12" t="s">
        <v>426</v>
      </c>
      <c r="B573" s="12" t="s">
        <v>467</v>
      </c>
      <c r="C573" s="13" t="s">
        <v>701</v>
      </c>
      <c r="D573" s="13" t="s">
        <v>701</v>
      </c>
      <c r="E573" s="14" t="s">
        <v>702</v>
      </c>
      <c r="F573" s="13"/>
      <c r="G573" s="13"/>
      <c r="H573" s="10" t="s">
        <v>426</v>
      </c>
      <c r="I573" s="10" t="s">
        <v>467</v>
      </c>
      <c r="J573" t="s">
        <v>703</v>
      </c>
      <c r="K573" t="s">
        <v>703</v>
      </c>
      <c r="M573" s="15">
        <v>44401000002</v>
      </c>
      <c r="N573" s="15" t="s">
        <v>707</v>
      </c>
      <c r="O573" s="12">
        <f>+VLOOKUP(M573,[2]Foglio1!$A:$C,3,0)</f>
        <v>31352</v>
      </c>
      <c r="P573" s="29">
        <f>+VLOOKUP($M573,'Sp 2013'!$M:$X,12,0)</f>
        <v>0</v>
      </c>
      <c r="Q573" s="29">
        <f>+SUMIFS('Scritture 2014'!$F:$F,'Scritture 2014'!$G:$G,"38",'Scritture 2014'!$A:$A,$M573)</f>
        <v>0</v>
      </c>
      <c r="R573" s="29">
        <f>+SUMIFS('Scritture 2014'!$F:$F,'Scritture 2014'!$G:$G,"16",'Scritture 2014'!$A:$A,$M573)</f>
        <v>0</v>
      </c>
      <c r="S573" s="29">
        <f>+SUMIFS('Scritture 2014'!$F:$F,'Scritture 2014'!$G:$G,"39CA",'Scritture 2014'!$A:$A,$M573)</f>
        <v>0</v>
      </c>
      <c r="T573" s="29">
        <f>+SUMIFS('Scritture 2014'!$F:$F,'Scritture 2014'!$G:$G,"17",'Scritture 2014'!$A:$A,$M573)</f>
        <v>0</v>
      </c>
      <c r="U573" s="29">
        <f>+SUMIFS('Scritture 2014'!$F:$F,'Scritture 2014'!$G:$G,"39AF",'Scritture 2014'!$A:$A,$M573)</f>
        <v>0</v>
      </c>
      <c r="V573" s="29">
        <f>+SUMIFS('Scritture 2014'!$F:$F,'Scritture 2014'!$G:$G,"39SD",'Scritture 2014'!$A:$A,$M573)</f>
        <v>0</v>
      </c>
      <c r="W573" s="29">
        <f>+SUMIFS('Scritture 2014'!$F:$F,'Scritture 2014'!$G:$G,"37",'Scritture 2014'!$A:$A,$M573)</f>
        <v>0</v>
      </c>
      <c r="X573" s="29">
        <f>+SUMIFS('Scritture 2014'!$F:$F,'Scritture 2014'!$G:$G,"19",'Scritture 2014'!$A:$A,$M573)</f>
        <v>0</v>
      </c>
      <c r="Y573" s="29">
        <f t="shared" si="31"/>
        <v>0</v>
      </c>
      <c r="Z573" s="29">
        <f t="shared" si="32"/>
        <v>31352</v>
      </c>
      <c r="AA573" s="29">
        <f t="shared" si="33"/>
        <v>0</v>
      </c>
    </row>
    <row r="574" spans="1:27" x14ac:dyDescent="0.3">
      <c r="A574" s="12" t="s">
        <v>426</v>
      </c>
      <c r="B574" s="12" t="s">
        <v>467</v>
      </c>
      <c r="C574" s="13" t="s">
        <v>701</v>
      </c>
      <c r="D574" s="13" t="s">
        <v>701</v>
      </c>
      <c r="E574" s="14" t="s">
        <v>702</v>
      </c>
      <c r="F574" s="13"/>
      <c r="G574" s="13"/>
      <c r="H574" s="10" t="s">
        <v>426</v>
      </c>
      <c r="I574" s="10" t="s">
        <v>467</v>
      </c>
      <c r="J574" t="s">
        <v>703</v>
      </c>
      <c r="K574" t="s">
        <v>703</v>
      </c>
      <c r="M574" s="15">
        <v>44008000041</v>
      </c>
      <c r="N574" s="15" t="s">
        <v>708</v>
      </c>
      <c r="O574" s="12">
        <f>+VLOOKUP(M574,[2]Foglio1!$A:$C,3,0)</f>
        <v>1306</v>
      </c>
      <c r="P574" s="29">
        <f>+VLOOKUP($M574,'Sp 2013'!$M:$X,12,0)</f>
        <v>0</v>
      </c>
      <c r="Q574" s="29">
        <f>+SUMIFS('Scritture 2014'!$F:$F,'Scritture 2014'!$G:$G,"38",'Scritture 2014'!$A:$A,$M574)</f>
        <v>0</v>
      </c>
      <c r="R574" s="29">
        <f>+SUMIFS('Scritture 2014'!$F:$F,'Scritture 2014'!$G:$G,"16",'Scritture 2014'!$A:$A,$M574)</f>
        <v>0</v>
      </c>
      <c r="S574" s="29">
        <f>+SUMIFS('Scritture 2014'!$F:$F,'Scritture 2014'!$G:$G,"39CA",'Scritture 2014'!$A:$A,$M574)</f>
        <v>0</v>
      </c>
      <c r="T574" s="29">
        <f>+SUMIFS('Scritture 2014'!$F:$F,'Scritture 2014'!$G:$G,"17",'Scritture 2014'!$A:$A,$M574)</f>
        <v>0</v>
      </c>
      <c r="U574" s="29">
        <f>+SUMIFS('Scritture 2014'!$F:$F,'Scritture 2014'!$G:$G,"39AF",'Scritture 2014'!$A:$A,$M574)</f>
        <v>0</v>
      </c>
      <c r="V574" s="29">
        <f>+SUMIFS('Scritture 2014'!$F:$F,'Scritture 2014'!$G:$G,"39SD",'Scritture 2014'!$A:$A,$M574)</f>
        <v>0</v>
      </c>
      <c r="W574" s="29">
        <f>+SUMIFS('Scritture 2014'!$F:$F,'Scritture 2014'!$G:$G,"37",'Scritture 2014'!$A:$A,$M574)</f>
        <v>0</v>
      </c>
      <c r="X574" s="29">
        <f>+SUMIFS('Scritture 2014'!$F:$F,'Scritture 2014'!$G:$G,"19",'Scritture 2014'!$A:$A,$M574)</f>
        <v>0</v>
      </c>
      <c r="Y574" s="29">
        <f t="shared" si="31"/>
        <v>0</v>
      </c>
      <c r="Z574" s="29">
        <f t="shared" si="32"/>
        <v>1306</v>
      </c>
      <c r="AA574" s="29">
        <f t="shared" si="33"/>
        <v>0</v>
      </c>
    </row>
    <row r="575" spans="1:27" x14ac:dyDescent="0.3">
      <c r="A575" s="12" t="s">
        <v>426</v>
      </c>
      <c r="B575" s="12" t="s">
        <v>467</v>
      </c>
      <c r="C575" s="13" t="s">
        <v>701</v>
      </c>
      <c r="D575" s="13" t="s">
        <v>701</v>
      </c>
      <c r="E575" s="14" t="s">
        <v>702</v>
      </c>
      <c r="F575" s="13"/>
      <c r="G575" s="13"/>
      <c r="H575" s="10" t="s">
        <v>426</v>
      </c>
      <c r="I575" s="10" t="s">
        <v>467</v>
      </c>
      <c r="J575" t="s">
        <v>703</v>
      </c>
      <c r="K575" t="s">
        <v>703</v>
      </c>
      <c r="M575" s="15">
        <v>44008000040</v>
      </c>
      <c r="N575" s="15" t="s">
        <v>709</v>
      </c>
      <c r="O575" s="12"/>
      <c r="P575" s="29">
        <f>+VLOOKUP($M575,'Sp 2013'!$M:$X,12,0)</f>
        <v>0</v>
      </c>
      <c r="Q575" s="29">
        <f>+SUMIFS('Scritture 2014'!$F:$F,'Scritture 2014'!$G:$G,"38",'Scritture 2014'!$A:$A,$M575)</f>
        <v>0</v>
      </c>
      <c r="R575" s="29">
        <f>+SUMIFS('Scritture 2014'!$F:$F,'Scritture 2014'!$G:$G,"16",'Scritture 2014'!$A:$A,$M575)</f>
        <v>0</v>
      </c>
      <c r="S575" s="29">
        <f>+SUMIFS('Scritture 2014'!$F:$F,'Scritture 2014'!$G:$G,"39CA",'Scritture 2014'!$A:$A,$M575)</f>
        <v>0</v>
      </c>
      <c r="T575" s="29">
        <f>+SUMIFS('Scritture 2014'!$F:$F,'Scritture 2014'!$G:$G,"17",'Scritture 2014'!$A:$A,$M575)</f>
        <v>0</v>
      </c>
      <c r="U575" s="29">
        <f>+SUMIFS('Scritture 2014'!$F:$F,'Scritture 2014'!$G:$G,"39AF",'Scritture 2014'!$A:$A,$M575)</f>
        <v>0</v>
      </c>
      <c r="V575" s="29">
        <f>+SUMIFS('Scritture 2014'!$F:$F,'Scritture 2014'!$G:$G,"39SD",'Scritture 2014'!$A:$A,$M575)</f>
        <v>0</v>
      </c>
      <c r="W575" s="29">
        <f>+SUMIFS('Scritture 2014'!$F:$F,'Scritture 2014'!$G:$G,"37",'Scritture 2014'!$A:$A,$M575)</f>
        <v>0</v>
      </c>
      <c r="X575" s="29">
        <f>+SUMIFS('Scritture 2014'!$F:$F,'Scritture 2014'!$G:$G,"19",'Scritture 2014'!$A:$A,$M575)</f>
        <v>0</v>
      </c>
      <c r="Y575" s="29">
        <f t="shared" si="31"/>
        <v>0</v>
      </c>
      <c r="Z575" s="29">
        <f t="shared" si="32"/>
        <v>0</v>
      </c>
      <c r="AA575" s="29">
        <f t="shared" si="33"/>
        <v>0</v>
      </c>
    </row>
    <row r="576" spans="1:27" ht="15" customHeight="1" x14ac:dyDescent="0.3">
      <c r="A576" s="12"/>
      <c r="B576" s="12"/>
      <c r="C576" s="13"/>
      <c r="D576" s="13"/>
      <c r="E576" s="14"/>
      <c r="F576" s="13"/>
      <c r="G576" s="13"/>
      <c r="H576" s="10" t="s">
        <v>426</v>
      </c>
      <c r="I576" s="10" t="s">
        <v>467</v>
      </c>
      <c r="J576" t="s">
        <v>703</v>
      </c>
      <c r="K576" t="s">
        <v>703</v>
      </c>
      <c r="M576" s="15" t="s">
        <v>733</v>
      </c>
      <c r="N576" s="15" t="s">
        <v>728</v>
      </c>
      <c r="O576" s="12"/>
      <c r="P576" s="29">
        <f>+VLOOKUP($M576,'Sp 2013'!$M:$X,12,0)</f>
        <v>0</v>
      </c>
      <c r="Q576" s="29">
        <f>+SUMIFS('Scritture 2014'!$F:$F,'Scritture 2014'!$G:$G,"38",'Scritture 2014'!$A:$A,$M576)</f>
        <v>0</v>
      </c>
      <c r="R576" s="29">
        <f>+SUMIFS('Scritture 2014'!$F:$F,'Scritture 2014'!$G:$G,"16",'Scritture 2014'!$A:$A,$M576)</f>
        <v>0</v>
      </c>
      <c r="S576" s="29">
        <f>+SUMIFS('Scritture 2014'!$F:$F,'Scritture 2014'!$G:$G,"39CA",'Scritture 2014'!$A:$A,$M576)</f>
        <v>845.1725100000001</v>
      </c>
      <c r="T576" s="29">
        <f>+SUMIFS('Scritture 2014'!$F:$F,'Scritture 2014'!$G:$G,"17",'Scritture 2014'!$A:$A,$M576)</f>
        <v>0</v>
      </c>
      <c r="U576" s="29">
        <f>+SUMIFS('Scritture 2014'!$F:$F,'Scritture 2014'!$G:$G,"39AF",'Scritture 2014'!$A:$A,$M576)</f>
        <v>0</v>
      </c>
      <c r="V576" s="29">
        <f>+SUMIFS('Scritture 2014'!$F:$F,'Scritture 2014'!$G:$G,"39SD",'Scritture 2014'!$A:$A,$M576)</f>
        <v>0</v>
      </c>
      <c r="W576" s="29">
        <f>+SUMIFS('Scritture 2014'!$F:$F,'Scritture 2014'!$G:$G,"37",'Scritture 2014'!$A:$A,$M576)</f>
        <v>0</v>
      </c>
      <c r="X576" s="29">
        <f>+SUMIFS('Scritture 2014'!$F:$F,'Scritture 2014'!$G:$G,"19",'Scritture 2014'!$A:$A,$M576)</f>
        <v>0</v>
      </c>
      <c r="Y576" s="29">
        <f t="shared" si="31"/>
        <v>845.1725100000001</v>
      </c>
      <c r="Z576" s="29">
        <f t="shared" si="32"/>
        <v>845.1725100000001</v>
      </c>
      <c r="AA576" s="29">
        <f t="shared" si="33"/>
        <v>845.1725100000001</v>
      </c>
    </row>
    <row r="577" spans="1:27" ht="15" customHeight="1" x14ac:dyDescent="0.3">
      <c r="A577" s="12"/>
      <c r="B577" s="12"/>
      <c r="C577" s="13"/>
      <c r="D577" s="13"/>
      <c r="E577" s="14"/>
      <c r="F577" s="13"/>
      <c r="G577" s="13"/>
      <c r="H577" s="10" t="s">
        <v>426</v>
      </c>
      <c r="I577" s="10" t="s">
        <v>467</v>
      </c>
      <c r="J577" t="s">
        <v>703</v>
      </c>
      <c r="K577" t="s">
        <v>703</v>
      </c>
      <c r="M577" s="15" t="s">
        <v>734</v>
      </c>
      <c r="N577" s="15" t="s">
        <v>727</v>
      </c>
      <c r="O577" s="12"/>
      <c r="P577" s="29">
        <f>+VLOOKUP($M577,'Sp 2013'!$M:$X,12,0)</f>
        <v>0</v>
      </c>
      <c r="Q577" s="29">
        <f>+SUMIFS('Scritture 2014'!$F:$F,'Scritture 2014'!$G:$G,"38",'Scritture 2014'!$A:$A,$M577)</f>
        <v>0</v>
      </c>
      <c r="R577" s="29">
        <f>+SUMIFS('Scritture 2014'!$F:$F,'Scritture 2014'!$G:$G,"16",'Scritture 2014'!$A:$A,$M577)</f>
        <v>0</v>
      </c>
      <c r="S577" s="29">
        <f>+SUMIFS('Scritture 2014'!$F:$F,'Scritture 2014'!$G:$G,"39CA",'Scritture 2014'!$A:$A,$M577)</f>
        <v>5380.4740000000002</v>
      </c>
      <c r="T577" s="29">
        <f>+SUMIFS('Scritture 2014'!$F:$F,'Scritture 2014'!$G:$G,"17",'Scritture 2014'!$A:$A,$M577)</f>
        <v>0</v>
      </c>
      <c r="U577" s="29">
        <f>+SUMIFS('Scritture 2014'!$F:$F,'Scritture 2014'!$G:$G,"39AF",'Scritture 2014'!$A:$A,$M577)</f>
        <v>3788.6530000000016</v>
      </c>
      <c r="V577" s="29">
        <f>+SUMIFS('Scritture 2014'!$F:$F,'Scritture 2014'!$G:$G,"39SD",'Scritture 2014'!$A:$A,$M577)</f>
        <v>2927.9772499999999</v>
      </c>
      <c r="W577" s="29">
        <f>+SUMIFS('Scritture 2014'!$F:$F,'Scritture 2014'!$G:$G,"37",'Scritture 2014'!$A:$A,$M577)</f>
        <v>0</v>
      </c>
      <c r="X577" s="29">
        <f>+SUMIFS('Scritture 2014'!$F:$F,'Scritture 2014'!$G:$G,"19",'Scritture 2014'!$A:$A,$M577)</f>
        <v>0</v>
      </c>
      <c r="Y577" s="29">
        <f t="shared" si="31"/>
        <v>12097.104250000002</v>
      </c>
      <c r="Z577" s="29">
        <f t="shared" si="32"/>
        <v>12097.104250000002</v>
      </c>
      <c r="AA577" s="29">
        <f t="shared" si="33"/>
        <v>12097.104250000002</v>
      </c>
    </row>
    <row r="578" spans="1:27" ht="15" customHeight="1" x14ac:dyDescent="0.3">
      <c r="A578" s="12"/>
      <c r="B578" s="12"/>
      <c r="C578" s="13"/>
      <c r="D578" s="13"/>
      <c r="E578" s="14"/>
      <c r="F578" s="13"/>
      <c r="G578" s="13"/>
      <c r="H578" s="10" t="s">
        <v>426</v>
      </c>
      <c r="I578" s="10" t="s">
        <v>467</v>
      </c>
      <c r="J578" t="s">
        <v>703</v>
      </c>
      <c r="K578" t="s">
        <v>703</v>
      </c>
      <c r="M578" s="15" t="s">
        <v>782</v>
      </c>
      <c r="N578" s="15" t="s">
        <v>783</v>
      </c>
      <c r="O578" s="12"/>
      <c r="P578" s="29">
        <f>+VLOOKUP($M578,'Sp 2013'!$M:$X,12,0)</f>
        <v>0</v>
      </c>
      <c r="Q578" s="29">
        <f>+SUMIFS('Scritture 2014'!$F:$F,'Scritture 2014'!$G:$G,"38",'Scritture 2014'!$A:$A,$M578)</f>
        <v>-4451.5737085182245</v>
      </c>
      <c r="R578" s="29">
        <f>+SUMIFS('Scritture 2014'!$F:$F,'Scritture 2014'!$G:$G,"16",'Scritture 2014'!$A:$A,$M578)</f>
        <v>0</v>
      </c>
      <c r="S578" s="29">
        <f>+SUMIFS('Scritture 2014'!$F:$F,'Scritture 2014'!$G:$G,"39CA",'Scritture 2014'!$A:$A,$M578)</f>
        <v>0</v>
      </c>
      <c r="T578" s="29">
        <f>+SUMIFS('Scritture 2014'!$F:$F,'Scritture 2014'!$G:$G,"17",'Scritture 2014'!$A:$A,$M578)</f>
        <v>0</v>
      </c>
      <c r="U578" s="29">
        <f>+SUMIFS('Scritture 2014'!$F:$F,'Scritture 2014'!$G:$G,"39AF",'Scritture 2014'!$A:$A,$M578)</f>
        <v>0</v>
      </c>
      <c r="V578" s="29">
        <f>+SUMIFS('Scritture 2014'!$F:$F,'Scritture 2014'!$G:$G,"39SD",'Scritture 2014'!$A:$A,$M578)</f>
        <v>0</v>
      </c>
      <c r="W578" s="29">
        <f>+SUMIFS('Scritture 2014'!$F:$F,'Scritture 2014'!$G:$G,"37",'Scritture 2014'!$A:$A,$M578)</f>
        <v>0</v>
      </c>
      <c r="X578" s="29">
        <f>+SUMIFS('Scritture 2014'!$F:$F,'Scritture 2014'!$G:$G,"19",'Scritture 2014'!$A:$A,$M578)</f>
        <v>0</v>
      </c>
      <c r="Y578" s="29">
        <f t="shared" si="31"/>
        <v>-4451.5737085182245</v>
      </c>
      <c r="Z578" s="29">
        <f t="shared" si="32"/>
        <v>-4451.5737085182245</v>
      </c>
      <c r="AA578" s="29">
        <f t="shared" si="33"/>
        <v>-4451.5737085182245</v>
      </c>
    </row>
    <row r="579" spans="1:27" ht="15" customHeight="1" x14ac:dyDescent="0.3">
      <c r="A579" s="12"/>
      <c r="B579" s="12"/>
      <c r="C579" s="13"/>
      <c r="D579" s="13"/>
      <c r="E579" s="14"/>
      <c r="F579" s="13"/>
      <c r="G579" s="13"/>
      <c r="H579" s="10" t="s">
        <v>426</v>
      </c>
      <c r="I579" s="10" t="s">
        <v>467</v>
      </c>
      <c r="J579" t="s">
        <v>703</v>
      </c>
      <c r="K579" t="s">
        <v>703</v>
      </c>
      <c r="M579" s="15" t="s">
        <v>784</v>
      </c>
      <c r="N579" s="15" t="s">
        <v>785</v>
      </c>
      <c r="O579" s="12"/>
      <c r="P579" s="29">
        <f>+VLOOKUP($M579,'Sp 2013'!$M:$X,12,0)</f>
        <v>0</v>
      </c>
      <c r="Q579" s="29">
        <f>+SUMIFS('Scritture 2014'!$F:$F,'Scritture 2014'!$G:$G,"38",'Scritture 2014'!$A:$A,$M579)</f>
        <v>-631.31408957167559</v>
      </c>
      <c r="R579" s="29">
        <f>+SUMIFS('Scritture 2014'!$F:$F,'Scritture 2014'!$G:$G,"16",'Scritture 2014'!$A:$A,$M579)</f>
        <v>0</v>
      </c>
      <c r="S579" s="29">
        <f>+SUMIFS('Scritture 2014'!$F:$F,'Scritture 2014'!$G:$G,"39CA",'Scritture 2014'!$A:$A,$M579)</f>
        <v>0</v>
      </c>
      <c r="T579" s="29">
        <f>+SUMIFS('Scritture 2014'!$F:$F,'Scritture 2014'!$G:$G,"17",'Scritture 2014'!$A:$A,$M579)</f>
        <v>0</v>
      </c>
      <c r="U579" s="29">
        <f>+SUMIFS('Scritture 2014'!$F:$F,'Scritture 2014'!$G:$G,"39AF",'Scritture 2014'!$A:$A,$M579)</f>
        <v>0</v>
      </c>
      <c r="V579" s="29">
        <f>+SUMIFS('Scritture 2014'!$F:$F,'Scritture 2014'!$G:$G,"39SD",'Scritture 2014'!$A:$A,$M579)</f>
        <v>0</v>
      </c>
      <c r="W579" s="29">
        <f>+SUMIFS('Scritture 2014'!$F:$F,'Scritture 2014'!$G:$G,"37",'Scritture 2014'!$A:$A,$M579)</f>
        <v>0</v>
      </c>
      <c r="X579" s="29">
        <f>+SUMIFS('Scritture 2014'!$F:$F,'Scritture 2014'!$G:$G,"19",'Scritture 2014'!$A:$A,$M579)</f>
        <v>0</v>
      </c>
      <c r="Y579" s="29">
        <f t="shared" si="31"/>
        <v>-631.31408957167559</v>
      </c>
      <c r="Z579" s="29">
        <f t="shared" si="32"/>
        <v>-631.31408957167559</v>
      </c>
      <c r="AA579" s="29">
        <f t="shared" si="33"/>
        <v>-631.31408957167559</v>
      </c>
    </row>
    <row r="580" spans="1:27" ht="15" customHeight="1" x14ac:dyDescent="0.3">
      <c r="A580" s="12"/>
      <c r="B580" s="12"/>
      <c r="C580" s="13"/>
      <c r="D580" s="13"/>
      <c r="E580" s="14"/>
      <c r="F580" s="13"/>
      <c r="G580" s="13"/>
      <c r="H580" s="10" t="s">
        <v>426</v>
      </c>
      <c r="I580" s="10" t="s">
        <v>467</v>
      </c>
      <c r="J580" t="s">
        <v>703</v>
      </c>
      <c r="K580" t="s">
        <v>703</v>
      </c>
      <c r="M580" s="15" t="s">
        <v>786</v>
      </c>
      <c r="N580" s="15" t="s">
        <v>787</v>
      </c>
      <c r="O580" s="12"/>
      <c r="P580" s="29">
        <f>+VLOOKUP($M580,'Sp 2013'!$M:$X,12,0)</f>
        <v>0</v>
      </c>
      <c r="Q580" s="29">
        <f>+SUMIFS('Scritture 2014'!$F:$F,'Scritture 2014'!$G:$G,"38",'Scritture 2014'!$A:$A,$M580)</f>
        <v>0</v>
      </c>
      <c r="R580" s="29">
        <f>+SUMIFS('Scritture 2014'!$F:$F,'Scritture 2014'!$G:$G,"16",'Scritture 2014'!$A:$A,$M580)</f>
        <v>0</v>
      </c>
      <c r="S580" s="29">
        <f>+SUMIFS('Scritture 2014'!$F:$F,'Scritture 2014'!$G:$G,"39CA",'Scritture 2014'!$A:$A,$M580)</f>
        <v>0</v>
      </c>
      <c r="T580" s="29">
        <f>+SUMIFS('Scritture 2014'!$F:$F,'Scritture 2014'!$G:$G,"17",'Scritture 2014'!$A:$A,$M580)</f>
        <v>-43.293899999999994</v>
      </c>
      <c r="U580" s="29">
        <f>+SUMIFS('Scritture 2014'!$F:$F,'Scritture 2014'!$G:$G,"39AF",'Scritture 2014'!$A:$A,$M580)</f>
        <v>0</v>
      </c>
      <c r="V580" s="29">
        <f>+SUMIFS('Scritture 2014'!$F:$F,'Scritture 2014'!$G:$G,"39SD",'Scritture 2014'!$A:$A,$M580)</f>
        <v>0</v>
      </c>
      <c r="W580" s="29">
        <f>+SUMIFS('Scritture 2014'!$F:$F,'Scritture 2014'!$G:$G,"37",'Scritture 2014'!$A:$A,$M580)</f>
        <v>0</v>
      </c>
      <c r="X580" s="29">
        <f>+SUMIFS('Scritture 2014'!$F:$F,'Scritture 2014'!$G:$G,"19",'Scritture 2014'!$A:$A,$M580)</f>
        <v>0</v>
      </c>
      <c r="Y580" s="29">
        <f t="shared" si="31"/>
        <v>-43.293899999999994</v>
      </c>
      <c r="Z580" s="29">
        <f t="shared" si="32"/>
        <v>-43.293899999999994</v>
      </c>
      <c r="AA580" s="29">
        <f t="shared" si="33"/>
        <v>-43.293899999999994</v>
      </c>
    </row>
    <row r="581" spans="1:27" ht="15" customHeight="1" x14ac:dyDescent="0.3">
      <c r="A581" s="12"/>
      <c r="B581" s="12"/>
      <c r="C581" s="13"/>
      <c r="D581" s="13"/>
      <c r="E581" s="14"/>
      <c r="F581" s="13"/>
      <c r="G581" s="13"/>
      <c r="H581" s="10" t="s">
        <v>426</v>
      </c>
      <c r="I581" s="10" t="s">
        <v>467</v>
      </c>
      <c r="J581" t="s">
        <v>703</v>
      </c>
      <c r="K581" t="s">
        <v>703</v>
      </c>
      <c r="M581" s="15" t="s">
        <v>788</v>
      </c>
      <c r="N581" s="15" t="s">
        <v>789</v>
      </c>
      <c r="O581" s="12"/>
      <c r="P581" s="29">
        <f>+VLOOKUP($M581,'Sp 2013'!$M:$X,12,0)</f>
        <v>0</v>
      </c>
      <c r="Q581" s="29">
        <f>+SUMIFS('Scritture 2014'!$F:$F,'Scritture 2014'!$G:$G,"38",'Scritture 2014'!$A:$A,$M581)</f>
        <v>0</v>
      </c>
      <c r="R581" s="29">
        <f>+SUMIFS('Scritture 2014'!$F:$F,'Scritture 2014'!$G:$G,"16",'Scritture 2014'!$A:$A,$M581)</f>
        <v>0</v>
      </c>
      <c r="S581" s="29">
        <f>+SUMIFS('Scritture 2014'!$F:$F,'Scritture 2014'!$G:$G,"39CA",'Scritture 2014'!$A:$A,$M581)</f>
        <v>0</v>
      </c>
      <c r="T581" s="29">
        <f>+SUMIFS('Scritture 2014'!$F:$F,'Scritture 2014'!$G:$G,"17",'Scritture 2014'!$A:$A,$M581)</f>
        <v>-336.64125000000001</v>
      </c>
      <c r="U581" s="29">
        <f>+SUMIFS('Scritture 2014'!$F:$F,'Scritture 2014'!$G:$G,"39AF",'Scritture 2014'!$A:$A,$M581)</f>
        <v>0</v>
      </c>
      <c r="V581" s="29">
        <f>+SUMIFS('Scritture 2014'!$F:$F,'Scritture 2014'!$G:$G,"39SD",'Scritture 2014'!$A:$A,$M581)</f>
        <v>0</v>
      </c>
      <c r="W581" s="29">
        <f>+SUMIFS('Scritture 2014'!$F:$F,'Scritture 2014'!$G:$G,"37",'Scritture 2014'!$A:$A,$M581)</f>
        <v>0</v>
      </c>
      <c r="X581" s="29">
        <f>+SUMIFS('Scritture 2014'!$F:$F,'Scritture 2014'!$G:$G,"19",'Scritture 2014'!$A:$A,$M581)</f>
        <v>0</v>
      </c>
      <c r="Y581" s="29">
        <f t="shared" si="31"/>
        <v>-336.64125000000001</v>
      </c>
      <c r="Z581" s="29">
        <f t="shared" si="32"/>
        <v>-336.64125000000001</v>
      </c>
      <c r="AA581" s="29">
        <f t="shared" si="33"/>
        <v>-336.64125000000001</v>
      </c>
    </row>
    <row r="582" spans="1:27" ht="15" customHeight="1" x14ac:dyDescent="0.3">
      <c r="A582" s="12"/>
      <c r="B582" s="12"/>
      <c r="C582" s="13"/>
      <c r="D582" s="13"/>
      <c r="E582" s="14"/>
      <c r="F582" s="13"/>
      <c r="G582" s="13"/>
      <c r="H582" s="10" t="s">
        <v>426</v>
      </c>
      <c r="I582" s="10" t="s">
        <v>467</v>
      </c>
      <c r="J582" t="s">
        <v>703</v>
      </c>
      <c r="K582" t="s">
        <v>703</v>
      </c>
      <c r="M582" s="59" t="s">
        <v>856</v>
      </c>
      <c r="N582" s="59" t="s">
        <v>857</v>
      </c>
      <c r="O582" s="12"/>
      <c r="P582" s="29">
        <f>+VLOOKUP($M582,'Sp 2013'!$M:$X,12,0)</f>
        <v>0</v>
      </c>
      <c r="Q582" s="29">
        <f>+SUMIFS('Scritture 2014'!$F:$F,'Scritture 2014'!$G:$G,"38",'Scritture 2014'!$A:$A,$M582)</f>
        <v>0</v>
      </c>
      <c r="R582" s="29">
        <f>+SUMIFS('Scritture 2014'!$F:$F,'Scritture 2014'!$G:$G,"16",'Scritture 2014'!$A:$A,$M582)</f>
        <v>0</v>
      </c>
      <c r="S582" s="29">
        <f>+SUMIFS('Scritture 2014'!$F:$F,'Scritture 2014'!$G:$G,"39CA",'Scritture 2014'!$A:$A,$M582)</f>
        <v>0</v>
      </c>
      <c r="T582" s="29">
        <f>+SUMIFS('Scritture 2014'!$F:$F,'Scritture 2014'!$G:$G,"17",'Scritture 2014'!$A:$A,$M582)</f>
        <v>0</v>
      </c>
      <c r="U582" s="29">
        <f>+SUMIFS('Scritture 2014'!$F:$F,'Scritture 2014'!$G:$G,"39AF",'Scritture 2014'!$A:$A,$M582)</f>
        <v>0</v>
      </c>
      <c r="V582" s="29">
        <f>+SUMIFS('Scritture 2014'!$F:$F,'Scritture 2014'!$G:$G,"39SD",'Scritture 2014'!$A:$A,$M582)</f>
        <v>0</v>
      </c>
      <c r="W582" s="29">
        <f>+SUMIFS('Scritture 2014'!$F:$F,'Scritture 2014'!$G:$G,"37",'Scritture 2014'!$A:$A,$M582)</f>
        <v>0</v>
      </c>
      <c r="X582" s="29">
        <f>+SUMIFS('Scritture 2014'!$F:$F,'Scritture 2014'!$G:$G,"19",'Scritture 2014'!$A:$A,$M582)</f>
        <v>-194.5156199999995</v>
      </c>
      <c r="Y582" s="29">
        <f t="shared" si="31"/>
        <v>-194.5156199999995</v>
      </c>
      <c r="Z582" s="29">
        <f t="shared" si="32"/>
        <v>-194.5156199999995</v>
      </c>
      <c r="AA582" s="29">
        <f t="shared" si="33"/>
        <v>-194.5156199999995</v>
      </c>
    </row>
    <row r="583" spans="1:27" ht="15" customHeight="1" x14ac:dyDescent="0.3">
      <c r="A583" s="12"/>
      <c r="B583" s="12"/>
      <c r="C583" s="13"/>
      <c r="D583" s="13"/>
      <c r="E583" s="14"/>
      <c r="F583" s="13"/>
      <c r="G583" s="13"/>
      <c r="H583" s="10" t="s">
        <v>426</v>
      </c>
      <c r="I583" s="10" t="s">
        <v>467</v>
      </c>
      <c r="J583" t="s">
        <v>703</v>
      </c>
      <c r="K583" t="s">
        <v>703</v>
      </c>
      <c r="M583" s="59" t="s">
        <v>854</v>
      </c>
      <c r="N583" s="59" t="s">
        <v>855</v>
      </c>
      <c r="O583" s="12"/>
      <c r="P583" s="29">
        <f>+VLOOKUP($M583,'Sp 2013'!$M:$X,12,0)</f>
        <v>0</v>
      </c>
      <c r="Q583" s="29">
        <f>+SUMIFS('Scritture 2014'!$F:$F,'Scritture 2014'!$G:$G,"38",'Scritture 2014'!$A:$A,$M583)</f>
        <v>0</v>
      </c>
      <c r="R583" s="29">
        <f>+SUMIFS('Scritture 2014'!$F:$F,'Scritture 2014'!$G:$G,"16",'Scritture 2014'!$A:$A,$M583)</f>
        <v>0</v>
      </c>
      <c r="S583" s="29">
        <f>+SUMIFS('Scritture 2014'!$F:$F,'Scritture 2014'!$G:$G,"39CA",'Scritture 2014'!$A:$A,$M583)</f>
        <v>0</v>
      </c>
      <c r="T583" s="29">
        <f>+SUMIFS('Scritture 2014'!$F:$F,'Scritture 2014'!$G:$G,"17",'Scritture 2014'!$A:$A,$M583)</f>
        <v>0</v>
      </c>
      <c r="U583" s="29">
        <f>+SUMIFS('Scritture 2014'!$F:$F,'Scritture 2014'!$G:$G,"39AF",'Scritture 2014'!$A:$A,$M583)</f>
        <v>0</v>
      </c>
      <c r="V583" s="29">
        <f>+SUMIFS('Scritture 2014'!$F:$F,'Scritture 2014'!$G:$G,"39SD",'Scritture 2014'!$A:$A,$M583)</f>
        <v>0</v>
      </c>
      <c r="W583" s="29">
        <f>+SUMIFS('Scritture 2014'!$F:$F,'Scritture 2014'!$G:$G,"37",'Scritture 2014'!$A:$A,$M583)</f>
        <v>0</v>
      </c>
      <c r="X583" s="29">
        <f>+SUMIFS('Scritture 2014'!$F:$F,'Scritture 2014'!$G:$G,"19",'Scritture 2014'!$A:$A,$M583)</f>
        <v>-1371.5844999999965</v>
      </c>
      <c r="Y583" s="29">
        <f t="shared" si="31"/>
        <v>-1371.5844999999965</v>
      </c>
      <c r="Z583" s="29">
        <f t="shared" si="32"/>
        <v>-1371.5844999999965</v>
      </c>
      <c r="AA583" s="29">
        <f t="shared" si="33"/>
        <v>-1371.5844999999965</v>
      </c>
    </row>
    <row r="584" spans="1:27" ht="15" customHeight="1" x14ac:dyDescent="0.3">
      <c r="A584" s="12"/>
      <c r="B584" s="12"/>
      <c r="C584" s="13"/>
      <c r="D584" s="13"/>
      <c r="E584" s="14"/>
      <c r="F584" s="13"/>
      <c r="G584" s="13"/>
      <c r="H584" s="10" t="s">
        <v>426</v>
      </c>
      <c r="I584" s="10" t="s">
        <v>467</v>
      </c>
      <c r="J584" t="s">
        <v>703</v>
      </c>
      <c r="K584" t="s">
        <v>703</v>
      </c>
      <c r="M584" s="23" t="s">
        <v>896</v>
      </c>
      <c r="N584" s="23" t="s">
        <v>897</v>
      </c>
      <c r="O584" s="12"/>
      <c r="P584" s="29">
        <f>+VLOOKUP($M584,'Sp 2013'!$M:$X,12,0)</f>
        <v>0</v>
      </c>
      <c r="Q584" s="29">
        <f>+SUMIFS('Scritture 2014'!$F:$F,'Scritture 2014'!$G:$G,"38",'Scritture 2014'!$A:$A,$M584)</f>
        <v>0</v>
      </c>
      <c r="R584" s="29">
        <f>+SUMIFS('Scritture 2014'!$F:$F,'Scritture 2014'!$G:$G,"16",'Scritture 2014'!$A:$A,$M584)</f>
        <v>-100782.44845635282</v>
      </c>
      <c r="S584" s="29">
        <f>+SUMIFS('Scritture 2014'!$F:$F,'Scritture 2014'!$G:$G,"39CA",'Scritture 2014'!$A:$A,$M584)</f>
        <v>0</v>
      </c>
      <c r="T584" s="29">
        <f>+SUMIFS('Scritture 2014'!$F:$F,'Scritture 2014'!$G:$G,"17",'Scritture 2014'!$A:$A,$M584)</f>
        <v>0</v>
      </c>
      <c r="U584" s="29">
        <f>+SUMIFS('Scritture 2014'!$F:$F,'Scritture 2014'!$G:$G,"39AF",'Scritture 2014'!$A:$A,$M584)</f>
        <v>0</v>
      </c>
      <c r="V584" s="29">
        <f>+SUMIFS('Scritture 2014'!$F:$F,'Scritture 2014'!$G:$G,"39SD",'Scritture 2014'!$A:$A,$M584)</f>
        <v>0</v>
      </c>
      <c r="W584" s="29">
        <f>+SUMIFS('Scritture 2014'!$F:$F,'Scritture 2014'!$G:$G,"37",'Scritture 2014'!$A:$A,$M584)</f>
        <v>0</v>
      </c>
      <c r="X584" s="29">
        <f>+SUMIFS('Scritture 2014'!$F:$F,'Scritture 2014'!$G:$G,"19",'Scritture 2014'!$A:$A,$M584)</f>
        <v>0</v>
      </c>
      <c r="Y584" s="29">
        <f t="shared" ref="Y584:Y595" si="34">+SUM(Q584:X584)</f>
        <v>-100782.44845635282</v>
      </c>
      <c r="Z584" s="29">
        <f t="shared" ref="Z584:Z595" si="35">+O584+SUM(P584:X584)</f>
        <v>-100782.44845635282</v>
      </c>
      <c r="AA584" s="29">
        <f t="shared" ref="AA584:AA595" si="36">+Z584-O584</f>
        <v>-100782.44845635282</v>
      </c>
    </row>
    <row r="585" spans="1:27" ht="15" customHeight="1" x14ac:dyDescent="0.3">
      <c r="A585" s="12"/>
      <c r="B585" s="12"/>
      <c r="C585" s="13"/>
      <c r="D585" s="13"/>
      <c r="E585" s="14"/>
      <c r="F585" s="13"/>
      <c r="G585" s="13"/>
      <c r="H585" s="10" t="s">
        <v>426</v>
      </c>
      <c r="I585" s="10" t="s">
        <v>467</v>
      </c>
      <c r="J585" t="s">
        <v>703</v>
      </c>
      <c r="K585" t="s">
        <v>703</v>
      </c>
      <c r="M585" s="23" t="s">
        <v>898</v>
      </c>
      <c r="N585" s="23" t="s">
        <v>899</v>
      </c>
      <c r="O585" s="12"/>
      <c r="P585" s="29">
        <f>+VLOOKUP($M585,'Sp 2013'!$M:$X,12,0)</f>
        <v>0</v>
      </c>
      <c r="Q585" s="29">
        <f>+SUMIFS('Scritture 2014'!$F:$F,'Scritture 2014'!$G:$G,"38",'Scritture 2014'!$A:$A,$M585)</f>
        <v>0</v>
      </c>
      <c r="R585" s="29">
        <f>+SUMIFS('Scritture 2014'!$F:$F,'Scritture 2014'!$G:$G,"16",'Scritture 2014'!$A:$A,$M585)</f>
        <v>-14292.78359926458</v>
      </c>
      <c r="S585" s="29">
        <f>+SUMIFS('Scritture 2014'!$F:$F,'Scritture 2014'!$G:$G,"39CA",'Scritture 2014'!$A:$A,$M585)</f>
        <v>0</v>
      </c>
      <c r="T585" s="29">
        <f>+SUMIFS('Scritture 2014'!$F:$F,'Scritture 2014'!$G:$G,"17",'Scritture 2014'!$A:$A,$M585)</f>
        <v>0</v>
      </c>
      <c r="U585" s="29">
        <f>+SUMIFS('Scritture 2014'!$F:$F,'Scritture 2014'!$G:$G,"39AF",'Scritture 2014'!$A:$A,$M585)</f>
        <v>0</v>
      </c>
      <c r="V585" s="29">
        <f>+SUMIFS('Scritture 2014'!$F:$F,'Scritture 2014'!$G:$G,"39SD",'Scritture 2014'!$A:$A,$M585)</f>
        <v>0</v>
      </c>
      <c r="W585" s="29">
        <f>+SUMIFS('Scritture 2014'!$F:$F,'Scritture 2014'!$G:$G,"37",'Scritture 2014'!$A:$A,$M585)</f>
        <v>0</v>
      </c>
      <c r="X585" s="29">
        <f>+SUMIFS('Scritture 2014'!$F:$F,'Scritture 2014'!$G:$G,"19",'Scritture 2014'!$A:$A,$M585)</f>
        <v>0</v>
      </c>
      <c r="Y585" s="29">
        <f t="shared" si="34"/>
        <v>-14292.78359926458</v>
      </c>
      <c r="Z585" s="29">
        <f t="shared" si="35"/>
        <v>-14292.78359926458</v>
      </c>
      <c r="AA585" s="29">
        <f t="shared" si="36"/>
        <v>-14292.78359926458</v>
      </c>
    </row>
    <row r="586" spans="1:27" ht="15" customHeight="1" x14ac:dyDescent="0.3">
      <c r="A586" s="12"/>
      <c r="B586" s="12"/>
      <c r="C586" s="13"/>
      <c r="D586" s="13"/>
      <c r="E586" s="14"/>
      <c r="F586" s="13"/>
      <c r="G586" s="13"/>
      <c r="H586" s="10" t="s">
        <v>426</v>
      </c>
      <c r="I586" s="10" t="s">
        <v>467</v>
      </c>
      <c r="J586" t="s">
        <v>673</v>
      </c>
      <c r="K586" t="s">
        <v>673</v>
      </c>
      <c r="M586" s="15" t="s">
        <v>790</v>
      </c>
      <c r="N586" s="15" t="s">
        <v>729</v>
      </c>
      <c r="O586" s="12"/>
      <c r="P586" s="29">
        <f>+VLOOKUP($M586,'Sp 2013'!$M:$X,12,0)</f>
        <v>0</v>
      </c>
      <c r="Q586" s="29">
        <f>+SUMIFS('Scritture 2014'!$F:$F,'Scritture 2014'!$G:$G,"38",'Scritture 2014'!$A:$A,$M586)</f>
        <v>0</v>
      </c>
      <c r="R586" s="29">
        <f>+SUMIFS('Scritture 2014'!$F:$F,'Scritture 2014'!$G:$G,"16",'Scritture 2014'!$A:$A,$M586)</f>
        <v>0</v>
      </c>
      <c r="S586" s="29">
        <f>+SUMIFS('Scritture 2014'!$F:$F,'Scritture 2014'!$G:$G,"39CA",'Scritture 2014'!$A:$A,$M586)</f>
        <v>0</v>
      </c>
      <c r="T586" s="29">
        <f>+SUMIFS('Scritture 2014'!$F:$F,'Scritture 2014'!$G:$G,"17",'Scritture 2014'!$A:$A,$M586)</f>
        <v>0</v>
      </c>
      <c r="U586" s="29">
        <f>+SUMIFS('Scritture 2014'!$F:$F,'Scritture 2014'!$G:$G,"39AF",'Scritture 2014'!$A:$A,$M586)</f>
        <v>-13776.920000000006</v>
      </c>
      <c r="V586" s="29">
        <f>+SUMIFS('Scritture 2014'!$F:$F,'Scritture 2014'!$G:$G,"39SD",'Scritture 2014'!$A:$A,$M586)</f>
        <v>0</v>
      </c>
      <c r="W586" s="29">
        <f>+SUMIFS('Scritture 2014'!$F:$F,'Scritture 2014'!$G:$G,"37",'Scritture 2014'!$A:$A,$M586)</f>
        <v>0</v>
      </c>
      <c r="X586" s="29">
        <f>+SUMIFS('Scritture 2014'!$F:$F,'Scritture 2014'!$G:$G,"19",'Scritture 2014'!$A:$A,$M586)</f>
        <v>0</v>
      </c>
      <c r="Y586" s="29">
        <f t="shared" si="34"/>
        <v>-13776.920000000006</v>
      </c>
      <c r="Z586" s="29">
        <f t="shared" si="35"/>
        <v>-13776.920000000006</v>
      </c>
      <c r="AA586" s="29">
        <f t="shared" si="36"/>
        <v>-13776.920000000006</v>
      </c>
    </row>
    <row r="587" spans="1:27" x14ac:dyDescent="0.3">
      <c r="A587" s="12"/>
      <c r="B587" s="12"/>
      <c r="C587" s="13"/>
      <c r="D587" s="13"/>
      <c r="E587" s="14"/>
      <c r="F587" s="13"/>
      <c r="G587" s="13"/>
      <c r="H587" s="10" t="s">
        <v>426</v>
      </c>
      <c r="I587" s="10" t="s">
        <v>467</v>
      </c>
      <c r="J587" t="s">
        <v>673</v>
      </c>
      <c r="K587" t="s">
        <v>673</v>
      </c>
      <c r="M587" s="15" t="s">
        <v>791</v>
      </c>
      <c r="N587" s="15" t="s">
        <v>792</v>
      </c>
      <c r="O587" s="12"/>
      <c r="P587" s="29">
        <f>+VLOOKUP($M587,'Sp 2013'!$M:$X,12,0)</f>
        <v>0</v>
      </c>
      <c r="Q587" s="29">
        <f>+SUMIFS('Scritture 2014'!$F:$F,'Scritture 2014'!$G:$G,"38",'Scritture 2014'!$A:$A,$M587)</f>
        <v>0</v>
      </c>
      <c r="R587" s="29">
        <f>+SUMIFS('Scritture 2014'!$F:$F,'Scritture 2014'!$G:$G,"16",'Scritture 2014'!$A:$A,$M587)</f>
        <v>0</v>
      </c>
      <c r="S587" s="29">
        <f>+SUMIFS('Scritture 2014'!$F:$F,'Scritture 2014'!$G:$G,"39CA",'Scritture 2014'!$A:$A,$M587)</f>
        <v>0</v>
      </c>
      <c r="T587" s="29">
        <f>+SUMIFS('Scritture 2014'!$F:$F,'Scritture 2014'!$G:$G,"17",'Scritture 2014'!$A:$A,$M587)</f>
        <v>0</v>
      </c>
      <c r="U587" s="29">
        <f>+SUMIFS('Scritture 2014'!$F:$F,'Scritture 2014'!$G:$G,"39AF",'Scritture 2014'!$A:$A,$M587)</f>
        <v>0</v>
      </c>
      <c r="V587" s="29">
        <f>+SUMIFS('Scritture 2014'!$F:$F,'Scritture 2014'!$G:$G,"39SD",'Scritture 2014'!$A:$A,$M587)</f>
        <v>-547.18999999999869</v>
      </c>
      <c r="W587" s="29">
        <f>+SUMIFS('Scritture 2014'!$F:$F,'Scritture 2014'!$G:$G,"37",'Scritture 2014'!$A:$A,$M587)</f>
        <v>0</v>
      </c>
      <c r="X587" s="29">
        <f>+SUMIFS('Scritture 2014'!$F:$F,'Scritture 2014'!$G:$G,"19",'Scritture 2014'!$A:$A,$M587)</f>
        <v>0</v>
      </c>
      <c r="Y587" s="29">
        <f t="shared" si="34"/>
        <v>-547.18999999999869</v>
      </c>
      <c r="Z587" s="29">
        <f t="shared" si="35"/>
        <v>-547.18999999999869</v>
      </c>
      <c r="AA587" s="29">
        <f t="shared" si="36"/>
        <v>-547.18999999999869</v>
      </c>
    </row>
    <row r="588" spans="1:27" x14ac:dyDescent="0.3">
      <c r="A588" s="12"/>
      <c r="B588" s="12"/>
      <c r="C588" s="13"/>
      <c r="D588" s="13"/>
      <c r="E588" s="14"/>
      <c r="F588" s="13"/>
      <c r="G588" s="13"/>
      <c r="H588" s="10" t="s">
        <v>426</v>
      </c>
      <c r="I588" s="10" t="s">
        <v>467</v>
      </c>
      <c r="J588" t="s">
        <v>673</v>
      </c>
      <c r="K588" t="s">
        <v>673</v>
      </c>
      <c r="M588" s="15" t="s">
        <v>793</v>
      </c>
      <c r="N588" s="15" t="s">
        <v>717</v>
      </c>
      <c r="O588" s="12"/>
      <c r="P588" s="29">
        <f>+VLOOKUP($M588,'Sp 2013'!$M:$X,12,0)</f>
        <v>0</v>
      </c>
      <c r="Q588" s="29">
        <f>+SUMIFS('Scritture 2014'!$F:$F,'Scritture 2014'!$G:$G,"38",'Scritture 2014'!$A:$A,$M588)</f>
        <v>0</v>
      </c>
      <c r="R588" s="29">
        <f>+SUMIFS('Scritture 2014'!$F:$F,'Scritture 2014'!$G:$G,"16",'Scritture 2014'!$A:$A,$M588)</f>
        <v>0</v>
      </c>
      <c r="S588" s="29">
        <f>+SUMIFS('Scritture 2014'!$F:$F,'Scritture 2014'!$G:$G,"39CA",'Scritture 2014'!$A:$A,$M588)</f>
        <v>2105.73</v>
      </c>
      <c r="T588" s="29">
        <f>+SUMIFS('Scritture 2014'!$F:$F,'Scritture 2014'!$G:$G,"17",'Scritture 2014'!$A:$A,$M588)</f>
        <v>0</v>
      </c>
      <c r="U588" s="29">
        <f>+SUMIFS('Scritture 2014'!$F:$F,'Scritture 2014'!$G:$G,"39AF",'Scritture 2014'!$A:$A,$M588)</f>
        <v>0</v>
      </c>
      <c r="V588" s="29">
        <f>+SUMIFS('Scritture 2014'!$F:$F,'Scritture 2014'!$G:$G,"39SD",'Scritture 2014'!$A:$A,$M588)</f>
        <v>0</v>
      </c>
      <c r="W588" s="29">
        <f>+SUMIFS('Scritture 2014'!$F:$F,'Scritture 2014'!$G:$G,"37",'Scritture 2014'!$A:$A,$M588)</f>
        <v>0</v>
      </c>
      <c r="X588" s="29">
        <f>+SUMIFS('Scritture 2014'!$F:$F,'Scritture 2014'!$G:$G,"19",'Scritture 2014'!$A:$A,$M588)</f>
        <v>0</v>
      </c>
      <c r="Y588" s="29">
        <f t="shared" si="34"/>
        <v>2105.73</v>
      </c>
      <c r="Z588" s="29">
        <f t="shared" si="35"/>
        <v>2105.73</v>
      </c>
      <c r="AA588" s="29">
        <f t="shared" si="36"/>
        <v>2105.73</v>
      </c>
    </row>
    <row r="589" spans="1:27" x14ac:dyDescent="0.3">
      <c r="A589" s="12"/>
      <c r="B589" s="12"/>
      <c r="C589" s="13"/>
      <c r="D589" s="13"/>
      <c r="E589" s="14"/>
      <c r="F589" s="13"/>
      <c r="G589" s="13"/>
      <c r="H589" s="10" t="s">
        <v>426</v>
      </c>
      <c r="I589" s="10" t="s">
        <v>467</v>
      </c>
      <c r="J589" t="s">
        <v>673</v>
      </c>
      <c r="K589" t="s">
        <v>673</v>
      </c>
      <c r="M589" s="15" t="s">
        <v>811</v>
      </c>
      <c r="N589" s="15" t="s">
        <v>794</v>
      </c>
      <c r="O589" s="12"/>
      <c r="P589" s="29">
        <f>+VLOOKUP($M589,'Sp 2013'!$M:$X,12,0)</f>
        <v>0</v>
      </c>
      <c r="Q589" s="29">
        <f>+SUMIFS('Scritture 2014'!$F:$F,'Scritture 2014'!$G:$G,"38",'Scritture 2014'!$A:$A,$M589)</f>
        <v>0</v>
      </c>
      <c r="R589" s="29">
        <f>+SUMIFS('Scritture 2014'!$F:$F,'Scritture 2014'!$G:$G,"16",'Scritture 2014'!$A:$A,$M589)</f>
        <v>0</v>
      </c>
      <c r="S589" s="29">
        <f>+SUMIFS('Scritture 2014'!$F:$F,'Scritture 2014'!$G:$G,"39CA",'Scritture 2014'!$A:$A,$M589)</f>
        <v>0</v>
      </c>
      <c r="T589" s="29">
        <f>+SUMIFS('Scritture 2014'!$F:$F,'Scritture 2014'!$G:$G,"17",'Scritture 2014'!$A:$A,$M589)</f>
        <v>114.05</v>
      </c>
      <c r="U589" s="29">
        <f>+SUMIFS('Scritture 2014'!$F:$F,'Scritture 2014'!$G:$G,"39AF",'Scritture 2014'!$A:$A,$M589)</f>
        <v>0</v>
      </c>
      <c r="V589" s="29">
        <f>+SUMIFS('Scritture 2014'!$F:$F,'Scritture 2014'!$G:$G,"39SD",'Scritture 2014'!$A:$A,$M589)</f>
        <v>0</v>
      </c>
      <c r="W589" s="29">
        <f>+SUMIFS('Scritture 2014'!$F:$F,'Scritture 2014'!$G:$G,"37",'Scritture 2014'!$A:$A,$M589)</f>
        <v>0</v>
      </c>
      <c r="X589" s="29">
        <f>+SUMIFS('Scritture 2014'!$F:$F,'Scritture 2014'!$G:$G,"19",'Scritture 2014'!$A:$A,$M589)</f>
        <v>0</v>
      </c>
      <c r="Y589" s="29">
        <f t="shared" si="34"/>
        <v>114.05</v>
      </c>
      <c r="Z589" s="29">
        <f t="shared" si="35"/>
        <v>114.05</v>
      </c>
      <c r="AA589" s="29">
        <f t="shared" si="36"/>
        <v>114.05</v>
      </c>
    </row>
    <row r="590" spans="1:27" x14ac:dyDescent="0.3">
      <c r="A590" s="12"/>
      <c r="B590" s="12"/>
      <c r="C590" s="13"/>
      <c r="D590" s="13"/>
      <c r="E590" s="14"/>
      <c r="F590" s="13"/>
      <c r="G590" s="13"/>
      <c r="H590" s="10"/>
      <c r="I590" s="10"/>
      <c r="M590" s="15"/>
      <c r="N590" s="15"/>
      <c r="O590" s="12"/>
      <c r="P590" s="29"/>
      <c r="Q590" s="29">
        <f>+SUMIFS('Scritture 2014'!$F:$F,'Scritture 2014'!$G:$G,"38",'Scritture 2014'!$A:$A,$M590)</f>
        <v>0</v>
      </c>
      <c r="R590" s="29">
        <f>+SUMIFS('Scritture 2014'!$F:$F,'Scritture 2014'!$G:$G,"16",'Scritture 2014'!$A:$A,$M590)</f>
        <v>0</v>
      </c>
      <c r="S590" s="29">
        <f>+SUMIFS('Scritture 2014'!$F:$F,'Scritture 2014'!$G:$G,"39CA",'Scritture 2014'!$A:$A,$M590)</f>
        <v>0</v>
      </c>
      <c r="T590" s="29">
        <f>+SUMIFS('Scritture 2014'!$F:$F,'Scritture 2014'!$G:$G,"17",'Scritture 2014'!$A:$A,$M590)</f>
        <v>0</v>
      </c>
      <c r="U590" s="29">
        <f>+SUMIFS('Scritture 2014'!$F:$F,'Scritture 2014'!$G:$G,"39AF",'Scritture 2014'!$A:$A,$M590)</f>
        <v>0</v>
      </c>
      <c r="V590" s="29">
        <f>+SUMIFS('Scritture 2014'!$F:$F,'Scritture 2014'!$G:$G,"39SD",'Scritture 2014'!$A:$A,$M590)</f>
        <v>0</v>
      </c>
      <c r="W590" s="29">
        <f>+SUMIFS('Scritture 2014'!$F:$F,'Scritture 2014'!$G:$G,"37",'Scritture 2014'!$A:$A,$M590)</f>
        <v>0</v>
      </c>
      <c r="X590" s="29">
        <f>+SUMIFS('Scritture 2014'!$F:$F,'Scritture 2014'!$G:$G,"19",'Scritture 2014'!$A:$A,$M590)</f>
        <v>0</v>
      </c>
      <c r="Y590" s="29">
        <f t="shared" si="34"/>
        <v>0</v>
      </c>
      <c r="Z590" s="29">
        <f t="shared" si="35"/>
        <v>0</v>
      </c>
      <c r="AA590" s="29">
        <f t="shared" si="36"/>
        <v>0</v>
      </c>
    </row>
    <row r="591" spans="1:27" x14ac:dyDescent="0.3">
      <c r="A591" s="12"/>
      <c r="B591" s="12"/>
      <c r="C591" s="13"/>
      <c r="D591" s="13"/>
      <c r="E591" s="14"/>
      <c r="F591" s="13"/>
      <c r="G591" s="13"/>
      <c r="H591" s="10" t="s">
        <v>795</v>
      </c>
      <c r="I591" s="10" t="s">
        <v>795</v>
      </c>
      <c r="J591" t="s">
        <v>796</v>
      </c>
      <c r="M591" s="23" t="s">
        <v>841</v>
      </c>
      <c r="N591" t="s">
        <v>796</v>
      </c>
      <c r="O591" s="12"/>
      <c r="P591" s="29">
        <f>+VLOOKUP($M591,'Sp 2013'!$M:$X,12,0)</f>
        <v>0</v>
      </c>
      <c r="Q591" s="29">
        <f>+SUMIFS('Scritture 2014'!$F:$F,'Scritture 2014'!$G:$G,"38",'Scritture 2014'!$A:$A,$M591)</f>
        <v>0</v>
      </c>
      <c r="R591" s="29">
        <f>+SUMIFS('Scritture 2014'!$F:$F,'Scritture 2014'!$G:$G,"16",'Scritture 2014'!$A:$A,$M591)</f>
        <v>0</v>
      </c>
      <c r="S591" s="29">
        <f>+SUMIFS('Scritture 2014'!$F:$F,'Scritture 2014'!$G:$G,"39CA",'Scritture 2014'!$A:$A,$M591)</f>
        <v>0</v>
      </c>
      <c r="T591" s="29">
        <f>+SUMIFS('Scritture 2014'!$F:$F,'Scritture 2014'!$G:$G,"17",'Scritture 2014'!$A:$A,$M591)</f>
        <v>0</v>
      </c>
      <c r="U591" s="29">
        <f>+SUMIFS('Scritture 2014'!$F:$F,'Scritture 2014'!$G:$G,"39AF",'Scritture 2014'!$A:$A,$M591)</f>
        <v>0</v>
      </c>
      <c r="V591" s="29">
        <f>+SUMIFS('Scritture 2014'!$F:$F,'Scritture 2014'!$G:$G,"39SD",'Scritture 2014'!$A:$A,$M591)</f>
        <v>0</v>
      </c>
      <c r="W591" s="29">
        <f>+SUMIFS('Scritture 2014'!$F:$F,'Scritture 2014'!$G:$G,"37",'Scritture 2014'!$A:$A,$M591)</f>
        <v>29299.293240000014</v>
      </c>
      <c r="X591" s="29">
        <f>+SUMIFS('Scritture 2014'!$F:$F,'Scritture 2014'!$G:$G,"19",'Scritture 2014'!$A:$A,$M591)</f>
        <v>17009.747299999999</v>
      </c>
      <c r="Y591" s="29">
        <f t="shared" si="34"/>
        <v>46309.040540000016</v>
      </c>
      <c r="Z591" s="29">
        <f t="shared" si="35"/>
        <v>46309.040540000016</v>
      </c>
      <c r="AA591" s="29">
        <f t="shared" si="36"/>
        <v>46309.040540000016</v>
      </c>
    </row>
    <row r="592" spans="1:27" x14ac:dyDescent="0.3">
      <c r="A592" s="12"/>
      <c r="B592" s="12"/>
      <c r="C592" s="13"/>
      <c r="D592" s="13"/>
      <c r="E592" s="14"/>
      <c r="F592" s="13"/>
      <c r="G592" s="13"/>
      <c r="H592" s="10" t="s">
        <v>795</v>
      </c>
      <c r="I592" s="10" t="s">
        <v>795</v>
      </c>
      <c r="J592" t="s">
        <v>797</v>
      </c>
      <c r="M592" s="15"/>
      <c r="N592" s="15" t="s">
        <v>797</v>
      </c>
      <c r="O592" s="12"/>
      <c r="P592" s="29"/>
      <c r="Q592" s="29">
        <f>+SUMIFS('Scritture 2014'!$F:$F,'Scritture 2014'!$G:$G,"38",'Scritture 2014'!$A:$A,$M592)</f>
        <v>0</v>
      </c>
      <c r="R592" s="29">
        <f>+SUMIFS('Scritture 2014'!$F:$F,'Scritture 2014'!$G:$G,"16",'Scritture 2014'!$A:$A,$M592)</f>
        <v>0</v>
      </c>
      <c r="S592" s="29">
        <f>+SUMIFS('Scritture 2014'!$F:$F,'Scritture 2014'!$G:$G,"39CA",'Scritture 2014'!$A:$A,$M592)</f>
        <v>0</v>
      </c>
      <c r="T592" s="29">
        <f>+SUMIFS('Scritture 2014'!$F:$F,'Scritture 2014'!$G:$G,"17",'Scritture 2014'!$A:$A,$M592)</f>
        <v>0</v>
      </c>
      <c r="U592" s="29">
        <f>+SUMIFS('Scritture 2014'!$F:$F,'Scritture 2014'!$G:$G,"39AF",'Scritture 2014'!$A:$A,$M592)</f>
        <v>0</v>
      </c>
      <c r="V592" s="29">
        <f>+SUMIFS('Scritture 2014'!$F:$F,'Scritture 2014'!$G:$G,"39SD",'Scritture 2014'!$A:$A,$M592)</f>
        <v>0</v>
      </c>
      <c r="W592" s="29">
        <f>+SUMIFS('Scritture 2014'!$F:$F,'Scritture 2014'!$G:$G,"37",'Scritture 2014'!$A:$A,$M592)</f>
        <v>0</v>
      </c>
      <c r="X592" s="29">
        <f>+SUMIFS('Scritture 2014'!$F:$F,'Scritture 2014'!$G:$G,"19",'Scritture 2014'!$A:$A,$M592)</f>
        <v>0</v>
      </c>
      <c r="Y592" s="29">
        <f t="shared" si="34"/>
        <v>0</v>
      </c>
      <c r="Z592" s="29">
        <f t="shared" si="35"/>
        <v>0</v>
      </c>
      <c r="AA592" s="29">
        <f t="shared" si="36"/>
        <v>0</v>
      </c>
    </row>
    <row r="593" spans="1:27" x14ac:dyDescent="0.3">
      <c r="A593" s="12"/>
      <c r="B593" s="12"/>
      <c r="C593" s="13"/>
      <c r="D593" s="13"/>
      <c r="E593" s="14"/>
      <c r="F593" s="13"/>
      <c r="G593" s="13"/>
      <c r="H593" s="10" t="s">
        <v>795</v>
      </c>
      <c r="I593" s="10" t="s">
        <v>795</v>
      </c>
      <c r="J593" t="s">
        <v>798</v>
      </c>
      <c r="M593" s="15"/>
      <c r="N593" s="15" t="s">
        <v>798</v>
      </c>
      <c r="O593" s="12"/>
      <c r="P593" s="29"/>
      <c r="Q593" s="29">
        <f>+SUMIFS('Scritture 2014'!$F:$F,'Scritture 2014'!$G:$G,"38",'Scritture 2014'!$A:$A,$M593)</f>
        <v>0</v>
      </c>
      <c r="R593" s="29">
        <f>+SUMIFS('Scritture 2014'!$F:$F,'Scritture 2014'!$G:$G,"16",'Scritture 2014'!$A:$A,$M593)</f>
        <v>0</v>
      </c>
      <c r="S593" s="29">
        <f>+SUMIFS('Scritture 2014'!$F:$F,'Scritture 2014'!$G:$G,"39CA",'Scritture 2014'!$A:$A,$M593)</f>
        <v>0</v>
      </c>
      <c r="T593" s="29">
        <f>+SUMIFS('Scritture 2014'!$F:$F,'Scritture 2014'!$G:$G,"17",'Scritture 2014'!$A:$A,$M593)</f>
        <v>0</v>
      </c>
      <c r="U593" s="29">
        <f>+SUMIFS('Scritture 2014'!$F:$F,'Scritture 2014'!$G:$G,"39AF",'Scritture 2014'!$A:$A,$M593)</f>
        <v>0</v>
      </c>
      <c r="V593" s="29">
        <f>+SUMIFS('Scritture 2014'!$F:$F,'Scritture 2014'!$G:$G,"39SD",'Scritture 2014'!$A:$A,$M593)</f>
        <v>0</v>
      </c>
      <c r="W593" s="29">
        <f>+SUMIFS('Scritture 2014'!$F:$F,'Scritture 2014'!$G:$G,"37",'Scritture 2014'!$A:$A,$M593)</f>
        <v>0</v>
      </c>
      <c r="X593" s="29">
        <f>+SUMIFS('Scritture 2014'!$F:$F,'Scritture 2014'!$G:$G,"19",'Scritture 2014'!$A:$A,$M593)</f>
        <v>0</v>
      </c>
      <c r="Y593" s="29">
        <f t="shared" si="34"/>
        <v>0</v>
      </c>
      <c r="Z593" s="29">
        <f t="shared" si="35"/>
        <v>0</v>
      </c>
      <c r="AA593" s="29">
        <f t="shared" si="36"/>
        <v>0</v>
      </c>
    </row>
    <row r="594" spans="1:27" x14ac:dyDescent="0.3">
      <c r="A594" s="12"/>
      <c r="B594" s="12"/>
      <c r="C594" s="13"/>
      <c r="D594" s="13"/>
      <c r="E594" s="14"/>
      <c r="F594" s="13"/>
      <c r="G594" s="13"/>
      <c r="H594" s="10" t="s">
        <v>795</v>
      </c>
      <c r="I594" s="10" t="s">
        <v>795</v>
      </c>
      <c r="J594" t="s">
        <v>799</v>
      </c>
      <c r="M594" s="15"/>
      <c r="N594" s="15" t="s">
        <v>799</v>
      </c>
      <c r="O594" s="12"/>
      <c r="P594" s="29"/>
      <c r="Q594" s="29">
        <f>+SUMIFS('Scritture 2014'!$F:$F,'Scritture 2014'!$G:$G,"38",'Scritture 2014'!$A:$A,$M594)</f>
        <v>0</v>
      </c>
      <c r="R594" s="29">
        <f>+SUMIFS('Scritture 2014'!$F:$F,'Scritture 2014'!$G:$G,"16",'Scritture 2014'!$A:$A,$M594)</f>
        <v>0</v>
      </c>
      <c r="S594" s="29">
        <f>+SUMIFS('Scritture 2014'!$F:$F,'Scritture 2014'!$G:$G,"39CA",'Scritture 2014'!$A:$A,$M594)</f>
        <v>0</v>
      </c>
      <c r="T594" s="29">
        <f>+SUMIFS('Scritture 2014'!$F:$F,'Scritture 2014'!$G:$G,"17",'Scritture 2014'!$A:$A,$M594)</f>
        <v>0</v>
      </c>
      <c r="U594" s="29">
        <f>+SUMIFS('Scritture 2014'!$F:$F,'Scritture 2014'!$G:$G,"39AF",'Scritture 2014'!$A:$A,$M594)</f>
        <v>0</v>
      </c>
      <c r="V594" s="29">
        <f>+SUMIFS('Scritture 2014'!$F:$F,'Scritture 2014'!$G:$G,"39SD",'Scritture 2014'!$A:$A,$M594)</f>
        <v>0</v>
      </c>
      <c r="W594" s="29">
        <f>+SUMIFS('Scritture 2014'!$F:$F,'Scritture 2014'!$G:$G,"37",'Scritture 2014'!$A:$A,$M594)</f>
        <v>0</v>
      </c>
      <c r="X594" s="29">
        <f>+SUMIFS('Scritture 2014'!$F:$F,'Scritture 2014'!$G:$G,"19",'Scritture 2014'!$A:$A,$M594)</f>
        <v>0</v>
      </c>
      <c r="Y594" s="29">
        <f t="shared" si="34"/>
        <v>0</v>
      </c>
      <c r="Z594" s="29">
        <f t="shared" si="35"/>
        <v>0</v>
      </c>
      <c r="AA594" s="29">
        <f t="shared" si="36"/>
        <v>0</v>
      </c>
    </row>
    <row r="595" spans="1:27" x14ac:dyDescent="0.3">
      <c r="A595" s="12"/>
      <c r="B595" s="12"/>
      <c r="C595" s="13"/>
      <c r="D595" s="13"/>
      <c r="E595" s="14"/>
      <c r="F595" s="13"/>
      <c r="G595" s="13"/>
      <c r="H595" s="10" t="s">
        <v>795</v>
      </c>
      <c r="I595" s="10" t="s">
        <v>795</v>
      </c>
      <c r="J595" t="s">
        <v>800</v>
      </c>
      <c r="M595" s="15"/>
      <c r="N595" s="15" t="s">
        <v>800</v>
      </c>
      <c r="O595" s="12"/>
      <c r="P595" s="29"/>
      <c r="Q595" s="29">
        <f>+SUMIFS('Scritture 2014'!$F:$F,'Scritture 2014'!$G:$G,"38",'Scritture 2014'!$A:$A,$M595)</f>
        <v>0</v>
      </c>
      <c r="R595" s="29">
        <f>+SUMIFS('Scritture 2014'!$F:$F,'Scritture 2014'!$G:$G,"16",'Scritture 2014'!$A:$A,$M595)</f>
        <v>0</v>
      </c>
      <c r="S595" s="29">
        <f>+SUMIFS('Scritture 2014'!$F:$F,'Scritture 2014'!$G:$G,"39CA",'Scritture 2014'!$A:$A,$M595)</f>
        <v>0</v>
      </c>
      <c r="T595" s="29">
        <f>+SUMIFS('Scritture 2014'!$F:$F,'Scritture 2014'!$G:$G,"17",'Scritture 2014'!$A:$A,$M595)</f>
        <v>0</v>
      </c>
      <c r="U595" s="29">
        <f>+SUMIFS('Scritture 2014'!$F:$F,'Scritture 2014'!$G:$G,"39AF",'Scritture 2014'!$A:$A,$M595)</f>
        <v>0</v>
      </c>
      <c r="V595" s="29">
        <f>+SUMIFS('Scritture 2014'!$F:$F,'Scritture 2014'!$G:$G,"39SD",'Scritture 2014'!$A:$A,$M595)</f>
        <v>0</v>
      </c>
      <c r="W595" s="29">
        <f>+SUMIFS('Scritture 2014'!$F:$F,'Scritture 2014'!$G:$G,"37",'Scritture 2014'!$A:$A,$M595)</f>
        <v>0</v>
      </c>
      <c r="X595" s="29">
        <f>+SUMIFS('Scritture 2014'!$F:$F,'Scritture 2014'!$G:$G,"19",'Scritture 2014'!$A:$A,$M595)</f>
        <v>0</v>
      </c>
      <c r="Y595" s="29">
        <f t="shared" si="34"/>
        <v>0</v>
      </c>
      <c r="Z595" s="29">
        <f t="shared" si="35"/>
        <v>0</v>
      </c>
      <c r="AA595" s="29">
        <f t="shared" si="36"/>
        <v>0</v>
      </c>
    </row>
    <row r="596" spans="1:27" x14ac:dyDescent="0.3">
      <c r="O596" s="10">
        <f t="shared" ref="O596:AA596" si="37">SUM(O3:O595)</f>
        <v>-2.5029294192790985E-9</v>
      </c>
      <c r="P596" s="10">
        <f t="shared" si="37"/>
        <v>-5.8207660913467407E-11</v>
      </c>
      <c r="Q596" s="10">
        <f t="shared" si="37"/>
        <v>-2.2737367544323206E-12</v>
      </c>
      <c r="R596" s="10">
        <f t="shared" si="37"/>
        <v>3.4560798667371273E-11</v>
      </c>
      <c r="S596" s="10">
        <f t="shared" si="37"/>
        <v>-2.8649083105847239E-11</v>
      </c>
      <c r="T596" s="10">
        <f t="shared" si="37"/>
        <v>0.22000000000075204</v>
      </c>
      <c r="U596" s="10">
        <f t="shared" si="37"/>
        <v>0</v>
      </c>
      <c r="V596" s="10">
        <f t="shared" si="37"/>
        <v>0</v>
      </c>
      <c r="W596" s="10">
        <f t="shared" si="37"/>
        <v>0</v>
      </c>
      <c r="X596" s="10">
        <f t="shared" si="37"/>
        <v>0</v>
      </c>
      <c r="Y596" s="10">
        <f t="shared" si="37"/>
        <v>0.22000000019761501</v>
      </c>
      <c r="Z596" s="10">
        <f t="shared" si="37"/>
        <v>0.21999996818340151</v>
      </c>
      <c r="AA596" s="10">
        <f t="shared" si="37"/>
        <v>0.2200000006632763</v>
      </c>
    </row>
  </sheetData>
  <autoFilter ref="A2:AA586"/>
  <mergeCells count="3">
    <mergeCell ref="A1:E1"/>
    <mergeCell ref="H1:L1"/>
    <mergeCell ref="O1:O2"/>
  </mergeCells>
  <conditionalFormatting sqref="M596:M1048576">
    <cfRule type="duplicateValues" dxfId="413" priority="108"/>
  </conditionalFormatting>
  <conditionalFormatting sqref="O1">
    <cfRule type="duplicateValues" dxfId="412" priority="91"/>
  </conditionalFormatting>
  <conditionalFormatting sqref="Q1:W1 Z1:AA1">
    <cfRule type="duplicateValues" dxfId="411" priority="139"/>
  </conditionalFormatting>
  <conditionalFormatting sqref="X1:Y1">
    <cfRule type="duplicateValues" dxfId="410" priority="56"/>
  </conditionalFormatting>
  <conditionalFormatting sqref="P1">
    <cfRule type="duplicateValues" dxfId="409" priority="140"/>
  </conditionalFormatting>
  <conditionalFormatting sqref="M46">
    <cfRule type="duplicateValues" dxfId="408" priority="10"/>
  </conditionalFormatting>
  <conditionalFormatting sqref="M1">
    <cfRule type="duplicateValues" dxfId="407" priority="44"/>
  </conditionalFormatting>
  <conditionalFormatting sqref="H1">
    <cfRule type="duplicateValues" dxfId="406" priority="43"/>
  </conditionalFormatting>
  <conditionalFormatting sqref="F1:G1 A1">
    <cfRule type="duplicateValues" dxfId="405" priority="45"/>
  </conditionalFormatting>
  <conditionalFormatting sqref="M147:M148">
    <cfRule type="duplicateValues" dxfId="404" priority="22"/>
  </conditionalFormatting>
  <conditionalFormatting sqref="M316">
    <cfRule type="duplicateValues" dxfId="403" priority="37" stopIfTrue="1"/>
  </conditionalFormatting>
  <conditionalFormatting sqref="M317">
    <cfRule type="duplicateValues" dxfId="402" priority="36" stopIfTrue="1"/>
  </conditionalFormatting>
  <conditionalFormatting sqref="M119:M121">
    <cfRule type="duplicateValues" dxfId="401" priority="35"/>
  </conditionalFormatting>
  <conditionalFormatting sqref="M179">
    <cfRule type="duplicateValues" dxfId="400" priority="34"/>
  </conditionalFormatting>
  <conditionalFormatting sqref="M280:M281">
    <cfRule type="duplicateValues" dxfId="399" priority="33"/>
  </conditionalFormatting>
  <conditionalFormatting sqref="M298:M299">
    <cfRule type="duplicateValues" dxfId="398" priority="32"/>
  </conditionalFormatting>
  <conditionalFormatting sqref="M498 M393:M394">
    <cfRule type="duplicateValues" dxfId="397" priority="38"/>
  </conditionalFormatting>
  <conditionalFormatting sqref="M549">
    <cfRule type="duplicateValues" dxfId="396" priority="31"/>
  </conditionalFormatting>
  <conditionalFormatting sqref="M536">
    <cfRule type="duplicateValues" dxfId="395" priority="30"/>
  </conditionalFormatting>
  <conditionalFormatting sqref="M354">
    <cfRule type="duplicateValues" dxfId="394" priority="29"/>
  </conditionalFormatting>
  <conditionalFormatting sqref="M326">
    <cfRule type="duplicateValues" dxfId="393" priority="28" stopIfTrue="1"/>
  </conditionalFormatting>
  <conditionalFormatting sqref="M326">
    <cfRule type="duplicateValues" dxfId="392" priority="27"/>
  </conditionalFormatting>
  <conditionalFormatting sqref="M102:M103">
    <cfRule type="duplicateValues" dxfId="391" priority="26"/>
  </conditionalFormatting>
  <conditionalFormatting sqref="M192:M193">
    <cfRule type="duplicateValues" dxfId="390" priority="25"/>
  </conditionalFormatting>
  <conditionalFormatting sqref="M527">
    <cfRule type="duplicateValues" dxfId="389" priority="24"/>
  </conditionalFormatting>
  <conditionalFormatting sqref="M145:M148">
    <cfRule type="duplicateValues" dxfId="388" priority="23"/>
  </conditionalFormatting>
  <conditionalFormatting sqref="M331:M334 M318:M325">
    <cfRule type="duplicateValues" dxfId="387" priority="39" stopIfTrue="1"/>
  </conditionalFormatting>
  <conditionalFormatting sqref="M331:M334 M318:M325">
    <cfRule type="duplicateValues" dxfId="386" priority="40"/>
  </conditionalFormatting>
  <conditionalFormatting sqref="M190:M191">
    <cfRule type="duplicateValues" dxfId="385" priority="41"/>
  </conditionalFormatting>
  <conditionalFormatting sqref="M550 M395:M479 M282:M297 M122:M144 M300:M317 M499:M517 M537:M548 M3:M39 M355:M392 M335:M353 M180:M186 M198:M238 M104:M118 M256:M279 M529:M535 M149:M178 M519:M526 M56:M101 M481:M497 M240:M253 M188:M189">
    <cfRule type="duplicateValues" dxfId="384" priority="42"/>
  </conditionalFormatting>
  <conditionalFormatting sqref="N1">
    <cfRule type="duplicateValues" dxfId="383" priority="46"/>
  </conditionalFormatting>
  <conditionalFormatting sqref="M592:M595 M551:M581 M586:M590">
    <cfRule type="duplicateValues" dxfId="382" priority="21"/>
  </conditionalFormatting>
  <conditionalFormatting sqref="M254:M255">
    <cfRule type="duplicateValues" dxfId="381" priority="20"/>
  </conditionalFormatting>
  <conditionalFormatting sqref="M328">
    <cfRule type="duplicateValues" dxfId="380" priority="17" stopIfTrue="1"/>
  </conditionalFormatting>
  <conditionalFormatting sqref="M328">
    <cfRule type="duplicateValues" dxfId="379" priority="16"/>
  </conditionalFormatting>
  <conditionalFormatting sqref="M327">
    <cfRule type="duplicateValues" dxfId="378" priority="18" stopIfTrue="1"/>
  </conditionalFormatting>
  <conditionalFormatting sqref="M327">
    <cfRule type="duplicateValues" dxfId="377" priority="19"/>
  </conditionalFormatting>
  <conditionalFormatting sqref="M194:M197">
    <cfRule type="duplicateValues" dxfId="376" priority="15"/>
  </conditionalFormatting>
  <conditionalFormatting sqref="M582:M583">
    <cfRule type="duplicateValues" dxfId="375" priority="14"/>
  </conditionalFormatting>
  <conditionalFormatting sqref="M518">
    <cfRule type="duplicateValues" dxfId="374" priority="13"/>
  </conditionalFormatting>
  <conditionalFormatting sqref="M40">
    <cfRule type="duplicateValues" dxfId="373" priority="12"/>
  </conditionalFormatting>
  <conditionalFormatting sqref="M41:M45 M47">
    <cfRule type="duplicateValues" dxfId="372" priority="11"/>
  </conditionalFormatting>
  <conditionalFormatting sqref="M48">
    <cfRule type="duplicateValues" dxfId="371" priority="9"/>
  </conditionalFormatting>
  <conditionalFormatting sqref="M53">
    <cfRule type="duplicateValues" dxfId="370" priority="7"/>
  </conditionalFormatting>
  <conditionalFormatting sqref="M55">
    <cfRule type="duplicateValues" dxfId="369" priority="6"/>
  </conditionalFormatting>
  <conditionalFormatting sqref="M49:M52">
    <cfRule type="duplicateValues" dxfId="368" priority="8"/>
  </conditionalFormatting>
  <conditionalFormatting sqref="M54">
    <cfRule type="duplicateValues" dxfId="367" priority="5"/>
  </conditionalFormatting>
  <conditionalFormatting sqref="M480">
    <cfRule type="duplicateValues" dxfId="366" priority="3"/>
  </conditionalFormatting>
  <conditionalFormatting sqref="M187">
    <cfRule type="duplicateValues" dxfId="365" priority="2" stopIfTrue="1"/>
  </conditionalFormatting>
  <conditionalFormatting sqref="M528">
    <cfRule type="duplicateValues" dxfId="364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"/>
  <sheetViews>
    <sheetView workbookViewId="0">
      <pane ySplit="2" topLeftCell="A209" activePane="bottomLeft" state="frozen"/>
      <selection pane="bottomLeft" activeCell="C227" sqref="C227:C228"/>
    </sheetView>
  </sheetViews>
  <sheetFormatPr defaultColWidth="9" defaultRowHeight="15" x14ac:dyDescent="0.3"/>
  <cols>
    <col min="1" max="1" width="12" bestFit="1" customWidth="1"/>
    <col min="2" max="2" width="45.42578125" bestFit="1" customWidth="1"/>
    <col min="3" max="4" width="15.85546875" style="52" customWidth="1"/>
    <col min="5" max="5" width="9" style="52"/>
    <col min="6" max="6" width="11.85546875" style="52" bestFit="1" customWidth="1"/>
    <col min="7" max="7" width="9" style="33"/>
    <col min="9" max="9" width="9.85546875" bestFit="1" customWidth="1"/>
    <col min="10" max="10" width="11.7109375" customWidth="1"/>
  </cols>
  <sheetData>
    <row r="1" spans="1:11" x14ac:dyDescent="0.3">
      <c r="A1" s="46" t="s">
        <v>715</v>
      </c>
      <c r="B1" s="47">
        <v>0.27500000000000002</v>
      </c>
    </row>
    <row r="2" spans="1:11" x14ac:dyDescent="0.3">
      <c r="A2" s="46" t="s">
        <v>716</v>
      </c>
      <c r="B2" s="47">
        <v>3.9E-2</v>
      </c>
    </row>
    <row r="3" spans="1:11" x14ac:dyDescent="0.3">
      <c r="A3" s="39"/>
      <c r="B3" s="48"/>
      <c r="C3" s="53"/>
      <c r="D3" s="53"/>
    </row>
    <row r="4" spans="1:11" x14ac:dyDescent="0.3">
      <c r="A4" s="39"/>
      <c r="B4" s="39"/>
      <c r="C4" s="53"/>
      <c r="D4" s="53"/>
    </row>
    <row r="5" spans="1:11" x14ac:dyDescent="0.3">
      <c r="A5" s="40" t="s">
        <v>718</v>
      </c>
      <c r="B5" s="40"/>
      <c r="C5" s="54" t="s">
        <v>710</v>
      </c>
      <c r="D5" s="54" t="s">
        <v>711</v>
      </c>
      <c r="F5" s="55" t="s">
        <v>714</v>
      </c>
      <c r="G5" s="45" t="s">
        <v>712</v>
      </c>
    </row>
    <row r="6" spans="1:11" x14ac:dyDescent="0.3">
      <c r="A6" s="36">
        <v>22206000017</v>
      </c>
      <c r="B6" s="36" t="s">
        <v>340</v>
      </c>
      <c r="C6" s="56"/>
      <c r="D6" s="56">
        <f>+C12</f>
        <v>2105.73</v>
      </c>
      <c r="F6" s="52">
        <f>+C6-D6</f>
        <v>-2105.73</v>
      </c>
      <c r="G6" s="33" t="s">
        <v>802</v>
      </c>
    </row>
    <row r="7" spans="1:11" x14ac:dyDescent="0.3">
      <c r="A7" s="15" t="s">
        <v>730</v>
      </c>
      <c r="B7" s="15" t="s">
        <v>724</v>
      </c>
      <c r="C7" s="57"/>
      <c r="D7" s="57">
        <f>+C13</f>
        <v>50.7</v>
      </c>
      <c r="F7" s="52">
        <f t="shared" ref="F7:F14" si="0">+C7-D7</f>
        <v>-50.7</v>
      </c>
      <c r="G7" s="33" t="s">
        <v>802</v>
      </c>
    </row>
    <row r="8" spans="1:11" x14ac:dyDescent="0.3">
      <c r="A8" s="15" t="s">
        <v>735</v>
      </c>
      <c r="B8" s="15" t="s">
        <v>725</v>
      </c>
      <c r="C8" s="57">
        <f>+D14</f>
        <v>221.57575000000003</v>
      </c>
      <c r="D8" s="57"/>
      <c r="F8" s="52">
        <f t="shared" si="0"/>
        <v>221.57575000000003</v>
      </c>
      <c r="G8" s="33" t="s">
        <v>802</v>
      </c>
    </row>
    <row r="9" spans="1:11" x14ac:dyDescent="0.3">
      <c r="A9" s="15">
        <v>11103000001</v>
      </c>
      <c r="B9" s="15" t="s">
        <v>35</v>
      </c>
      <c r="C9" s="57">
        <v>1300</v>
      </c>
      <c r="D9" s="57"/>
      <c r="F9" s="52">
        <f t="shared" si="0"/>
        <v>1300</v>
      </c>
      <c r="G9" s="33" t="s">
        <v>802</v>
      </c>
    </row>
    <row r="10" spans="1:11" x14ac:dyDescent="0.3">
      <c r="A10" s="23"/>
      <c r="B10" s="23"/>
      <c r="C10" s="57"/>
      <c r="D10" s="57"/>
      <c r="F10" s="52">
        <f t="shared" si="0"/>
        <v>0</v>
      </c>
      <c r="G10" s="33" t="s">
        <v>802</v>
      </c>
      <c r="I10" t="s">
        <v>716</v>
      </c>
      <c r="J10" t="s">
        <v>715</v>
      </c>
    </row>
    <row r="11" spans="1:11" x14ac:dyDescent="0.3">
      <c r="A11" s="23">
        <v>44009000012</v>
      </c>
      <c r="B11" s="23" t="s">
        <v>643</v>
      </c>
      <c r="C11" s="57"/>
      <c r="D11" s="57">
        <v>1300</v>
      </c>
      <c r="F11" s="52">
        <f t="shared" si="0"/>
        <v>-1300</v>
      </c>
      <c r="G11" s="33" t="s">
        <v>802</v>
      </c>
      <c r="I11" s="49">
        <f>-D11*($B$2)</f>
        <v>-50.7</v>
      </c>
      <c r="J11" s="49">
        <f>-D11*($B$1)</f>
        <v>-357.50000000000006</v>
      </c>
      <c r="K11" s="49"/>
    </row>
    <row r="12" spans="1:11" x14ac:dyDescent="0.3">
      <c r="A12" s="23" t="s">
        <v>793</v>
      </c>
      <c r="B12" s="23" t="s">
        <v>717</v>
      </c>
      <c r="C12" s="57">
        <v>2105.73</v>
      </c>
      <c r="D12" s="57"/>
      <c r="F12" s="52">
        <f t="shared" si="0"/>
        <v>2105.73</v>
      </c>
      <c r="G12" s="33" t="s">
        <v>802</v>
      </c>
      <c r="J12" s="49">
        <f>+C12*($B$1)</f>
        <v>579.07575000000008</v>
      </c>
      <c r="K12" s="49"/>
    </row>
    <row r="13" spans="1:11" x14ac:dyDescent="0.3">
      <c r="A13" s="59" t="s">
        <v>733</v>
      </c>
      <c r="B13" s="59" t="s">
        <v>728</v>
      </c>
      <c r="C13" s="60">
        <f>-I14</f>
        <v>50.7</v>
      </c>
      <c r="D13" s="60"/>
      <c r="F13" s="52">
        <f t="shared" si="0"/>
        <v>50.7</v>
      </c>
      <c r="G13" s="33" t="s">
        <v>802</v>
      </c>
      <c r="I13" s="49"/>
    </row>
    <row r="14" spans="1:11" x14ac:dyDescent="0.3">
      <c r="A14" s="41" t="s">
        <v>734</v>
      </c>
      <c r="B14" s="41" t="s">
        <v>727</v>
      </c>
      <c r="C14" s="58"/>
      <c r="D14" s="58">
        <f>+J14</f>
        <v>221.57575000000003</v>
      </c>
      <c r="F14" s="52">
        <f t="shared" si="0"/>
        <v>-221.57575000000003</v>
      </c>
      <c r="G14" s="33" t="s">
        <v>802</v>
      </c>
      <c r="I14" s="50">
        <f>SUM(I11:I12)</f>
        <v>-50.7</v>
      </c>
      <c r="J14" s="50">
        <f>SUM(J11:J12)</f>
        <v>221.57575000000003</v>
      </c>
      <c r="K14" t="s">
        <v>722</v>
      </c>
    </row>
    <row r="15" spans="1:11" x14ac:dyDescent="0.3">
      <c r="A15" s="42"/>
      <c r="B15" s="42" t="s">
        <v>721</v>
      </c>
      <c r="C15" s="52">
        <f>SUM(C6:C14)</f>
        <v>3678.0057499999998</v>
      </c>
      <c r="D15" s="52">
        <f>SUM(D6:D14)</f>
        <v>3678.0057499999998</v>
      </c>
      <c r="F15" s="52">
        <f>+C15-D15</f>
        <v>0</v>
      </c>
    </row>
    <row r="16" spans="1:11" x14ac:dyDescent="0.3">
      <c r="A16" s="42"/>
      <c r="B16" s="42"/>
    </row>
    <row r="19" spans="1:11" x14ac:dyDescent="0.3">
      <c r="A19" s="40" t="s">
        <v>719</v>
      </c>
      <c r="B19" s="40"/>
      <c r="C19" s="54" t="s">
        <v>710</v>
      </c>
      <c r="D19" s="54" t="s">
        <v>711</v>
      </c>
      <c r="F19" s="55" t="s">
        <v>714</v>
      </c>
      <c r="G19" s="45" t="s">
        <v>712</v>
      </c>
    </row>
    <row r="20" spans="1:11" x14ac:dyDescent="0.3">
      <c r="A20" s="23">
        <v>22206000021</v>
      </c>
      <c r="B20" s="23" t="s">
        <v>344</v>
      </c>
      <c r="C20" s="57">
        <v>61804</v>
      </c>
      <c r="D20" s="57"/>
      <c r="F20" s="52">
        <f t="shared" ref="F20:F29" si="1">+C20-D20</f>
        <v>61804</v>
      </c>
      <c r="G20" s="33" t="s">
        <v>802</v>
      </c>
    </row>
    <row r="21" spans="1:11" x14ac:dyDescent="0.3">
      <c r="A21" s="15">
        <v>11103000001</v>
      </c>
      <c r="B21" s="15" t="s">
        <v>35</v>
      </c>
      <c r="C21" s="57"/>
      <c r="D21" s="57">
        <f>61804-D26</f>
        <v>49443.199999999997</v>
      </c>
      <c r="F21" s="52">
        <f t="shared" si="1"/>
        <v>-49443.199999999997</v>
      </c>
      <c r="G21" s="33" t="s">
        <v>802</v>
      </c>
    </row>
    <row r="22" spans="1:11" x14ac:dyDescent="0.3">
      <c r="A22" s="15" t="s">
        <v>730</v>
      </c>
      <c r="B22" s="15" t="s">
        <v>724</v>
      </c>
      <c r="C22" s="57"/>
      <c r="D22" s="57">
        <f>+C28</f>
        <v>482.07119999999998</v>
      </c>
      <c r="F22" s="52">
        <f t="shared" si="1"/>
        <v>-482.07119999999998</v>
      </c>
      <c r="G22" s="33" t="s">
        <v>802</v>
      </c>
    </row>
    <row r="23" spans="1:11" x14ac:dyDescent="0.3">
      <c r="A23" s="15" t="s">
        <v>735</v>
      </c>
      <c r="B23" s="15" t="s">
        <v>725</v>
      </c>
      <c r="C23" s="57"/>
      <c r="D23" s="57">
        <f>+C29</f>
        <v>3399.2200000000003</v>
      </c>
      <c r="F23" s="52">
        <f t="shared" si="1"/>
        <v>-3399.2200000000003</v>
      </c>
      <c r="G23" s="33" t="s">
        <v>802</v>
      </c>
    </row>
    <row r="24" spans="1:11" x14ac:dyDescent="0.3">
      <c r="A24" s="15"/>
      <c r="B24" s="15"/>
      <c r="C24" s="57"/>
      <c r="D24" s="57"/>
      <c r="F24" s="52">
        <f t="shared" si="1"/>
        <v>0</v>
      </c>
      <c r="G24" s="33" t="s">
        <v>802</v>
      </c>
    </row>
    <row r="25" spans="1:11" x14ac:dyDescent="0.3">
      <c r="A25" s="23"/>
      <c r="B25" s="23"/>
      <c r="C25" s="57"/>
      <c r="D25" s="57"/>
      <c r="F25" s="52">
        <f t="shared" si="1"/>
        <v>0</v>
      </c>
      <c r="G25" s="33" t="s">
        <v>802</v>
      </c>
      <c r="I25" t="s">
        <v>716</v>
      </c>
      <c r="J25" t="s">
        <v>715</v>
      </c>
    </row>
    <row r="26" spans="1:11" x14ac:dyDescent="0.3">
      <c r="A26" s="23">
        <v>44009000012</v>
      </c>
      <c r="B26" s="23" t="s">
        <v>643</v>
      </c>
      <c r="C26" s="57"/>
      <c r="D26" s="57">
        <v>12360.8</v>
      </c>
      <c r="F26" s="52">
        <f t="shared" si="1"/>
        <v>-12360.8</v>
      </c>
      <c r="G26" s="33" t="s">
        <v>802</v>
      </c>
      <c r="I26" s="49">
        <f>-D26*($B$2)</f>
        <v>-482.07119999999998</v>
      </c>
      <c r="J26" s="49">
        <f>-D26*($B$1)</f>
        <v>-3399.2200000000003</v>
      </c>
      <c r="K26" s="49"/>
    </row>
    <row r="27" spans="1:11" x14ac:dyDescent="0.3">
      <c r="A27" s="23" t="s">
        <v>793</v>
      </c>
      <c r="B27" s="23" t="s">
        <v>717</v>
      </c>
      <c r="C27" s="57"/>
      <c r="D27" s="57"/>
      <c r="F27" s="52">
        <f t="shared" si="1"/>
        <v>0</v>
      </c>
      <c r="G27" s="33" t="s">
        <v>802</v>
      </c>
      <c r="J27" s="49">
        <f>+C27*($B$1)</f>
        <v>0</v>
      </c>
      <c r="K27" s="49"/>
    </row>
    <row r="28" spans="1:11" x14ac:dyDescent="0.3">
      <c r="A28" s="59" t="s">
        <v>733</v>
      </c>
      <c r="B28" s="59" t="s">
        <v>728</v>
      </c>
      <c r="C28" s="60">
        <f>-I29</f>
        <v>482.07119999999998</v>
      </c>
      <c r="D28" s="60"/>
      <c r="F28" s="52">
        <f t="shared" si="1"/>
        <v>482.07119999999998</v>
      </c>
      <c r="G28" s="33" t="s">
        <v>802</v>
      </c>
      <c r="I28" s="49"/>
    </row>
    <row r="29" spans="1:11" x14ac:dyDescent="0.3">
      <c r="A29" s="41" t="s">
        <v>734</v>
      </c>
      <c r="B29" s="41" t="s">
        <v>727</v>
      </c>
      <c r="C29" s="58">
        <f>-J29</f>
        <v>3399.2200000000003</v>
      </c>
      <c r="D29" s="58"/>
      <c r="F29" s="52">
        <f t="shared" si="1"/>
        <v>3399.2200000000003</v>
      </c>
      <c r="G29" s="33" t="s">
        <v>802</v>
      </c>
      <c r="I29" s="50">
        <f>SUM(I26:I27)</f>
        <v>-482.07119999999998</v>
      </c>
      <c r="J29" s="50">
        <f>SUM(J26:J27)</f>
        <v>-3399.2200000000003</v>
      </c>
      <c r="K29" t="s">
        <v>722</v>
      </c>
    </row>
    <row r="30" spans="1:11" x14ac:dyDescent="0.3">
      <c r="A30" s="42"/>
      <c r="B30" s="42" t="s">
        <v>721</v>
      </c>
      <c r="C30" s="52">
        <f>SUM(C20:C29)</f>
        <v>65685.291199999992</v>
      </c>
      <c r="D30" s="52">
        <f>SUM(D20:D29)</f>
        <v>65685.291199999992</v>
      </c>
      <c r="F30" s="52">
        <f>+C30-D30</f>
        <v>0</v>
      </c>
    </row>
    <row r="33" spans="1:11" x14ac:dyDescent="0.3">
      <c r="A33" s="40" t="s">
        <v>720</v>
      </c>
      <c r="B33" s="40"/>
      <c r="C33" s="54" t="s">
        <v>710</v>
      </c>
      <c r="D33" s="54" t="s">
        <v>711</v>
      </c>
      <c r="F33" s="55" t="s">
        <v>714</v>
      </c>
      <c r="G33" s="45" t="s">
        <v>712</v>
      </c>
    </row>
    <row r="34" spans="1:11" x14ac:dyDescent="0.3">
      <c r="A34" s="23">
        <v>22206000022</v>
      </c>
      <c r="B34" s="23" t="s">
        <v>345</v>
      </c>
      <c r="C34" s="57">
        <v>120274.67</v>
      </c>
      <c r="D34" s="57"/>
      <c r="F34" s="52">
        <f t="shared" ref="F34:F43" si="2">+C34-D34</f>
        <v>120274.67</v>
      </c>
      <c r="G34" s="33" t="s">
        <v>802</v>
      </c>
    </row>
    <row r="35" spans="1:11" x14ac:dyDescent="0.3">
      <c r="A35" s="15">
        <v>11103000001</v>
      </c>
      <c r="B35" s="15" t="s">
        <v>35</v>
      </c>
      <c r="C35" s="57"/>
      <c r="D35" s="57">
        <f>C34-D40</f>
        <v>112264.38</v>
      </c>
      <c r="F35" s="52">
        <f t="shared" si="2"/>
        <v>-112264.38</v>
      </c>
      <c r="G35" s="33" t="s">
        <v>802</v>
      </c>
    </row>
    <row r="36" spans="1:11" x14ac:dyDescent="0.3">
      <c r="A36" s="15" t="s">
        <v>730</v>
      </c>
      <c r="B36" s="15" t="s">
        <v>724</v>
      </c>
      <c r="C36" s="57"/>
      <c r="D36" s="57">
        <f>+C42</f>
        <v>312.40131000000002</v>
      </c>
      <c r="F36" s="52">
        <f t="shared" si="2"/>
        <v>-312.40131000000002</v>
      </c>
      <c r="G36" s="33" t="s">
        <v>802</v>
      </c>
    </row>
    <row r="37" spans="1:11" x14ac:dyDescent="0.3">
      <c r="A37" s="15" t="s">
        <v>735</v>
      </c>
      <c r="B37" s="15" t="s">
        <v>725</v>
      </c>
      <c r="C37" s="57"/>
      <c r="D37" s="57">
        <f>+C43</f>
        <v>2202.8297500000003</v>
      </c>
      <c r="F37" s="52">
        <f t="shared" si="2"/>
        <v>-2202.8297500000003</v>
      </c>
      <c r="G37" s="33" t="s">
        <v>802</v>
      </c>
    </row>
    <row r="38" spans="1:11" x14ac:dyDescent="0.3">
      <c r="A38" s="15"/>
      <c r="B38" s="15"/>
      <c r="C38" s="57"/>
      <c r="D38" s="57"/>
      <c r="F38" s="52">
        <f t="shared" si="2"/>
        <v>0</v>
      </c>
      <c r="G38" s="33" t="s">
        <v>802</v>
      </c>
    </row>
    <row r="39" spans="1:11" x14ac:dyDescent="0.3">
      <c r="A39" s="23"/>
      <c r="B39" s="23"/>
      <c r="C39" s="57"/>
      <c r="D39" s="57"/>
      <c r="F39" s="52">
        <f t="shared" si="2"/>
        <v>0</v>
      </c>
      <c r="G39" s="33" t="s">
        <v>802</v>
      </c>
      <c r="I39" t="s">
        <v>716</v>
      </c>
      <c r="J39" t="s">
        <v>715</v>
      </c>
    </row>
    <row r="40" spans="1:11" x14ac:dyDescent="0.3">
      <c r="A40" s="23">
        <v>44009000012</v>
      </c>
      <c r="B40" s="23" t="s">
        <v>643</v>
      </c>
      <c r="C40" s="57"/>
      <c r="D40" s="57">
        <v>8010.29</v>
      </c>
      <c r="F40" s="52">
        <f t="shared" si="2"/>
        <v>-8010.29</v>
      </c>
      <c r="G40" s="33" t="s">
        <v>802</v>
      </c>
      <c r="I40" s="49">
        <f>-D40*($B$2)</f>
        <v>-312.40131000000002</v>
      </c>
      <c r="J40" s="49">
        <f>-D40*($B$1)</f>
        <v>-2202.8297500000003</v>
      </c>
      <c r="K40" s="49"/>
    </row>
    <row r="41" spans="1:11" x14ac:dyDescent="0.3">
      <c r="A41" s="23" t="s">
        <v>793</v>
      </c>
      <c r="B41" s="23" t="s">
        <v>717</v>
      </c>
      <c r="C41" s="57"/>
      <c r="D41" s="57"/>
      <c r="F41" s="52">
        <f t="shared" si="2"/>
        <v>0</v>
      </c>
      <c r="G41" s="33" t="s">
        <v>802</v>
      </c>
      <c r="J41" s="49">
        <f>+C41*($B$1)</f>
        <v>0</v>
      </c>
      <c r="K41" s="49"/>
    </row>
    <row r="42" spans="1:11" x14ac:dyDescent="0.3">
      <c r="A42" s="59" t="s">
        <v>733</v>
      </c>
      <c r="B42" s="59" t="s">
        <v>728</v>
      </c>
      <c r="C42" s="60">
        <f>-I43</f>
        <v>312.40131000000002</v>
      </c>
      <c r="D42" s="60"/>
      <c r="F42" s="52">
        <f t="shared" si="2"/>
        <v>312.40131000000002</v>
      </c>
      <c r="G42" s="33" t="s">
        <v>802</v>
      </c>
      <c r="I42" s="49"/>
    </row>
    <row r="43" spans="1:11" x14ac:dyDescent="0.3">
      <c r="A43" s="41" t="s">
        <v>734</v>
      </c>
      <c r="B43" s="41" t="s">
        <v>727</v>
      </c>
      <c r="C43" s="58">
        <f>-J43</f>
        <v>2202.8297500000003</v>
      </c>
      <c r="D43" s="58"/>
      <c r="F43" s="52">
        <f t="shared" si="2"/>
        <v>2202.8297500000003</v>
      </c>
      <c r="G43" s="33" t="s">
        <v>802</v>
      </c>
      <c r="I43" s="50">
        <f>SUM(I40:I41)</f>
        <v>-312.40131000000002</v>
      </c>
      <c r="J43" s="50">
        <f>SUM(J40:J41)</f>
        <v>-2202.8297500000003</v>
      </c>
      <c r="K43" t="s">
        <v>722</v>
      </c>
    </row>
    <row r="44" spans="1:11" x14ac:dyDescent="0.3">
      <c r="A44" s="42"/>
      <c r="B44" s="42"/>
      <c r="C44" s="52">
        <f>SUM(C34:C43)</f>
        <v>122789.90106</v>
      </c>
      <c r="D44" s="52">
        <f>SUM(D34:D43)</f>
        <v>122789.90106</v>
      </c>
      <c r="F44" s="52">
        <f>+C44-D44</f>
        <v>0</v>
      </c>
    </row>
    <row r="47" spans="1:11" x14ac:dyDescent="0.3">
      <c r="A47" s="75" t="s">
        <v>814</v>
      </c>
      <c r="B47" s="75"/>
      <c r="C47" s="76" t="s">
        <v>710</v>
      </c>
      <c r="D47" s="76" t="s">
        <v>711</v>
      </c>
      <c r="E47" s="77"/>
      <c r="F47" s="78" t="s">
        <v>714</v>
      </c>
      <c r="G47" s="78" t="s">
        <v>712</v>
      </c>
    </row>
    <row r="48" spans="1:11" x14ac:dyDescent="0.3">
      <c r="A48" s="79">
        <v>11301000002</v>
      </c>
      <c r="B48" s="79" t="s">
        <v>220</v>
      </c>
      <c r="C48" s="37">
        <v>2455.3500000000058</v>
      </c>
      <c r="D48" s="37">
        <v>0</v>
      </c>
      <c r="E48" s="77"/>
      <c r="F48" s="80">
        <v>2455.3500000000058</v>
      </c>
      <c r="G48" s="85" t="s">
        <v>813</v>
      </c>
    </row>
    <row r="49" spans="1:7" x14ac:dyDescent="0.3">
      <c r="A49" s="79">
        <v>11301000004</v>
      </c>
      <c r="B49" s="79" t="s">
        <v>224</v>
      </c>
      <c r="C49" s="37">
        <v>1135.109999999986</v>
      </c>
      <c r="D49" s="37"/>
      <c r="E49" s="77"/>
      <c r="F49" s="80">
        <v>1135.109999999986</v>
      </c>
      <c r="G49" s="85" t="s">
        <v>813</v>
      </c>
    </row>
    <row r="50" spans="1:7" x14ac:dyDescent="0.3">
      <c r="A50" s="79">
        <v>11301000005</v>
      </c>
      <c r="B50" s="79" t="s">
        <v>225</v>
      </c>
      <c r="C50" s="37">
        <v>8388.390000000014</v>
      </c>
      <c r="D50" s="37"/>
      <c r="E50" s="77"/>
      <c r="F50" s="80">
        <v>8388.390000000014</v>
      </c>
      <c r="G50" s="85" t="s">
        <v>813</v>
      </c>
    </row>
    <row r="51" spans="1:7" x14ac:dyDescent="0.3">
      <c r="A51" s="79">
        <v>11301000006</v>
      </c>
      <c r="B51" s="79" t="s">
        <v>226</v>
      </c>
      <c r="C51" s="37">
        <v>1457.8600000000006</v>
      </c>
      <c r="D51" s="37"/>
      <c r="E51" s="77"/>
      <c r="F51" s="80">
        <v>1457.8600000000006</v>
      </c>
      <c r="G51" s="85" t="s">
        <v>813</v>
      </c>
    </row>
    <row r="52" spans="1:7" x14ac:dyDescent="0.3">
      <c r="A52" s="79">
        <v>11301000007</v>
      </c>
      <c r="B52" s="79" t="s">
        <v>227</v>
      </c>
      <c r="C52" s="37">
        <v>2020</v>
      </c>
      <c r="D52" s="37"/>
      <c r="E52" s="77"/>
      <c r="F52" s="80">
        <v>2020</v>
      </c>
      <c r="G52" s="85" t="s">
        <v>813</v>
      </c>
    </row>
    <row r="53" spans="1:7" x14ac:dyDescent="0.3">
      <c r="A53" s="81" t="s">
        <v>749</v>
      </c>
      <c r="B53" s="79" t="s">
        <v>750</v>
      </c>
      <c r="C53" s="37"/>
      <c r="D53" s="37"/>
      <c r="E53" s="77"/>
      <c r="F53" s="80">
        <v>0</v>
      </c>
      <c r="G53" s="85" t="s">
        <v>813</v>
      </c>
    </row>
    <row r="54" spans="1:7" x14ac:dyDescent="0.3">
      <c r="A54" s="79">
        <v>11301000008</v>
      </c>
      <c r="B54" s="79" t="s">
        <v>228</v>
      </c>
      <c r="C54" s="37">
        <v>0</v>
      </c>
      <c r="D54" s="37">
        <v>1679.7900000000004</v>
      </c>
      <c r="E54" s="77"/>
      <c r="F54" s="80">
        <v>-1679.7900000000004</v>
      </c>
      <c r="G54" s="85" t="s">
        <v>813</v>
      </c>
    </row>
    <row r="55" spans="1:7" x14ac:dyDescent="0.3">
      <c r="A55" s="23" t="s">
        <v>730</v>
      </c>
      <c r="B55" s="23" t="s">
        <v>724</v>
      </c>
      <c r="C55" s="12"/>
      <c r="D55" s="12">
        <v>0</v>
      </c>
      <c r="E55" s="77"/>
      <c r="F55" s="80">
        <v>0</v>
      </c>
      <c r="G55" s="85" t="s">
        <v>813</v>
      </c>
    </row>
    <row r="56" spans="1:7" x14ac:dyDescent="0.3">
      <c r="A56" s="23" t="s">
        <v>735</v>
      </c>
      <c r="B56" s="23" t="s">
        <v>725</v>
      </c>
      <c r="C56" s="12"/>
      <c r="D56" s="12">
        <v>3788.6530000000016</v>
      </c>
      <c r="E56" s="77"/>
      <c r="F56" s="80">
        <v>-3788.6530000000016</v>
      </c>
      <c r="G56" s="85" t="s">
        <v>813</v>
      </c>
    </row>
    <row r="57" spans="1:7" x14ac:dyDescent="0.3">
      <c r="A57" s="23"/>
      <c r="B57" s="42"/>
      <c r="C57" s="12"/>
      <c r="D57" s="12"/>
      <c r="E57" s="77"/>
      <c r="F57" s="80">
        <v>0</v>
      </c>
      <c r="G57" s="85" t="s">
        <v>813</v>
      </c>
    </row>
    <row r="58" spans="1:7" x14ac:dyDescent="0.3">
      <c r="A58" s="23"/>
      <c r="B58" s="42"/>
      <c r="C58" s="12"/>
      <c r="D58" s="12"/>
      <c r="E58" s="77"/>
      <c r="F58" s="80">
        <v>0</v>
      </c>
      <c r="G58" s="85" t="s">
        <v>813</v>
      </c>
    </row>
    <row r="59" spans="1:7" x14ac:dyDescent="0.3">
      <c r="A59" s="23" t="s">
        <v>790</v>
      </c>
      <c r="B59" s="77" t="s">
        <v>729</v>
      </c>
      <c r="C59" s="12">
        <v>1679.7900000000004</v>
      </c>
      <c r="D59" s="12">
        <v>15456.710000000006</v>
      </c>
      <c r="E59" s="77"/>
      <c r="F59" s="80">
        <v>-13776.920000000006</v>
      </c>
      <c r="G59" s="85" t="s">
        <v>813</v>
      </c>
    </row>
    <row r="60" spans="1:7" x14ac:dyDescent="0.3">
      <c r="A60" s="23" t="s">
        <v>733</v>
      </c>
      <c r="B60" s="59" t="s">
        <v>728</v>
      </c>
      <c r="C60" s="61">
        <v>0</v>
      </c>
      <c r="D60" s="61"/>
      <c r="E60" s="77"/>
      <c r="F60" s="80">
        <v>0</v>
      </c>
      <c r="G60" s="85" t="s">
        <v>813</v>
      </c>
    </row>
    <row r="61" spans="1:7" x14ac:dyDescent="0.3">
      <c r="A61" s="23" t="s">
        <v>734</v>
      </c>
      <c r="B61" s="41" t="s">
        <v>727</v>
      </c>
      <c r="C61" s="32">
        <v>3788.6530000000016</v>
      </c>
      <c r="D61" s="32"/>
      <c r="E61" s="77"/>
      <c r="F61" s="80">
        <v>3788.6530000000016</v>
      </c>
      <c r="G61" s="85" t="s">
        <v>813</v>
      </c>
    </row>
    <row r="62" spans="1:7" x14ac:dyDescent="0.3">
      <c r="A62" s="42"/>
      <c r="B62" s="42" t="s">
        <v>721</v>
      </c>
      <c r="C62" s="80">
        <v>21462.452880000008</v>
      </c>
      <c r="D62" s="80">
        <v>21462.452880000008</v>
      </c>
      <c r="E62" s="77"/>
      <c r="F62" s="80">
        <v>0</v>
      </c>
      <c r="G62" s="85"/>
    </row>
    <row r="66" spans="1:7" x14ac:dyDescent="0.3">
      <c r="A66" s="75" t="s">
        <v>816</v>
      </c>
      <c r="B66" s="75"/>
      <c r="C66" s="76" t="s">
        <v>710</v>
      </c>
      <c r="D66" s="76" t="s">
        <v>711</v>
      </c>
      <c r="E66" s="77"/>
      <c r="F66" s="78" t="s">
        <v>714</v>
      </c>
      <c r="G66" s="78" t="s">
        <v>712</v>
      </c>
    </row>
    <row r="67" spans="1:7" x14ac:dyDescent="0.3">
      <c r="A67" s="36" t="s">
        <v>737</v>
      </c>
      <c r="B67" s="36" t="s">
        <v>736</v>
      </c>
      <c r="C67" s="37">
        <v>27000</v>
      </c>
      <c r="D67" s="37"/>
      <c r="E67" s="77"/>
      <c r="F67" s="80">
        <v>27000</v>
      </c>
      <c r="G67" s="85">
        <v>17</v>
      </c>
    </row>
    <row r="68" spans="1:7" x14ac:dyDescent="0.3">
      <c r="A68" s="36" t="s">
        <v>738</v>
      </c>
      <c r="B68" s="36" t="s">
        <v>739</v>
      </c>
      <c r="C68" s="37"/>
      <c r="D68" s="37">
        <v>2700</v>
      </c>
      <c r="E68" s="77"/>
      <c r="F68" s="80">
        <f>+C68-D68</f>
        <v>-2700</v>
      </c>
      <c r="G68" s="85">
        <v>17</v>
      </c>
    </row>
    <row r="69" spans="1:7" x14ac:dyDescent="0.3">
      <c r="A69" s="23" t="s">
        <v>836</v>
      </c>
      <c r="B69" s="23" t="s">
        <v>837</v>
      </c>
      <c r="C69" s="12"/>
      <c r="D69" s="12">
        <v>6145.92</v>
      </c>
      <c r="E69" s="77"/>
      <c r="F69" s="80">
        <f>+C69-D69</f>
        <v>-6145.92</v>
      </c>
      <c r="G69" s="85">
        <v>17</v>
      </c>
    </row>
    <row r="70" spans="1:7" x14ac:dyDescent="0.3">
      <c r="A70" s="23" t="s">
        <v>838</v>
      </c>
      <c r="B70" s="23" t="s">
        <v>839</v>
      </c>
      <c r="C70" s="12"/>
      <c r="D70" s="12">
        <v>11728.01</v>
      </c>
      <c r="E70" s="77"/>
      <c r="F70" s="80">
        <f>+C70-D70</f>
        <v>-11728.01</v>
      </c>
      <c r="G70" s="85">
        <v>17</v>
      </c>
    </row>
    <row r="71" spans="1:7" x14ac:dyDescent="0.3">
      <c r="A71" s="23">
        <v>11802</v>
      </c>
      <c r="B71" s="23" t="s">
        <v>258</v>
      </c>
      <c r="C71" s="12"/>
      <c r="D71" s="12">
        <v>7650</v>
      </c>
      <c r="E71" s="77"/>
      <c r="F71" s="80">
        <v>-7650</v>
      </c>
      <c r="G71" s="85">
        <v>17</v>
      </c>
    </row>
    <row r="72" spans="1:7" x14ac:dyDescent="0.3">
      <c r="A72" s="23" t="s">
        <v>758</v>
      </c>
      <c r="B72" s="23" t="s">
        <v>759</v>
      </c>
      <c r="C72" s="12">
        <v>43.293899999999994</v>
      </c>
      <c r="D72" s="12"/>
      <c r="E72" s="77"/>
      <c r="F72" s="80">
        <v>43.293899999999994</v>
      </c>
      <c r="G72" s="85">
        <v>17</v>
      </c>
    </row>
    <row r="73" spans="1:7" x14ac:dyDescent="0.3">
      <c r="A73" s="23" t="s">
        <v>760</v>
      </c>
      <c r="B73" s="23" t="s">
        <v>761</v>
      </c>
      <c r="C73" s="12">
        <v>336.64125000000001</v>
      </c>
      <c r="D73" s="12"/>
      <c r="E73" s="77"/>
      <c r="F73" s="80">
        <v>336.64125000000001</v>
      </c>
      <c r="G73" s="85">
        <v>17</v>
      </c>
    </row>
    <row r="74" spans="1:7" x14ac:dyDescent="0.3">
      <c r="A74" s="23"/>
      <c r="B74" s="23"/>
      <c r="C74" s="12"/>
      <c r="D74" s="12"/>
      <c r="E74" s="77"/>
      <c r="F74" s="80">
        <v>0</v>
      </c>
      <c r="G74" s="85">
        <v>17</v>
      </c>
    </row>
    <row r="75" spans="1:7" x14ac:dyDescent="0.3">
      <c r="A75" s="23">
        <v>44008000053</v>
      </c>
      <c r="B75" s="23" t="s">
        <v>597</v>
      </c>
      <c r="C75" s="12"/>
      <c r="D75" s="12">
        <v>1589.9</v>
      </c>
      <c r="E75" s="77"/>
      <c r="F75" s="80">
        <v>-1589.9</v>
      </c>
      <c r="G75" s="85">
        <v>17</v>
      </c>
    </row>
    <row r="76" spans="1:7" x14ac:dyDescent="0.3">
      <c r="A76" s="23" t="s">
        <v>780</v>
      </c>
      <c r="B76" s="23" t="s">
        <v>781</v>
      </c>
      <c r="C76" s="12">
        <v>2700</v>
      </c>
      <c r="D76" s="12"/>
      <c r="E76" s="77"/>
      <c r="F76" s="80">
        <v>2700</v>
      </c>
      <c r="G76" s="85">
        <v>17</v>
      </c>
    </row>
    <row r="77" spans="1:7" x14ac:dyDescent="0.3">
      <c r="A77" s="23" t="s">
        <v>811</v>
      </c>
      <c r="B77" s="23" t="s">
        <v>794</v>
      </c>
      <c r="C77" s="12">
        <v>114.05</v>
      </c>
      <c r="D77" s="12"/>
      <c r="E77" s="77"/>
      <c r="F77" s="80">
        <v>114.05</v>
      </c>
      <c r="G77" s="85">
        <v>17</v>
      </c>
    </row>
    <row r="78" spans="1:7" x14ac:dyDescent="0.3">
      <c r="A78" s="59" t="s">
        <v>786</v>
      </c>
      <c r="B78" s="59" t="s">
        <v>787</v>
      </c>
      <c r="C78" s="61"/>
      <c r="D78" s="61">
        <v>43.293899999999994</v>
      </c>
      <c r="E78" s="77"/>
      <c r="F78" s="80">
        <v>-43.293899999999994</v>
      </c>
      <c r="G78" s="85">
        <v>17</v>
      </c>
    </row>
    <row r="79" spans="1:7" x14ac:dyDescent="0.3">
      <c r="A79" s="59" t="s">
        <v>788</v>
      </c>
      <c r="B79" s="41" t="s">
        <v>789</v>
      </c>
      <c r="C79" s="32"/>
      <c r="D79" s="32">
        <v>336.64125000000001</v>
      </c>
      <c r="E79" s="77"/>
      <c r="F79" s="80">
        <v>-336.64125000000001</v>
      </c>
      <c r="G79" s="85">
        <v>17</v>
      </c>
    </row>
    <row r="80" spans="1:7" x14ac:dyDescent="0.3">
      <c r="A80" s="42"/>
      <c r="B80" s="42" t="s">
        <v>721</v>
      </c>
      <c r="C80" s="80">
        <v>30193.98515</v>
      </c>
      <c r="D80" s="80">
        <v>30193.765150000003</v>
      </c>
      <c r="E80" s="77"/>
      <c r="F80" s="80">
        <v>0.21999999999752617</v>
      </c>
      <c r="G80" s="85">
        <v>17</v>
      </c>
    </row>
    <row r="84" spans="1:7" ht="15.75" x14ac:dyDescent="0.3">
      <c r="A84" s="82" t="s">
        <v>821</v>
      </c>
      <c r="B84" s="82"/>
      <c r="C84" s="76" t="s">
        <v>710</v>
      </c>
      <c r="D84" s="76" t="s">
        <v>711</v>
      </c>
      <c r="E84" s="83"/>
      <c r="F84" s="78" t="s">
        <v>714</v>
      </c>
      <c r="G84" s="78" t="s">
        <v>712</v>
      </c>
    </row>
    <row r="85" spans="1:7" ht="15.75" x14ac:dyDescent="0.3">
      <c r="A85" s="36" t="s">
        <v>741</v>
      </c>
      <c r="B85" s="36" t="s">
        <v>742</v>
      </c>
      <c r="C85" s="37">
        <v>6517.9199999999983</v>
      </c>
      <c r="D85" s="37"/>
      <c r="E85" s="83"/>
      <c r="F85" s="84">
        <f>+C85-D85</f>
        <v>6517.9199999999983</v>
      </c>
      <c r="G85" s="85" t="s">
        <v>822</v>
      </c>
    </row>
    <row r="86" spans="1:7" ht="15.75" x14ac:dyDescent="0.3">
      <c r="A86" s="36" t="s">
        <v>743</v>
      </c>
      <c r="B86" s="36" t="s">
        <v>744</v>
      </c>
      <c r="C86" s="37">
        <v>6200</v>
      </c>
      <c r="D86" s="37">
        <v>5970.73</v>
      </c>
      <c r="E86" s="83"/>
      <c r="F86" s="84">
        <f t="shared" ref="F86:F96" si="3">+C86-D86</f>
        <v>229.27000000000044</v>
      </c>
      <c r="G86" s="85" t="s">
        <v>822</v>
      </c>
    </row>
    <row r="87" spans="1:7" ht="15.75" x14ac:dyDescent="0.3">
      <c r="A87" s="36" t="s">
        <v>745</v>
      </c>
      <c r="B87" s="23" t="s">
        <v>746</v>
      </c>
      <c r="C87" s="12">
        <v>3900</v>
      </c>
      <c r="D87" s="12"/>
      <c r="E87" s="83"/>
      <c r="F87" s="84">
        <f t="shared" si="3"/>
        <v>3900</v>
      </c>
      <c r="G87" s="85" t="s">
        <v>822</v>
      </c>
    </row>
    <row r="88" spans="1:7" ht="15.75" x14ac:dyDescent="0.3">
      <c r="A88" s="36" t="s">
        <v>747</v>
      </c>
      <c r="B88" s="23" t="s">
        <v>748</v>
      </c>
      <c r="C88" s="12"/>
      <c r="D88" s="12"/>
      <c r="E88" s="83"/>
      <c r="F88" s="84">
        <f t="shared" si="3"/>
        <v>0</v>
      </c>
      <c r="G88" s="85" t="s">
        <v>822</v>
      </c>
    </row>
    <row r="89" spans="1:7" ht="15.75" x14ac:dyDescent="0.3">
      <c r="A89" s="23" t="s">
        <v>752</v>
      </c>
      <c r="B89" s="23" t="s">
        <v>825</v>
      </c>
      <c r="C89" s="12"/>
      <c r="D89" s="12">
        <v>0</v>
      </c>
      <c r="E89" s="83"/>
      <c r="F89" s="84">
        <f t="shared" si="3"/>
        <v>0</v>
      </c>
      <c r="G89" s="85" t="s">
        <v>822</v>
      </c>
    </row>
    <row r="90" spans="1:7" ht="15.75" x14ac:dyDescent="0.3">
      <c r="A90" s="23" t="s">
        <v>731</v>
      </c>
      <c r="B90" s="23" t="s">
        <v>824</v>
      </c>
      <c r="C90" s="12"/>
      <c r="D90" s="12">
        <v>2927.9772499999999</v>
      </c>
      <c r="E90" s="83"/>
      <c r="F90" s="84">
        <f t="shared" si="3"/>
        <v>-2927.9772499999999</v>
      </c>
      <c r="G90" s="85" t="s">
        <v>822</v>
      </c>
    </row>
    <row r="91" spans="1:7" ht="15.75" x14ac:dyDescent="0.3">
      <c r="A91" s="23" t="s">
        <v>732</v>
      </c>
      <c r="B91" s="23"/>
      <c r="C91" s="12"/>
      <c r="D91" s="12"/>
      <c r="E91" s="83"/>
      <c r="F91" s="84">
        <f t="shared" si="3"/>
        <v>0</v>
      </c>
      <c r="G91" s="85" t="s">
        <v>822</v>
      </c>
    </row>
    <row r="92" spans="1:7" ht="15.75" x14ac:dyDescent="0.3">
      <c r="A92" s="23"/>
      <c r="B92" s="23"/>
      <c r="C92" s="12"/>
      <c r="D92" s="12"/>
      <c r="E92" s="83"/>
      <c r="F92" s="84">
        <f t="shared" si="3"/>
        <v>0</v>
      </c>
      <c r="G92" s="85" t="s">
        <v>822</v>
      </c>
    </row>
    <row r="93" spans="1:7" ht="15.75" x14ac:dyDescent="0.3">
      <c r="A93" s="23">
        <v>44104000008</v>
      </c>
      <c r="B93" s="23" t="s">
        <v>684</v>
      </c>
      <c r="C93" s="12"/>
      <c r="D93" s="12">
        <v>10100</v>
      </c>
      <c r="E93" s="83"/>
      <c r="F93" s="84">
        <f t="shared" si="3"/>
        <v>-10100</v>
      </c>
      <c r="G93" s="85" t="s">
        <v>822</v>
      </c>
    </row>
    <row r="94" spans="1:7" ht="15.75" x14ac:dyDescent="0.3">
      <c r="A94" s="23" t="s">
        <v>791</v>
      </c>
      <c r="B94" s="23" t="s">
        <v>792</v>
      </c>
      <c r="C94" s="12"/>
      <c r="D94" s="12">
        <v>547.18999999999869</v>
      </c>
      <c r="E94" s="83"/>
      <c r="F94" s="84">
        <f t="shared" si="3"/>
        <v>-547.18999999999869</v>
      </c>
      <c r="G94" s="85" t="s">
        <v>822</v>
      </c>
    </row>
    <row r="95" spans="1:7" ht="15.75" x14ac:dyDescent="0.3">
      <c r="A95" s="59" t="s">
        <v>733</v>
      </c>
      <c r="B95" s="59" t="s">
        <v>728</v>
      </c>
      <c r="C95" s="61">
        <v>0</v>
      </c>
      <c r="D95" s="61"/>
      <c r="E95" s="83"/>
      <c r="F95" s="84">
        <f t="shared" si="3"/>
        <v>0</v>
      </c>
      <c r="G95" s="85" t="s">
        <v>822</v>
      </c>
    </row>
    <row r="96" spans="1:7" ht="15.75" x14ac:dyDescent="0.3">
      <c r="A96" s="59" t="s">
        <v>734</v>
      </c>
      <c r="B96" s="41" t="s">
        <v>727</v>
      </c>
      <c r="C96" s="32">
        <v>2927.9772499999999</v>
      </c>
      <c r="D96" s="32"/>
      <c r="E96" s="83"/>
      <c r="F96" s="84">
        <f t="shared" si="3"/>
        <v>2927.9772499999999</v>
      </c>
      <c r="G96" s="85" t="s">
        <v>822</v>
      </c>
    </row>
    <row r="97" spans="1:7" ht="15.75" x14ac:dyDescent="0.3">
      <c r="A97" s="42"/>
      <c r="B97" s="42" t="s">
        <v>721</v>
      </c>
      <c r="C97" s="84">
        <v>19545.897249999998</v>
      </c>
      <c r="D97" s="84">
        <v>19545.897249999998</v>
      </c>
      <c r="E97" s="83"/>
      <c r="F97" s="84">
        <v>0</v>
      </c>
    </row>
    <row r="101" spans="1:7" s="77" customFormat="1" x14ac:dyDescent="0.3">
      <c r="A101" s="75" t="s">
        <v>826</v>
      </c>
      <c r="B101" s="75"/>
      <c r="C101" s="89" t="s">
        <v>710</v>
      </c>
      <c r="D101" s="89" t="s">
        <v>711</v>
      </c>
      <c r="E101" s="90"/>
      <c r="F101" s="91" t="s">
        <v>714</v>
      </c>
      <c r="G101" s="78" t="s">
        <v>712</v>
      </c>
    </row>
    <row r="102" spans="1:7" s="77" customFormat="1" x14ac:dyDescent="0.3">
      <c r="A102" s="23">
        <v>11103000007</v>
      </c>
      <c r="B102" s="23" t="s">
        <v>38</v>
      </c>
      <c r="C102" s="56">
        <v>20681.48000000001</v>
      </c>
      <c r="D102" s="56"/>
      <c r="E102" s="90"/>
      <c r="F102" s="90">
        <v>20681.48000000001</v>
      </c>
      <c r="G102" s="77">
        <v>38</v>
      </c>
    </row>
    <row r="103" spans="1:7" s="77" customFormat="1" x14ac:dyDescent="0.3">
      <c r="A103" s="23">
        <v>44009000010</v>
      </c>
      <c r="B103" s="23" t="s">
        <v>642</v>
      </c>
      <c r="C103" s="56"/>
      <c r="D103" s="56">
        <v>20681.48000000001</v>
      </c>
      <c r="E103" s="90"/>
      <c r="F103" s="90">
        <v>-20681.48000000001</v>
      </c>
      <c r="G103" s="77">
        <v>38</v>
      </c>
    </row>
    <row r="104" spans="1:7" s="77" customFormat="1" x14ac:dyDescent="0.3">
      <c r="A104" s="23" t="s">
        <v>754</v>
      </c>
      <c r="B104" s="23" t="s">
        <v>755</v>
      </c>
      <c r="C104" s="57"/>
      <c r="D104" s="57">
        <v>5687.4070000000038</v>
      </c>
      <c r="E104" s="90"/>
      <c r="F104" s="90">
        <v>-5687.4070000000038</v>
      </c>
      <c r="G104" s="77">
        <v>38</v>
      </c>
    </row>
    <row r="105" spans="1:7" s="77" customFormat="1" x14ac:dyDescent="0.3">
      <c r="A105" s="23" t="s">
        <v>756</v>
      </c>
      <c r="B105" s="23" t="s">
        <v>757</v>
      </c>
      <c r="C105" s="57"/>
      <c r="D105" s="57">
        <v>806.57772000000045</v>
      </c>
      <c r="E105" s="90"/>
      <c r="F105" s="90">
        <v>-806.57772000000045</v>
      </c>
      <c r="G105" s="77">
        <v>38</v>
      </c>
    </row>
    <row r="106" spans="1:7" s="77" customFormat="1" x14ac:dyDescent="0.3">
      <c r="A106" s="23" t="s">
        <v>782</v>
      </c>
      <c r="B106" s="59" t="s">
        <v>783</v>
      </c>
      <c r="C106" s="60">
        <v>5687.4070000000038</v>
      </c>
      <c r="D106" s="60"/>
      <c r="E106" s="90"/>
      <c r="F106" s="90">
        <v>5687.4070000000038</v>
      </c>
      <c r="G106" s="77">
        <v>38</v>
      </c>
    </row>
    <row r="107" spans="1:7" s="77" customFormat="1" x14ac:dyDescent="0.3">
      <c r="A107" s="23" t="s">
        <v>784</v>
      </c>
      <c r="B107" s="41" t="s">
        <v>785</v>
      </c>
      <c r="C107" s="58">
        <v>806.57772000000045</v>
      </c>
      <c r="D107" s="58"/>
      <c r="E107" s="90"/>
      <c r="F107" s="90">
        <v>806.57772000000045</v>
      </c>
      <c r="G107" s="77">
        <v>38</v>
      </c>
    </row>
    <row r="108" spans="1:7" s="77" customFormat="1" x14ac:dyDescent="0.3">
      <c r="A108" s="42"/>
      <c r="B108" s="42" t="s">
        <v>721</v>
      </c>
      <c r="C108" s="90">
        <v>27175.464720000014</v>
      </c>
      <c r="D108" s="90">
        <v>27175.464720000014</v>
      </c>
      <c r="E108" s="90"/>
      <c r="F108" s="90">
        <v>0</v>
      </c>
    </row>
    <row r="109" spans="1:7" s="77" customFormat="1" x14ac:dyDescent="0.3"/>
    <row r="110" spans="1:7" s="77" customFormat="1" x14ac:dyDescent="0.3">
      <c r="A110" s="75" t="s">
        <v>827</v>
      </c>
      <c r="B110" s="75"/>
      <c r="C110" s="89" t="s">
        <v>710</v>
      </c>
      <c r="D110" s="89" t="s">
        <v>711</v>
      </c>
      <c r="E110" s="90"/>
      <c r="F110" s="91" t="s">
        <v>714</v>
      </c>
      <c r="G110" s="78" t="s">
        <v>712</v>
      </c>
    </row>
    <row r="111" spans="1:7" s="77" customFormat="1" x14ac:dyDescent="0.3">
      <c r="A111" s="23">
        <v>11103000008</v>
      </c>
      <c r="B111" s="23" t="s">
        <v>39</v>
      </c>
      <c r="C111" s="56">
        <v>2705.3199999999997</v>
      </c>
      <c r="D111" s="56"/>
      <c r="E111" s="90"/>
      <c r="F111" s="90">
        <v>2705.3199999999997</v>
      </c>
      <c r="G111" s="77">
        <v>38</v>
      </c>
    </row>
    <row r="112" spans="1:7" s="77" customFormat="1" x14ac:dyDescent="0.3">
      <c r="A112" s="23">
        <v>44009000012</v>
      </c>
      <c r="B112" s="23" t="s">
        <v>643</v>
      </c>
      <c r="C112" s="57"/>
      <c r="D112" s="57">
        <v>2705.3199999999997</v>
      </c>
      <c r="E112" s="90"/>
      <c r="F112" s="90">
        <v>-2705.3199999999997</v>
      </c>
      <c r="G112" s="77">
        <v>38</v>
      </c>
    </row>
    <row r="113" spans="1:7" s="77" customFormat="1" x14ac:dyDescent="0.3">
      <c r="A113" s="23" t="s">
        <v>754</v>
      </c>
      <c r="B113" s="23" t="s">
        <v>755</v>
      </c>
      <c r="C113" s="57"/>
      <c r="D113" s="57">
        <v>743.96299999999997</v>
      </c>
      <c r="E113" s="90"/>
      <c r="F113" s="90">
        <v>-743.96299999999997</v>
      </c>
      <c r="G113" s="77">
        <v>38</v>
      </c>
    </row>
    <row r="114" spans="1:7" s="77" customFormat="1" x14ac:dyDescent="0.3">
      <c r="A114" s="23" t="s">
        <v>756</v>
      </c>
      <c r="B114" s="23" t="s">
        <v>757</v>
      </c>
      <c r="C114" s="57"/>
      <c r="D114" s="57">
        <v>105.50747999999999</v>
      </c>
      <c r="E114" s="90"/>
      <c r="F114" s="90">
        <v>-105.50747999999999</v>
      </c>
      <c r="G114" s="77">
        <v>38</v>
      </c>
    </row>
    <row r="115" spans="1:7" s="77" customFormat="1" x14ac:dyDescent="0.3">
      <c r="A115" s="23" t="s">
        <v>782</v>
      </c>
      <c r="B115" s="59" t="s">
        <v>783</v>
      </c>
      <c r="C115" s="60">
        <v>743.96299999999997</v>
      </c>
      <c r="D115" s="60"/>
      <c r="E115" s="90"/>
      <c r="F115" s="90">
        <v>743.96299999999997</v>
      </c>
      <c r="G115" s="77">
        <v>38</v>
      </c>
    </row>
    <row r="116" spans="1:7" s="77" customFormat="1" x14ac:dyDescent="0.3">
      <c r="A116" s="23" t="s">
        <v>784</v>
      </c>
      <c r="B116" s="41" t="s">
        <v>785</v>
      </c>
      <c r="C116" s="58">
        <v>105.50747999999999</v>
      </c>
      <c r="D116" s="58"/>
      <c r="E116" s="90"/>
      <c r="F116" s="90">
        <v>105.50747999999999</v>
      </c>
      <c r="G116" s="77">
        <v>38</v>
      </c>
    </row>
    <row r="117" spans="1:7" s="77" customFormat="1" x14ac:dyDescent="0.3">
      <c r="A117" s="42"/>
      <c r="B117" s="42" t="s">
        <v>721</v>
      </c>
      <c r="C117" s="90">
        <v>3554.7904799999997</v>
      </c>
      <c r="D117" s="90">
        <v>3554.7904799999997</v>
      </c>
      <c r="E117" s="90"/>
      <c r="F117" s="90">
        <v>0</v>
      </c>
    </row>
    <row r="118" spans="1:7" s="77" customFormat="1" x14ac:dyDescent="0.3"/>
    <row r="119" spans="1:7" s="77" customFormat="1" x14ac:dyDescent="0.3"/>
    <row r="120" spans="1:7" s="77" customFormat="1" x14ac:dyDescent="0.3">
      <c r="A120" s="75" t="s">
        <v>828</v>
      </c>
      <c r="B120" s="75"/>
      <c r="C120" s="89" t="s">
        <v>710</v>
      </c>
      <c r="D120" s="89" t="s">
        <v>711</v>
      </c>
      <c r="E120" s="90"/>
      <c r="F120" s="91" t="s">
        <v>714</v>
      </c>
      <c r="G120" s="78" t="s">
        <v>712</v>
      </c>
    </row>
    <row r="121" spans="1:7" s="77" customFormat="1" x14ac:dyDescent="0.3">
      <c r="A121" s="23">
        <v>11103000009</v>
      </c>
      <c r="B121" s="23" t="s">
        <v>42</v>
      </c>
      <c r="C121" s="56">
        <v>60000</v>
      </c>
      <c r="D121" s="56"/>
      <c r="E121" s="90"/>
      <c r="F121" s="90">
        <v>60000</v>
      </c>
      <c r="G121" s="77">
        <v>38</v>
      </c>
    </row>
    <row r="122" spans="1:7" s="77" customFormat="1" x14ac:dyDescent="0.3">
      <c r="A122" s="23">
        <v>44009000012</v>
      </c>
      <c r="B122" s="23" t="s">
        <v>643</v>
      </c>
      <c r="C122" s="57"/>
      <c r="D122" s="57">
        <v>60000</v>
      </c>
      <c r="E122" s="90"/>
      <c r="F122" s="90">
        <v>-60000</v>
      </c>
      <c r="G122" s="77">
        <v>38</v>
      </c>
    </row>
    <row r="123" spans="1:7" s="77" customFormat="1" x14ac:dyDescent="0.3">
      <c r="A123" s="23" t="s">
        <v>754</v>
      </c>
      <c r="B123" s="23" t="s">
        <v>755</v>
      </c>
      <c r="C123" s="57"/>
      <c r="D123" s="57">
        <v>16500</v>
      </c>
      <c r="E123" s="90"/>
      <c r="F123" s="90">
        <v>-16500</v>
      </c>
      <c r="G123" s="77">
        <v>38</v>
      </c>
    </row>
    <row r="124" spans="1:7" s="77" customFormat="1" x14ac:dyDescent="0.3">
      <c r="A124" s="23" t="s">
        <v>756</v>
      </c>
      <c r="B124" s="23" t="s">
        <v>757</v>
      </c>
      <c r="C124" s="57"/>
      <c r="D124" s="57">
        <v>2340</v>
      </c>
      <c r="E124" s="90"/>
      <c r="F124" s="90">
        <v>-2340</v>
      </c>
      <c r="G124" s="77">
        <v>38</v>
      </c>
    </row>
    <row r="125" spans="1:7" s="77" customFormat="1" x14ac:dyDescent="0.3">
      <c r="A125" s="23" t="s">
        <v>782</v>
      </c>
      <c r="B125" s="59" t="s">
        <v>783</v>
      </c>
      <c r="C125" s="60">
        <v>16500</v>
      </c>
      <c r="D125" s="60"/>
      <c r="E125" s="90"/>
      <c r="F125" s="90">
        <v>16500</v>
      </c>
      <c r="G125" s="77">
        <v>38</v>
      </c>
    </row>
    <row r="126" spans="1:7" s="77" customFormat="1" x14ac:dyDescent="0.3">
      <c r="A126" s="23" t="s">
        <v>784</v>
      </c>
      <c r="B126" s="41" t="s">
        <v>785</v>
      </c>
      <c r="C126" s="58">
        <v>2340</v>
      </c>
      <c r="D126" s="58"/>
      <c r="E126" s="90"/>
      <c r="F126" s="90">
        <v>2340</v>
      </c>
      <c r="G126" s="77">
        <v>38</v>
      </c>
    </row>
    <row r="127" spans="1:7" s="77" customFormat="1" x14ac:dyDescent="0.3">
      <c r="A127" s="42"/>
      <c r="B127" s="42" t="s">
        <v>721</v>
      </c>
      <c r="C127" s="90">
        <v>78840</v>
      </c>
      <c r="D127" s="90">
        <v>78840</v>
      </c>
      <c r="E127" s="90"/>
      <c r="F127" s="90">
        <v>0</v>
      </c>
    </row>
    <row r="128" spans="1:7" s="77" customFormat="1" x14ac:dyDescent="0.3"/>
    <row r="129" spans="1:9" s="77" customFormat="1" x14ac:dyDescent="0.3"/>
    <row r="130" spans="1:9" s="77" customFormat="1" x14ac:dyDescent="0.3">
      <c r="A130" s="75" t="s">
        <v>830</v>
      </c>
      <c r="B130" s="75"/>
      <c r="C130" s="89" t="s">
        <v>710</v>
      </c>
      <c r="D130" s="89" t="s">
        <v>711</v>
      </c>
      <c r="E130" s="90"/>
      <c r="F130" s="91" t="s">
        <v>714</v>
      </c>
    </row>
    <row r="131" spans="1:9" s="77" customFormat="1" x14ac:dyDescent="0.3">
      <c r="A131" s="23">
        <v>11103000010</v>
      </c>
      <c r="B131" s="23" t="s">
        <v>44</v>
      </c>
      <c r="C131" s="56">
        <v>11400</v>
      </c>
      <c r="D131" s="56"/>
      <c r="E131" s="90"/>
      <c r="F131" s="90">
        <f>+C131-D131</f>
        <v>11400</v>
      </c>
      <c r="G131" s="77">
        <v>38</v>
      </c>
      <c r="I131" s="90"/>
    </row>
    <row r="132" spans="1:9" s="77" customFormat="1" x14ac:dyDescent="0.3">
      <c r="A132" s="23">
        <v>44009000012</v>
      </c>
      <c r="B132" s="23" t="s">
        <v>643</v>
      </c>
      <c r="C132" s="57"/>
      <c r="D132" s="57">
        <v>11400</v>
      </c>
      <c r="E132" s="90"/>
      <c r="F132" s="90">
        <f t="shared" ref="F132:F136" si="4">+C132-D132</f>
        <v>-11400</v>
      </c>
      <c r="G132" s="77">
        <v>38</v>
      </c>
    </row>
    <row r="133" spans="1:9" s="77" customFormat="1" x14ac:dyDescent="0.3">
      <c r="A133" s="23" t="s">
        <v>754</v>
      </c>
      <c r="B133" s="23" t="s">
        <v>755</v>
      </c>
      <c r="C133" s="57"/>
      <c r="D133" s="57">
        <f>+D132*27.5%</f>
        <v>3135.0000000000005</v>
      </c>
      <c r="E133" s="90"/>
      <c r="F133" s="90">
        <f t="shared" si="4"/>
        <v>-3135.0000000000005</v>
      </c>
      <c r="G133" s="77">
        <v>38</v>
      </c>
    </row>
    <row r="134" spans="1:9" s="77" customFormat="1" x14ac:dyDescent="0.3">
      <c r="A134" s="23" t="s">
        <v>756</v>
      </c>
      <c r="B134" s="23" t="s">
        <v>757</v>
      </c>
      <c r="C134" s="57"/>
      <c r="D134" s="57">
        <f>+D132*3.9%</f>
        <v>444.6</v>
      </c>
      <c r="E134" s="90"/>
      <c r="F134" s="90">
        <f t="shared" si="4"/>
        <v>-444.6</v>
      </c>
      <c r="G134" s="77">
        <v>38</v>
      </c>
    </row>
    <row r="135" spans="1:9" s="77" customFormat="1" x14ac:dyDescent="0.3">
      <c r="A135" s="23" t="s">
        <v>782</v>
      </c>
      <c r="B135" s="59" t="s">
        <v>783</v>
      </c>
      <c r="C135" s="60">
        <f>+D133</f>
        <v>3135.0000000000005</v>
      </c>
      <c r="D135" s="60"/>
      <c r="E135" s="90"/>
      <c r="F135" s="90">
        <f t="shared" si="4"/>
        <v>3135.0000000000005</v>
      </c>
      <c r="G135" s="77">
        <v>38</v>
      </c>
    </row>
    <row r="136" spans="1:9" s="77" customFormat="1" x14ac:dyDescent="0.3">
      <c r="A136" s="23" t="s">
        <v>784</v>
      </c>
      <c r="B136" s="41" t="s">
        <v>785</v>
      </c>
      <c r="C136" s="58">
        <f>+D134</f>
        <v>444.6</v>
      </c>
      <c r="D136" s="58"/>
      <c r="E136" s="90"/>
      <c r="F136" s="90">
        <f t="shared" si="4"/>
        <v>444.6</v>
      </c>
      <c r="G136" s="77">
        <v>38</v>
      </c>
    </row>
    <row r="137" spans="1:9" s="77" customFormat="1" x14ac:dyDescent="0.3">
      <c r="A137" s="42"/>
      <c r="B137" s="42" t="s">
        <v>721</v>
      </c>
      <c r="C137" s="90">
        <v>17831.302</v>
      </c>
      <c r="D137" s="90">
        <v>17831.302</v>
      </c>
      <c r="E137" s="90"/>
      <c r="F137" s="90">
        <v>0</v>
      </c>
    </row>
    <row r="138" spans="1:9" s="77" customFormat="1" x14ac:dyDescent="0.3">
      <c r="A138" s="42"/>
      <c r="B138" s="42"/>
      <c r="C138" s="90"/>
      <c r="D138" s="90"/>
      <c r="E138" s="90"/>
      <c r="F138" s="90"/>
    </row>
    <row r="139" spans="1:9" s="77" customFormat="1" x14ac:dyDescent="0.3">
      <c r="A139" s="115" t="s">
        <v>1000</v>
      </c>
      <c r="B139" s="116"/>
      <c r="C139" s="116"/>
      <c r="D139" s="116"/>
      <c r="E139" s="116"/>
      <c r="F139" s="91" t="s">
        <v>714</v>
      </c>
      <c r="G139" s="116"/>
    </row>
    <row r="140" spans="1:9" s="77" customFormat="1" x14ac:dyDescent="0.3">
      <c r="A140" s="113">
        <v>22302000002</v>
      </c>
      <c r="B140" s="113" t="s">
        <v>416</v>
      </c>
      <c r="C140" s="114"/>
      <c r="D140" s="114">
        <v>5385.060758248088</v>
      </c>
      <c r="E140" s="117"/>
      <c r="F140" s="117">
        <v>-5385.060758248088</v>
      </c>
      <c r="G140" s="116">
        <v>38</v>
      </c>
    </row>
    <row r="141" spans="1:9" s="77" customFormat="1" x14ac:dyDescent="0.3">
      <c r="A141" s="23" t="s">
        <v>754</v>
      </c>
      <c r="B141" s="23" t="s">
        <v>755</v>
      </c>
      <c r="C141" s="57">
        <v>1480.8917085182243</v>
      </c>
      <c r="D141" s="56"/>
      <c r="E141" s="116"/>
      <c r="F141" s="117">
        <v>1480.8917085182243</v>
      </c>
      <c r="G141" s="116">
        <v>38</v>
      </c>
    </row>
    <row r="142" spans="1:9" s="77" customFormat="1" x14ac:dyDescent="0.3">
      <c r="A142" s="23" t="s">
        <v>756</v>
      </c>
      <c r="B142" s="23" t="s">
        <v>757</v>
      </c>
      <c r="C142" s="57">
        <v>210.01736957167543</v>
      </c>
      <c r="D142" s="56"/>
      <c r="E142" s="116"/>
      <c r="F142" s="117">
        <v>210.01736957167543</v>
      </c>
      <c r="G142" s="116">
        <v>38</v>
      </c>
    </row>
    <row r="143" spans="1:9" s="77" customFormat="1" x14ac:dyDescent="0.3">
      <c r="A143" s="23">
        <v>55005000011</v>
      </c>
      <c r="B143" s="23" t="s">
        <v>465</v>
      </c>
      <c r="C143" s="56">
        <v>5385.060758248088</v>
      </c>
      <c r="D143" s="56"/>
      <c r="E143" s="117"/>
      <c r="F143" s="117">
        <v>5385.060758248088</v>
      </c>
      <c r="G143" s="116">
        <v>38</v>
      </c>
    </row>
    <row r="144" spans="1:9" s="77" customFormat="1" x14ac:dyDescent="0.3">
      <c r="A144" s="23" t="s">
        <v>782</v>
      </c>
      <c r="B144" s="59" t="s">
        <v>783</v>
      </c>
      <c r="C144" s="57"/>
      <c r="D144" s="56">
        <v>1480.8917085182243</v>
      </c>
      <c r="E144" s="116"/>
      <c r="F144" s="117">
        <v>-1480.8917085182243</v>
      </c>
      <c r="G144" s="116">
        <v>38</v>
      </c>
    </row>
    <row r="145" spans="1:7" s="77" customFormat="1" x14ac:dyDescent="0.3">
      <c r="A145" s="23" t="s">
        <v>784</v>
      </c>
      <c r="B145" s="41" t="s">
        <v>785</v>
      </c>
      <c r="C145" s="57"/>
      <c r="D145" s="56">
        <v>210.01736957167543</v>
      </c>
      <c r="E145" s="116"/>
      <c r="F145" s="117">
        <v>-210.01736957167543</v>
      </c>
      <c r="G145" s="116">
        <v>38</v>
      </c>
    </row>
    <row r="146" spans="1:7" s="77" customFormat="1" x14ac:dyDescent="0.3">
      <c r="A146" s="116"/>
      <c r="B146" s="116"/>
      <c r="C146" s="117">
        <v>7075.9698363379875</v>
      </c>
      <c r="D146" s="117">
        <v>7075.9698363379875</v>
      </c>
      <c r="E146" s="116"/>
      <c r="F146" s="116"/>
      <c r="G146" s="116"/>
    </row>
    <row r="147" spans="1:7" s="77" customFormat="1" x14ac:dyDescent="0.3">
      <c r="A147" s="42"/>
      <c r="B147" s="42"/>
      <c r="C147" s="90"/>
      <c r="D147" s="90"/>
      <c r="E147" s="90"/>
      <c r="F147" s="90"/>
    </row>
    <row r="148" spans="1:7" s="77" customFormat="1" x14ac:dyDescent="0.3"/>
    <row r="149" spans="1:7" s="77" customFormat="1" x14ac:dyDescent="0.3">
      <c r="A149" s="75" t="s">
        <v>831</v>
      </c>
      <c r="B149" s="75"/>
      <c r="C149" s="89" t="s">
        <v>710</v>
      </c>
      <c r="D149" s="89" t="s">
        <v>711</v>
      </c>
      <c r="E149" s="90"/>
      <c r="F149" s="91" t="s">
        <v>714</v>
      </c>
    </row>
    <row r="150" spans="1:7" s="77" customFormat="1" x14ac:dyDescent="0.3">
      <c r="A150" s="23">
        <v>11103000011</v>
      </c>
      <c r="B150" s="23" t="s">
        <v>45</v>
      </c>
      <c r="C150" s="56"/>
      <c r="D150" s="56">
        <v>131986.6</v>
      </c>
      <c r="E150" s="90"/>
      <c r="F150" s="90">
        <v>-131986.6</v>
      </c>
      <c r="G150" s="77">
        <v>38</v>
      </c>
    </row>
    <row r="151" spans="1:7" s="77" customFormat="1" x14ac:dyDescent="0.3">
      <c r="A151" s="23">
        <v>44008000004</v>
      </c>
      <c r="B151" s="23" t="s">
        <v>574</v>
      </c>
      <c r="C151" s="56">
        <v>131986.6</v>
      </c>
      <c r="D151" s="56"/>
      <c r="E151" s="90"/>
      <c r="F151" s="90">
        <v>131986.6</v>
      </c>
      <c r="G151" s="77">
        <v>38</v>
      </c>
    </row>
    <row r="152" spans="1:7" s="77" customFormat="1" x14ac:dyDescent="0.3">
      <c r="A152" s="23" t="s">
        <v>754</v>
      </c>
      <c r="B152" s="23" t="s">
        <v>755</v>
      </c>
      <c r="C152" s="57">
        <v>36296.315000000002</v>
      </c>
      <c r="D152" s="57"/>
      <c r="E152" s="90"/>
      <c r="F152" s="90">
        <v>36296.315000000002</v>
      </c>
      <c r="G152" s="77">
        <v>38</v>
      </c>
    </row>
    <row r="153" spans="1:7" s="77" customFormat="1" x14ac:dyDescent="0.3">
      <c r="A153" s="23" t="s">
        <v>756</v>
      </c>
      <c r="B153" s="23" t="s">
        <v>757</v>
      </c>
      <c r="C153" s="57">
        <v>5147.4774000000007</v>
      </c>
      <c r="D153" s="57"/>
      <c r="E153" s="90"/>
      <c r="F153" s="90">
        <v>5147.4774000000007</v>
      </c>
      <c r="G153" s="77">
        <v>38</v>
      </c>
    </row>
    <row r="154" spans="1:7" s="77" customFormat="1" x14ac:dyDescent="0.3">
      <c r="A154" s="23" t="s">
        <v>782</v>
      </c>
      <c r="B154" s="59" t="s">
        <v>783</v>
      </c>
      <c r="C154" s="60"/>
      <c r="D154" s="60">
        <v>36296.315000000002</v>
      </c>
      <c r="E154" s="90"/>
      <c r="F154" s="90">
        <v>-36296.315000000002</v>
      </c>
      <c r="G154" s="77">
        <v>38</v>
      </c>
    </row>
    <row r="155" spans="1:7" s="77" customFormat="1" x14ac:dyDescent="0.3">
      <c r="A155" s="23" t="s">
        <v>784</v>
      </c>
      <c r="B155" s="41" t="s">
        <v>785</v>
      </c>
      <c r="C155" s="58"/>
      <c r="D155" s="58">
        <v>5147.4774000000007</v>
      </c>
      <c r="E155" s="90"/>
      <c r="F155" s="90">
        <v>-5147.4774000000007</v>
      </c>
      <c r="G155" s="77">
        <v>38</v>
      </c>
    </row>
    <row r="156" spans="1:7" s="77" customFormat="1" x14ac:dyDescent="0.3">
      <c r="A156" s="42"/>
      <c r="B156" s="42" t="s">
        <v>721</v>
      </c>
      <c r="C156" s="90">
        <v>173430.39240000001</v>
      </c>
      <c r="D156" s="90">
        <v>173430.39240000001</v>
      </c>
      <c r="E156" s="90"/>
      <c r="F156" s="90">
        <v>0</v>
      </c>
    </row>
    <row r="157" spans="1:7" s="77" customFormat="1" x14ac:dyDescent="0.3">
      <c r="A157" s="23"/>
      <c r="B157" s="23"/>
      <c r="C157" s="56"/>
      <c r="D157" s="56"/>
      <c r="E157" s="90"/>
      <c r="F157" s="90"/>
    </row>
    <row r="158" spans="1:7" s="77" customFormat="1" x14ac:dyDescent="0.3">
      <c r="A158" s="75" t="s">
        <v>829</v>
      </c>
      <c r="B158" s="75"/>
      <c r="C158" s="89" t="s">
        <v>710</v>
      </c>
      <c r="D158" s="89" t="s">
        <v>711</v>
      </c>
      <c r="E158" s="90"/>
      <c r="F158" s="91" t="s">
        <v>714</v>
      </c>
    </row>
    <row r="159" spans="1:7" s="77" customFormat="1" x14ac:dyDescent="0.3">
      <c r="A159" s="23">
        <v>11103000011</v>
      </c>
      <c r="B159" s="23" t="s">
        <v>45</v>
      </c>
      <c r="C159" s="56">
        <v>26397.32</v>
      </c>
      <c r="D159" s="56"/>
      <c r="E159" s="90"/>
      <c r="F159" s="90">
        <v>26397.32</v>
      </c>
      <c r="G159" s="77">
        <v>38</v>
      </c>
    </row>
    <row r="160" spans="1:7" s="77" customFormat="1" x14ac:dyDescent="0.3">
      <c r="A160" s="23">
        <v>44009000012</v>
      </c>
      <c r="B160" s="23" t="s">
        <v>643</v>
      </c>
      <c r="C160" s="56"/>
      <c r="D160" s="56">
        <v>26397.32</v>
      </c>
      <c r="E160" s="90"/>
      <c r="F160" s="90">
        <v>-26397.32</v>
      </c>
      <c r="G160" s="77">
        <v>38</v>
      </c>
    </row>
    <row r="161" spans="1:7" s="77" customFormat="1" x14ac:dyDescent="0.3">
      <c r="A161" s="23" t="s">
        <v>754</v>
      </c>
      <c r="B161" s="23" t="s">
        <v>755</v>
      </c>
      <c r="C161" s="57"/>
      <c r="D161" s="57">
        <v>7259.2630000000008</v>
      </c>
      <c r="E161" s="90"/>
      <c r="F161" s="90">
        <v>-7259.2630000000008</v>
      </c>
      <c r="G161" s="77">
        <v>38</v>
      </c>
    </row>
    <row r="162" spans="1:7" s="77" customFormat="1" x14ac:dyDescent="0.3">
      <c r="A162" s="23" t="s">
        <v>756</v>
      </c>
      <c r="B162" s="23" t="s">
        <v>757</v>
      </c>
      <c r="C162" s="57"/>
      <c r="D162" s="57">
        <v>1029.49548</v>
      </c>
      <c r="E162" s="90"/>
      <c r="F162" s="90">
        <v>-1029.49548</v>
      </c>
      <c r="G162" s="77">
        <v>38</v>
      </c>
    </row>
    <row r="163" spans="1:7" s="77" customFormat="1" x14ac:dyDescent="0.3">
      <c r="A163" s="23" t="s">
        <v>782</v>
      </c>
      <c r="B163" s="59" t="s">
        <v>783</v>
      </c>
      <c r="C163" s="60">
        <v>7259.2630000000008</v>
      </c>
      <c r="D163" s="60"/>
      <c r="E163" s="90"/>
      <c r="F163" s="90">
        <v>7259.2630000000008</v>
      </c>
      <c r="G163" s="77">
        <v>38</v>
      </c>
    </row>
    <row r="164" spans="1:7" s="77" customFormat="1" x14ac:dyDescent="0.3">
      <c r="A164" s="23" t="s">
        <v>784</v>
      </c>
      <c r="B164" s="41" t="s">
        <v>785</v>
      </c>
      <c r="C164" s="58">
        <v>1029.49548</v>
      </c>
      <c r="D164" s="58"/>
      <c r="E164" s="90"/>
      <c r="F164" s="90">
        <v>1029.49548</v>
      </c>
      <c r="G164" s="77">
        <v>38</v>
      </c>
    </row>
    <row r="165" spans="1:7" s="77" customFormat="1" x14ac:dyDescent="0.3">
      <c r="A165" s="42"/>
      <c r="B165" s="42" t="s">
        <v>721</v>
      </c>
      <c r="C165" s="90">
        <v>34686.078479999996</v>
      </c>
      <c r="D165" s="90">
        <v>34686.078479999996</v>
      </c>
      <c r="E165" s="90"/>
      <c r="F165" s="90">
        <v>0</v>
      </c>
    </row>
    <row r="166" spans="1:7" s="77" customFormat="1" x14ac:dyDescent="0.3"/>
    <row r="169" spans="1:7" x14ac:dyDescent="0.3">
      <c r="A169" s="75" t="s">
        <v>842</v>
      </c>
      <c r="B169" s="75"/>
      <c r="C169" s="89" t="s">
        <v>710</v>
      </c>
      <c r="D169" s="89" t="s">
        <v>711</v>
      </c>
      <c r="E169" s="90"/>
      <c r="F169" s="91" t="s">
        <v>714</v>
      </c>
      <c r="G169" s="78" t="s">
        <v>712</v>
      </c>
    </row>
    <row r="170" spans="1:7" x14ac:dyDescent="0.3">
      <c r="A170" s="23">
        <v>22101000003</v>
      </c>
      <c r="B170" s="23" t="s">
        <v>280</v>
      </c>
      <c r="C170" s="56"/>
      <c r="D170" s="56">
        <v>42710.340000000026</v>
      </c>
      <c r="E170" s="90"/>
      <c r="F170" s="90">
        <v>-42710.340000000026</v>
      </c>
      <c r="G170" s="77">
        <v>37</v>
      </c>
    </row>
    <row r="171" spans="1:7" x14ac:dyDescent="0.3">
      <c r="A171" s="23" t="s">
        <v>843</v>
      </c>
      <c r="B171" s="23" t="s">
        <v>844</v>
      </c>
      <c r="C171" s="57">
        <v>11745.343500000008</v>
      </c>
      <c r="D171" s="57">
        <v>0</v>
      </c>
      <c r="E171" s="90"/>
      <c r="F171" s="90">
        <v>11745.343500000008</v>
      </c>
      <c r="G171" s="77">
        <v>37</v>
      </c>
    </row>
    <row r="172" spans="1:7" x14ac:dyDescent="0.3">
      <c r="A172" s="23" t="s">
        <v>845</v>
      </c>
      <c r="B172" s="23" t="s">
        <v>846</v>
      </c>
      <c r="C172" s="57">
        <v>1665.7032600000009</v>
      </c>
      <c r="D172" s="57">
        <v>0</v>
      </c>
      <c r="E172" s="90"/>
      <c r="F172" s="90">
        <v>1665.7032600000009</v>
      </c>
      <c r="G172" s="77">
        <v>37</v>
      </c>
    </row>
    <row r="173" spans="1:7" x14ac:dyDescent="0.3">
      <c r="A173" s="23" t="s">
        <v>841</v>
      </c>
      <c r="B173" t="s">
        <v>796</v>
      </c>
      <c r="C173" s="57">
        <v>29299.293240000014</v>
      </c>
      <c r="D173" s="57"/>
      <c r="E173" s="77"/>
      <c r="F173" s="90">
        <v>29299.293240000014</v>
      </c>
      <c r="G173" s="77">
        <v>37</v>
      </c>
    </row>
    <row r="174" spans="1:7" x14ac:dyDescent="0.3">
      <c r="A174" s="23"/>
      <c r="B174" s="23"/>
      <c r="C174" s="57"/>
      <c r="D174" s="57"/>
      <c r="E174" s="90"/>
      <c r="F174" s="90">
        <v>0</v>
      </c>
      <c r="G174" s="77">
        <v>37</v>
      </c>
    </row>
    <row r="175" spans="1:7" x14ac:dyDescent="0.3">
      <c r="A175" s="77"/>
      <c r="B175" s="77"/>
      <c r="C175" s="90">
        <v>42710.340000000026</v>
      </c>
      <c r="D175" s="90">
        <v>42710.340000000026</v>
      </c>
      <c r="E175" s="77"/>
      <c r="F175" s="90">
        <v>0</v>
      </c>
      <c r="G175" s="77"/>
    </row>
    <row r="176" spans="1:7" x14ac:dyDescent="0.3">
      <c r="A176" s="77"/>
      <c r="B176" s="77"/>
      <c r="C176" s="77"/>
      <c r="D176" s="77"/>
      <c r="E176" s="77"/>
      <c r="F176" s="77"/>
      <c r="G176" s="77"/>
    </row>
    <row r="177" spans="1:7" x14ac:dyDescent="0.3">
      <c r="A177" s="77"/>
      <c r="B177" s="77"/>
      <c r="C177" s="77"/>
      <c r="D177" s="77"/>
      <c r="E177" s="77"/>
      <c r="F177" s="77"/>
      <c r="G177" s="77"/>
    </row>
    <row r="178" spans="1:7" x14ac:dyDescent="0.3">
      <c r="A178" s="77"/>
      <c r="B178" s="77"/>
      <c r="C178" s="77"/>
      <c r="D178" s="77"/>
      <c r="E178" s="77"/>
      <c r="F178" s="77"/>
      <c r="G178" s="77"/>
    </row>
    <row r="179" spans="1:7" x14ac:dyDescent="0.3">
      <c r="A179" s="75" t="s">
        <v>847</v>
      </c>
      <c r="B179" s="75"/>
      <c r="C179" s="89" t="s">
        <v>710</v>
      </c>
      <c r="D179" s="89" t="s">
        <v>711</v>
      </c>
      <c r="E179" s="90"/>
      <c r="F179" s="91" t="s">
        <v>714</v>
      </c>
      <c r="G179" s="78" t="s">
        <v>712</v>
      </c>
    </row>
    <row r="180" spans="1:7" x14ac:dyDescent="0.3">
      <c r="A180" s="23">
        <v>22101000001</v>
      </c>
      <c r="B180" s="23" t="s">
        <v>291</v>
      </c>
      <c r="C180" s="56"/>
      <c r="D180" s="56">
        <v>29783.129999999986</v>
      </c>
      <c r="E180" s="90"/>
      <c r="F180" s="90">
        <v>-29783.129999999986</v>
      </c>
      <c r="G180" s="77">
        <v>19</v>
      </c>
    </row>
    <row r="181" spans="1:7" x14ac:dyDescent="0.3">
      <c r="A181" s="23" t="s">
        <v>852</v>
      </c>
      <c r="B181" s="23" t="s">
        <v>853</v>
      </c>
      <c r="C181" s="56">
        <v>4987.5799999999872</v>
      </c>
      <c r="D181" s="57"/>
      <c r="E181" s="77"/>
      <c r="F181" s="90">
        <v>4987.5799999999872</v>
      </c>
      <c r="G181" s="77">
        <v>19</v>
      </c>
    </row>
    <row r="182" spans="1:7" x14ac:dyDescent="0.3">
      <c r="A182" s="23"/>
      <c r="B182" s="23"/>
      <c r="C182" s="57"/>
      <c r="D182" s="57"/>
      <c r="E182" s="77"/>
      <c r="F182" s="90">
        <v>0</v>
      </c>
      <c r="G182" s="77">
        <v>19</v>
      </c>
    </row>
    <row r="183" spans="1:7" x14ac:dyDescent="0.3">
      <c r="A183" s="23" t="s">
        <v>848</v>
      </c>
      <c r="B183" s="23" t="s">
        <v>849</v>
      </c>
      <c r="C183" s="57">
        <v>8190.3607499999971</v>
      </c>
      <c r="D183" s="57"/>
      <c r="E183" s="90"/>
      <c r="F183" s="90">
        <v>8190.3607499999971</v>
      </c>
      <c r="G183" s="77">
        <v>19</v>
      </c>
    </row>
    <row r="184" spans="1:7" x14ac:dyDescent="0.3">
      <c r="A184" s="23" t="s">
        <v>850</v>
      </c>
      <c r="B184" s="23" t="s">
        <v>851</v>
      </c>
      <c r="C184" s="57">
        <v>1161.5420699999995</v>
      </c>
      <c r="D184" s="57"/>
      <c r="E184" s="90"/>
      <c r="F184" s="90">
        <v>1161.5420699999995</v>
      </c>
      <c r="G184" s="77">
        <v>19</v>
      </c>
    </row>
    <row r="185" spans="1:7" x14ac:dyDescent="0.3">
      <c r="A185" s="23"/>
      <c r="B185" s="23"/>
      <c r="C185" s="57"/>
      <c r="D185" s="57"/>
      <c r="E185" s="90"/>
      <c r="F185" s="90">
        <v>0</v>
      </c>
      <c r="G185" s="77">
        <v>19</v>
      </c>
    </row>
    <row r="186" spans="1:7" x14ac:dyDescent="0.3">
      <c r="A186" s="59" t="s">
        <v>854</v>
      </c>
      <c r="B186" s="59" t="s">
        <v>855</v>
      </c>
      <c r="C186" s="57"/>
      <c r="D186" s="57">
        <v>1371.5844999999965</v>
      </c>
      <c r="E186" s="77"/>
      <c r="F186" s="90">
        <v>-1371.5844999999965</v>
      </c>
      <c r="G186" s="77">
        <v>19</v>
      </c>
    </row>
    <row r="187" spans="1:7" x14ac:dyDescent="0.3">
      <c r="A187" s="59" t="s">
        <v>856</v>
      </c>
      <c r="B187" s="59" t="s">
        <v>857</v>
      </c>
      <c r="C187" s="57"/>
      <c r="D187" s="57">
        <v>194.5156199999995</v>
      </c>
      <c r="E187" s="77"/>
      <c r="F187" s="90">
        <v>-194.5156199999995</v>
      </c>
      <c r="G187" s="77">
        <v>19</v>
      </c>
    </row>
    <row r="188" spans="1:7" x14ac:dyDescent="0.3">
      <c r="A188" s="23"/>
      <c r="B188" s="23"/>
      <c r="C188" s="57"/>
      <c r="D188" s="57"/>
      <c r="E188" s="90"/>
      <c r="F188" s="90">
        <v>0</v>
      </c>
      <c r="G188" s="77">
        <v>19</v>
      </c>
    </row>
    <row r="189" spans="1:7" x14ac:dyDescent="0.3">
      <c r="A189" s="23" t="s">
        <v>841</v>
      </c>
      <c r="B189" t="s">
        <v>796</v>
      </c>
      <c r="C189" s="57">
        <v>17009.747299999999</v>
      </c>
      <c r="D189" s="57"/>
      <c r="E189" s="77"/>
      <c r="F189" s="90">
        <v>17009.747299999999</v>
      </c>
      <c r="G189" s="77">
        <v>19</v>
      </c>
    </row>
    <row r="190" spans="1:7" x14ac:dyDescent="0.3">
      <c r="A190" s="77"/>
      <c r="B190" s="77"/>
      <c r="C190" s="90">
        <v>31349.230119999982</v>
      </c>
      <c r="D190" s="90">
        <v>31349.230119999982</v>
      </c>
      <c r="E190" s="77"/>
      <c r="F190" s="90">
        <v>0</v>
      </c>
      <c r="G190" s="77"/>
    </row>
    <row r="193" spans="1:7" x14ac:dyDescent="0.3">
      <c r="A193" s="75" t="s">
        <v>880</v>
      </c>
      <c r="B193" s="75"/>
      <c r="C193" s="89" t="s">
        <v>710</v>
      </c>
      <c r="D193" s="89" t="s">
        <v>711</v>
      </c>
      <c r="E193" s="90"/>
      <c r="F193" s="91" t="s">
        <v>714</v>
      </c>
      <c r="G193" s="78" t="s">
        <v>712</v>
      </c>
    </row>
    <row r="194" spans="1:7" x14ac:dyDescent="0.3">
      <c r="A194" s="23"/>
      <c r="B194" s="23"/>
      <c r="C194" s="56"/>
      <c r="D194" s="56"/>
      <c r="E194" s="90"/>
      <c r="F194" s="90">
        <v>0</v>
      </c>
      <c r="G194" s="77">
        <v>16</v>
      </c>
    </row>
    <row r="195" spans="1:7" x14ac:dyDescent="0.3">
      <c r="A195" s="23">
        <v>11201000004</v>
      </c>
      <c r="B195" s="23" t="s">
        <v>66</v>
      </c>
      <c r="C195" s="57">
        <v>53974.671799999996</v>
      </c>
      <c r="D195" s="57">
        <v>76916.666666666657</v>
      </c>
      <c r="E195" s="77"/>
      <c r="F195" s="90">
        <v>-22941.994866666661</v>
      </c>
      <c r="G195" s="77">
        <v>16</v>
      </c>
    </row>
    <row r="196" spans="1:7" x14ac:dyDescent="0.3">
      <c r="A196" s="23">
        <v>11201000008</v>
      </c>
      <c r="B196" s="23" t="s">
        <v>68</v>
      </c>
      <c r="C196" s="57">
        <v>59399.445199999995</v>
      </c>
      <c r="D196" s="57">
        <v>129770.12307692309</v>
      </c>
      <c r="E196" s="77"/>
      <c r="F196" s="90">
        <v>-70370.677876923088</v>
      </c>
      <c r="G196" s="77">
        <v>16</v>
      </c>
    </row>
    <row r="197" spans="1:7" x14ac:dyDescent="0.3">
      <c r="A197" s="23">
        <v>11201000010</v>
      </c>
      <c r="B197" s="23" t="s">
        <v>70</v>
      </c>
      <c r="C197" s="57">
        <v>0</v>
      </c>
      <c r="D197" s="57">
        <v>6333.333333333333</v>
      </c>
      <c r="E197" s="77"/>
      <c r="F197" s="90">
        <v>-6333.333333333333</v>
      </c>
      <c r="G197" s="77">
        <v>16</v>
      </c>
    </row>
    <row r="198" spans="1:7" x14ac:dyDescent="0.3">
      <c r="A198" s="23">
        <v>11201000012</v>
      </c>
      <c r="B198" s="23" t="s">
        <v>72</v>
      </c>
      <c r="C198" s="57">
        <v>4219.3552</v>
      </c>
      <c r="D198" s="57">
        <v>30235.294117647063</v>
      </c>
      <c r="E198" s="77"/>
      <c r="F198" s="90">
        <v>-26015.938917647065</v>
      </c>
      <c r="G198" s="77">
        <v>16</v>
      </c>
    </row>
    <row r="199" spans="1:7" x14ac:dyDescent="0.3">
      <c r="A199" s="23">
        <v>11201000020</v>
      </c>
      <c r="B199" s="23" t="s">
        <v>74</v>
      </c>
      <c r="C199" s="57">
        <v>7085.9855999999991</v>
      </c>
      <c r="D199" s="57">
        <v>11303.030303030304</v>
      </c>
      <c r="E199" s="77"/>
      <c r="F199" s="90">
        <v>-4217.0447030303048</v>
      </c>
      <c r="G199" s="77">
        <v>16</v>
      </c>
    </row>
    <row r="200" spans="1:7" x14ac:dyDescent="0.3">
      <c r="A200" s="23">
        <v>11201000024</v>
      </c>
      <c r="B200" s="23" t="s">
        <v>76</v>
      </c>
      <c r="C200" s="57">
        <v>17049.659200000002</v>
      </c>
      <c r="D200" s="57">
        <v>53451.61290322581</v>
      </c>
      <c r="E200" s="77"/>
      <c r="F200" s="90">
        <v>-36401.953703225809</v>
      </c>
      <c r="G200" s="77">
        <v>16</v>
      </c>
    </row>
    <row r="201" spans="1:7" x14ac:dyDescent="0.3">
      <c r="A201" s="23" t="s">
        <v>881</v>
      </c>
      <c r="B201" s="23" t="s">
        <v>882</v>
      </c>
      <c r="C201" s="57">
        <v>0</v>
      </c>
      <c r="D201" s="57">
        <v>700</v>
      </c>
      <c r="E201" s="77"/>
      <c r="F201" s="90">
        <v>-700</v>
      </c>
      <c r="G201" s="77">
        <v>16</v>
      </c>
    </row>
    <row r="202" spans="1:7" x14ac:dyDescent="0.3">
      <c r="A202" s="23">
        <v>11201000006</v>
      </c>
      <c r="B202" s="23" t="s">
        <v>78</v>
      </c>
      <c r="C202" s="57">
        <v>0</v>
      </c>
      <c r="D202" s="57">
        <v>0</v>
      </c>
      <c r="E202" s="77"/>
      <c r="F202" s="90">
        <v>0</v>
      </c>
      <c r="G202" s="77">
        <v>16</v>
      </c>
    </row>
    <row r="203" spans="1:7" x14ac:dyDescent="0.3">
      <c r="A203" s="23">
        <v>11201000022</v>
      </c>
      <c r="B203" s="23" t="s">
        <v>80</v>
      </c>
      <c r="C203" s="57">
        <v>0</v>
      </c>
      <c r="D203" s="57">
        <v>0</v>
      </c>
      <c r="E203" s="77"/>
      <c r="F203" s="90">
        <v>0</v>
      </c>
      <c r="G203" s="77">
        <v>16</v>
      </c>
    </row>
    <row r="204" spans="1:7" x14ac:dyDescent="0.3">
      <c r="A204" s="23" t="s">
        <v>883</v>
      </c>
      <c r="B204" s="23" t="s">
        <v>884</v>
      </c>
      <c r="C204" s="57">
        <v>4152.2548000000006</v>
      </c>
      <c r="D204" s="57">
        <v>35304.34782608696</v>
      </c>
      <c r="E204" s="77"/>
      <c r="F204" s="90">
        <v>-31152.093026086957</v>
      </c>
      <c r="G204" s="77">
        <v>16</v>
      </c>
    </row>
    <row r="205" spans="1:7" x14ac:dyDescent="0.3">
      <c r="A205" s="23" t="s">
        <v>885</v>
      </c>
      <c r="B205" s="23" t="s">
        <v>886</v>
      </c>
      <c r="C205" s="57">
        <v>6902.62</v>
      </c>
      <c r="D205" s="57">
        <v>35300</v>
      </c>
      <c r="E205" s="77"/>
      <c r="F205" s="90">
        <v>-28397.38</v>
      </c>
      <c r="G205" s="77">
        <v>16</v>
      </c>
    </row>
    <row r="206" spans="1:7" x14ac:dyDescent="0.3">
      <c r="A206" s="23" t="s">
        <v>887</v>
      </c>
      <c r="B206" s="23" t="s">
        <v>888</v>
      </c>
      <c r="C206" s="57">
        <v>0</v>
      </c>
      <c r="D206" s="57">
        <v>14000</v>
      </c>
      <c r="E206" s="77"/>
      <c r="F206" s="90">
        <v>-14000</v>
      </c>
      <c r="G206" s="77">
        <v>16</v>
      </c>
    </row>
    <row r="207" spans="1:7" x14ac:dyDescent="0.3">
      <c r="A207" s="23" t="s">
        <v>889</v>
      </c>
      <c r="B207" s="23" t="s">
        <v>890</v>
      </c>
      <c r="C207" s="57">
        <v>0</v>
      </c>
      <c r="D207" s="57">
        <v>1500</v>
      </c>
      <c r="E207" s="77"/>
      <c r="F207" s="90">
        <v>-1500</v>
      </c>
      <c r="G207" s="77">
        <v>16</v>
      </c>
    </row>
    <row r="208" spans="1:7" x14ac:dyDescent="0.3">
      <c r="A208" s="23" t="s">
        <v>891</v>
      </c>
      <c r="B208" s="23" t="s">
        <v>892</v>
      </c>
      <c r="C208" s="57">
        <v>0</v>
      </c>
      <c r="D208" s="57">
        <v>5941.1764705882351</v>
      </c>
      <c r="E208" s="77"/>
      <c r="F208" s="90">
        <v>-5941.1764705882351</v>
      </c>
      <c r="G208" s="77">
        <v>16</v>
      </c>
    </row>
    <row r="209" spans="1:7" x14ac:dyDescent="0.3">
      <c r="A209" s="23" t="s">
        <v>893</v>
      </c>
      <c r="B209" s="23" t="s">
        <v>892</v>
      </c>
      <c r="C209" s="57">
        <v>0</v>
      </c>
      <c r="D209" s="57">
        <v>250</v>
      </c>
      <c r="E209" s="77"/>
      <c r="F209" s="90">
        <v>-250</v>
      </c>
      <c r="G209" s="77">
        <v>16</v>
      </c>
    </row>
    <row r="210" spans="1:7" x14ac:dyDescent="0.3">
      <c r="A210" s="23" t="s">
        <v>894</v>
      </c>
      <c r="B210" s="23" t="s">
        <v>895</v>
      </c>
      <c r="C210" s="57">
        <v>0</v>
      </c>
      <c r="D210" s="57">
        <v>2478.2608695652175</v>
      </c>
      <c r="E210" s="77"/>
      <c r="F210" s="90">
        <v>-2478.2608695652175</v>
      </c>
      <c r="G210" s="77">
        <v>16</v>
      </c>
    </row>
    <row r="211" spans="1:7" x14ac:dyDescent="0.3">
      <c r="A211" s="23" t="s">
        <v>859</v>
      </c>
      <c r="B211" s="23" t="s">
        <v>860</v>
      </c>
      <c r="C211" s="57">
        <v>68942.459785943371</v>
      </c>
      <c r="D211" s="57"/>
      <c r="E211" s="77"/>
      <c r="F211" s="90">
        <v>68942.459785943371</v>
      </c>
      <c r="G211" s="77">
        <v>16</v>
      </c>
    </row>
    <row r="212" spans="1:7" x14ac:dyDescent="0.3">
      <c r="A212" s="23" t="s">
        <v>861</v>
      </c>
      <c r="B212" s="23" t="s">
        <v>862</v>
      </c>
      <c r="C212" s="57">
        <v>9777.2942969156029</v>
      </c>
      <c r="D212" s="57"/>
      <c r="E212" s="77"/>
      <c r="F212" s="90">
        <v>9777.2942969156029</v>
      </c>
      <c r="G212" s="77">
        <v>16</v>
      </c>
    </row>
    <row r="213" spans="1:7" x14ac:dyDescent="0.3">
      <c r="A213" s="23"/>
      <c r="B213" s="23"/>
      <c r="C213" s="57"/>
      <c r="D213" s="57"/>
      <c r="E213" s="77"/>
      <c r="F213" s="90">
        <v>0</v>
      </c>
      <c r="G213" s="77">
        <v>16</v>
      </c>
    </row>
    <row r="214" spans="1:7" x14ac:dyDescent="0.3">
      <c r="A214" s="23"/>
      <c r="B214" s="23"/>
      <c r="C214" s="57"/>
      <c r="D214" s="57"/>
      <c r="E214" s="77"/>
      <c r="F214" s="90">
        <v>0</v>
      </c>
      <c r="G214" s="77">
        <v>16</v>
      </c>
    </row>
    <row r="215" spans="1:7" x14ac:dyDescent="0.3">
      <c r="A215" s="23">
        <v>44009000001</v>
      </c>
      <c r="B215" s="23" t="s">
        <v>637</v>
      </c>
      <c r="C215" s="57">
        <v>403483.84556706675</v>
      </c>
      <c r="D215" s="57">
        <v>152783.99179999999</v>
      </c>
      <c r="E215" s="77"/>
      <c r="F215" s="90">
        <v>250699.85376706676</v>
      </c>
      <c r="G215" s="77">
        <v>16</v>
      </c>
    </row>
    <row r="216" spans="1:7" x14ac:dyDescent="0.3">
      <c r="A216" s="23" t="s">
        <v>896</v>
      </c>
      <c r="B216" s="23" t="s">
        <v>897</v>
      </c>
      <c r="C216" s="57"/>
      <c r="D216" s="57">
        <v>68942.459785943371</v>
      </c>
      <c r="E216" s="77"/>
      <c r="F216" s="90">
        <v>-68942.459785943371</v>
      </c>
      <c r="G216" s="77">
        <v>16</v>
      </c>
    </row>
    <row r="217" spans="1:7" x14ac:dyDescent="0.3">
      <c r="A217" s="23" t="s">
        <v>898</v>
      </c>
      <c r="B217" s="23" t="s">
        <v>899</v>
      </c>
      <c r="C217" s="57"/>
      <c r="D217" s="57">
        <v>9777.2942969156029</v>
      </c>
      <c r="E217" s="77"/>
      <c r="F217" s="90">
        <v>-9777.2942969156029</v>
      </c>
      <c r="G217" s="77">
        <v>16</v>
      </c>
    </row>
    <row r="218" spans="1:7" x14ac:dyDescent="0.3">
      <c r="C218" s="52">
        <v>634987.59144992568</v>
      </c>
      <c r="D218" s="52">
        <v>634987.59144992579</v>
      </c>
    </row>
    <row r="221" spans="1:7" x14ac:dyDescent="0.3">
      <c r="A221" s="75" t="s">
        <v>1005</v>
      </c>
      <c r="B221" s="75"/>
      <c r="C221" s="89" t="s">
        <v>710</v>
      </c>
      <c r="D221" s="89" t="s">
        <v>711</v>
      </c>
      <c r="E221" s="90"/>
      <c r="F221" s="91" t="s">
        <v>714</v>
      </c>
      <c r="G221" s="78" t="s">
        <v>712</v>
      </c>
    </row>
    <row r="222" spans="1:7" x14ac:dyDescent="0.3">
      <c r="A222" s="23">
        <v>11203000009</v>
      </c>
      <c r="B222" s="23" t="s">
        <v>48</v>
      </c>
      <c r="C222" s="56"/>
      <c r="D222" s="56">
        <v>261816.97</v>
      </c>
      <c r="E222" s="90"/>
      <c r="F222" s="90">
        <v>-261816.97</v>
      </c>
      <c r="G222" s="77">
        <v>16</v>
      </c>
    </row>
    <row r="223" spans="1:7" x14ac:dyDescent="0.3">
      <c r="A223" s="23">
        <v>11203000010</v>
      </c>
      <c r="B223" s="23" t="s">
        <v>49</v>
      </c>
      <c r="C223" s="56">
        <v>43618.71</v>
      </c>
      <c r="D223" s="56"/>
      <c r="E223" s="90"/>
      <c r="F223" s="90">
        <v>43618.71</v>
      </c>
      <c r="G223" s="77">
        <v>16</v>
      </c>
    </row>
    <row r="224" spans="1:7" x14ac:dyDescent="0.3">
      <c r="A224" s="23">
        <v>11204000011</v>
      </c>
      <c r="B224" s="23" t="s">
        <v>127</v>
      </c>
      <c r="C224" s="56">
        <v>122889.95</v>
      </c>
      <c r="D224" s="56"/>
      <c r="E224" s="90"/>
      <c r="F224" s="90">
        <v>122889.95</v>
      </c>
      <c r="G224" s="77">
        <v>16</v>
      </c>
    </row>
    <row r="225" spans="1:7" x14ac:dyDescent="0.3">
      <c r="A225" s="23">
        <v>11204000012</v>
      </c>
      <c r="B225" s="23" t="s">
        <v>128</v>
      </c>
      <c r="C225" s="56"/>
      <c r="D225" s="56">
        <v>20473.466983307077</v>
      </c>
      <c r="E225" s="90"/>
      <c r="F225" s="90">
        <v>-20473.466983307077</v>
      </c>
      <c r="G225" s="77">
        <v>16</v>
      </c>
    </row>
    <row r="226" spans="1:7" x14ac:dyDescent="0.3">
      <c r="A226" s="23"/>
      <c r="B226" s="23"/>
      <c r="C226" s="56"/>
      <c r="D226" s="56"/>
      <c r="E226" s="90"/>
      <c r="F226" s="90">
        <v>0</v>
      </c>
      <c r="G226" s="77">
        <v>16</v>
      </c>
    </row>
    <row r="227" spans="1:7" x14ac:dyDescent="0.3">
      <c r="A227" s="23" t="s">
        <v>1006</v>
      </c>
      <c r="B227" s="23" t="s">
        <v>1010</v>
      </c>
      <c r="C227" s="57">
        <v>31839.988670409453</v>
      </c>
      <c r="D227" s="57"/>
      <c r="E227" s="90"/>
      <c r="F227" s="90">
        <v>31839.988670409453</v>
      </c>
      <c r="G227" s="77">
        <v>16</v>
      </c>
    </row>
    <row r="228" spans="1:7" x14ac:dyDescent="0.3">
      <c r="A228" s="23" t="s">
        <v>1007</v>
      </c>
      <c r="B228" s="23" t="s">
        <v>1011</v>
      </c>
      <c r="C228" s="57">
        <v>4515.4893023489767</v>
      </c>
      <c r="D228" s="57"/>
      <c r="E228" s="90"/>
      <c r="F228" s="90">
        <v>4515.4893023489767</v>
      </c>
      <c r="G228" s="77">
        <v>16</v>
      </c>
    </row>
    <row r="229" spans="1:7" x14ac:dyDescent="0.3">
      <c r="A229" s="23"/>
      <c r="B229" s="23"/>
      <c r="C229" s="56"/>
      <c r="D229" s="56"/>
      <c r="E229" s="90"/>
      <c r="F229" s="90">
        <v>0</v>
      </c>
      <c r="G229" s="77">
        <v>16</v>
      </c>
    </row>
    <row r="230" spans="1:7" x14ac:dyDescent="0.3">
      <c r="A230" s="23">
        <v>44004000041</v>
      </c>
      <c r="B230" s="23" t="s">
        <v>538</v>
      </c>
      <c r="C230" s="56">
        <v>138927.02000000002</v>
      </c>
      <c r="D230" s="56"/>
      <c r="E230" s="90"/>
      <c r="F230" s="90">
        <v>138927.02000000002</v>
      </c>
      <c r="G230" s="77">
        <v>16</v>
      </c>
    </row>
    <row r="231" spans="1:7" x14ac:dyDescent="0.3">
      <c r="A231" s="23">
        <v>44009000004</v>
      </c>
      <c r="B231" s="23" t="s">
        <v>640</v>
      </c>
      <c r="C231" s="56"/>
      <c r="D231" s="56">
        <v>23145.243016692923</v>
      </c>
      <c r="E231" s="90"/>
      <c r="F231" s="90">
        <v>-23145.243016692923</v>
      </c>
      <c r="G231" s="77">
        <v>16</v>
      </c>
    </row>
    <row r="232" spans="1:7" x14ac:dyDescent="0.3">
      <c r="A232" s="23"/>
      <c r="B232" s="23"/>
      <c r="C232" s="56"/>
      <c r="D232" s="56"/>
      <c r="E232" s="90"/>
      <c r="F232" s="90">
        <v>0</v>
      </c>
      <c r="G232" s="77">
        <v>16</v>
      </c>
    </row>
    <row r="233" spans="1:7" x14ac:dyDescent="0.3">
      <c r="A233" s="104" t="s">
        <v>896</v>
      </c>
      <c r="B233" s="59" t="s">
        <v>897</v>
      </c>
      <c r="C233" s="60"/>
      <c r="D233" s="60">
        <v>31839.988670409453</v>
      </c>
      <c r="E233" s="90"/>
      <c r="F233" s="90">
        <v>-31839.988670409453</v>
      </c>
      <c r="G233" s="77">
        <v>16</v>
      </c>
    </row>
    <row r="234" spans="1:7" x14ac:dyDescent="0.3">
      <c r="A234" s="104" t="s">
        <v>898</v>
      </c>
      <c r="B234" s="41" t="s">
        <v>899</v>
      </c>
      <c r="C234" s="58"/>
      <c r="D234" s="58">
        <v>4515.4893023489767</v>
      </c>
      <c r="E234" s="90"/>
      <c r="F234" s="90">
        <v>-4515.4893023489767</v>
      </c>
      <c r="G234" s="77">
        <v>16</v>
      </c>
    </row>
    <row r="235" spans="1:7" x14ac:dyDescent="0.3">
      <c r="A235" s="42"/>
      <c r="B235" s="42" t="s">
        <v>721</v>
      </c>
      <c r="C235" s="90">
        <v>341791.15797275846</v>
      </c>
      <c r="D235" s="90">
        <v>341791.15797275846</v>
      </c>
      <c r="E235" s="90"/>
      <c r="F235" s="90">
        <v>0</v>
      </c>
      <c r="G235" s="77"/>
    </row>
  </sheetData>
  <conditionalFormatting sqref="A10:A11 A15:A16">
    <cfRule type="duplicateValues" dxfId="363" priority="238"/>
  </conditionalFormatting>
  <conditionalFormatting sqref="A21">
    <cfRule type="duplicateValues" dxfId="362" priority="233"/>
  </conditionalFormatting>
  <conditionalFormatting sqref="A25:A26 A30">
    <cfRule type="duplicateValues" dxfId="361" priority="231"/>
  </conditionalFormatting>
  <conditionalFormatting sqref="A24">
    <cfRule type="duplicateValues" dxfId="360" priority="230"/>
  </conditionalFormatting>
  <conditionalFormatting sqref="A35">
    <cfRule type="duplicateValues" dxfId="359" priority="228"/>
  </conditionalFormatting>
  <conditionalFormatting sqref="A39:A40 A44">
    <cfRule type="duplicateValues" dxfId="358" priority="226"/>
  </conditionalFormatting>
  <conditionalFormatting sqref="A13:A14">
    <cfRule type="duplicateValues" dxfId="357" priority="224"/>
  </conditionalFormatting>
  <conditionalFormatting sqref="A6">
    <cfRule type="duplicateValues" dxfId="356" priority="251"/>
  </conditionalFormatting>
  <conditionalFormatting sqref="A20">
    <cfRule type="duplicateValues" dxfId="355" priority="253"/>
  </conditionalFormatting>
  <conditionalFormatting sqref="A34">
    <cfRule type="duplicateValues" dxfId="354" priority="254"/>
  </conditionalFormatting>
  <conditionalFormatting sqref="A28:A29">
    <cfRule type="duplicateValues" dxfId="353" priority="223"/>
  </conditionalFormatting>
  <conditionalFormatting sqref="A41:A43">
    <cfRule type="duplicateValues" dxfId="352" priority="222"/>
  </conditionalFormatting>
  <conditionalFormatting sqref="A7">
    <cfRule type="duplicateValues" dxfId="351" priority="221" stopIfTrue="1"/>
  </conditionalFormatting>
  <conditionalFormatting sqref="A7">
    <cfRule type="duplicateValues" dxfId="350" priority="220"/>
  </conditionalFormatting>
  <conditionalFormatting sqref="A22">
    <cfRule type="duplicateValues" dxfId="349" priority="219" stopIfTrue="1"/>
  </conditionalFormatting>
  <conditionalFormatting sqref="A22">
    <cfRule type="duplicateValues" dxfId="348" priority="218"/>
  </conditionalFormatting>
  <conditionalFormatting sqref="A23">
    <cfRule type="duplicateValues" dxfId="347" priority="217" stopIfTrue="1"/>
  </conditionalFormatting>
  <conditionalFormatting sqref="A23">
    <cfRule type="duplicateValues" dxfId="346" priority="216"/>
  </conditionalFormatting>
  <conditionalFormatting sqref="A38">
    <cfRule type="duplicateValues" dxfId="345" priority="215"/>
  </conditionalFormatting>
  <conditionalFormatting sqref="A36">
    <cfRule type="duplicateValues" dxfId="344" priority="214" stopIfTrue="1"/>
  </conditionalFormatting>
  <conditionalFormatting sqref="A36">
    <cfRule type="duplicateValues" dxfId="343" priority="213"/>
  </conditionalFormatting>
  <conditionalFormatting sqref="A37">
    <cfRule type="duplicateValues" dxfId="342" priority="212" stopIfTrue="1"/>
  </conditionalFormatting>
  <conditionalFormatting sqref="A37">
    <cfRule type="duplicateValues" dxfId="341" priority="211"/>
  </conditionalFormatting>
  <conditionalFormatting sqref="A9">
    <cfRule type="duplicateValues" dxfId="340" priority="210"/>
  </conditionalFormatting>
  <conditionalFormatting sqref="A27">
    <cfRule type="duplicateValues" dxfId="339" priority="200"/>
  </conditionalFormatting>
  <conditionalFormatting sqref="A12">
    <cfRule type="duplicateValues" dxfId="338" priority="199"/>
  </conditionalFormatting>
  <conditionalFormatting sqref="A62">
    <cfRule type="duplicateValues" dxfId="337" priority="197"/>
  </conditionalFormatting>
  <conditionalFormatting sqref="A69:A73">
    <cfRule type="duplicateValues" dxfId="336" priority="187"/>
  </conditionalFormatting>
  <conditionalFormatting sqref="A67:A68">
    <cfRule type="duplicateValues" dxfId="335" priority="188"/>
  </conditionalFormatting>
  <conditionalFormatting sqref="A80 A74:A75">
    <cfRule type="duplicateValues" dxfId="334" priority="186"/>
  </conditionalFormatting>
  <conditionalFormatting sqref="A77:A79">
    <cfRule type="duplicateValues" dxfId="333" priority="185"/>
  </conditionalFormatting>
  <conditionalFormatting sqref="A76">
    <cfRule type="duplicateValues" dxfId="332" priority="189"/>
  </conditionalFormatting>
  <conditionalFormatting sqref="A48:A52">
    <cfRule type="duplicateValues" dxfId="331" priority="183"/>
  </conditionalFormatting>
  <conditionalFormatting sqref="A53">
    <cfRule type="duplicateValues" dxfId="330" priority="184"/>
  </conditionalFormatting>
  <conditionalFormatting sqref="A54">
    <cfRule type="duplicateValues" dxfId="329" priority="182"/>
  </conditionalFormatting>
  <conditionalFormatting sqref="A57:A58">
    <cfRule type="duplicateValues" dxfId="328" priority="181"/>
  </conditionalFormatting>
  <conditionalFormatting sqref="A55">
    <cfRule type="duplicateValues" dxfId="327" priority="180"/>
  </conditionalFormatting>
  <conditionalFormatting sqref="A59:A60">
    <cfRule type="duplicateValues" dxfId="326" priority="179"/>
  </conditionalFormatting>
  <conditionalFormatting sqref="A61">
    <cfRule type="duplicateValues" dxfId="325" priority="178"/>
  </conditionalFormatting>
  <conditionalFormatting sqref="A56">
    <cfRule type="duplicateValues" dxfId="324" priority="177"/>
  </conditionalFormatting>
  <conditionalFormatting sqref="A97 A92">
    <cfRule type="duplicateValues" dxfId="323" priority="176"/>
  </conditionalFormatting>
  <conditionalFormatting sqref="A87:A88">
    <cfRule type="duplicateValues" dxfId="322" priority="174"/>
  </conditionalFormatting>
  <conditionalFormatting sqref="A85:A88">
    <cfRule type="duplicateValues" dxfId="321" priority="175"/>
  </conditionalFormatting>
  <conditionalFormatting sqref="A91">
    <cfRule type="duplicateValues" dxfId="320" priority="173"/>
  </conditionalFormatting>
  <conditionalFormatting sqref="A94">
    <cfRule type="duplicateValues" dxfId="319" priority="171"/>
  </conditionalFormatting>
  <conditionalFormatting sqref="A93">
    <cfRule type="duplicateValues" dxfId="318" priority="170"/>
  </conditionalFormatting>
  <conditionalFormatting sqref="A89:A90">
    <cfRule type="duplicateValues" dxfId="317" priority="169"/>
  </conditionalFormatting>
  <conditionalFormatting sqref="A95:A96">
    <cfRule type="duplicateValues" dxfId="316" priority="168"/>
  </conditionalFormatting>
  <conditionalFormatting sqref="A108">
    <cfRule type="duplicateValues" dxfId="315" priority="92"/>
  </conditionalFormatting>
  <conditionalFormatting sqref="A117">
    <cfRule type="duplicateValues" dxfId="314" priority="91"/>
  </conditionalFormatting>
  <conditionalFormatting sqref="A127">
    <cfRule type="duplicateValues" dxfId="313" priority="90"/>
  </conditionalFormatting>
  <conditionalFormatting sqref="A103">
    <cfRule type="duplicateValues" dxfId="312" priority="93"/>
  </conditionalFormatting>
  <conditionalFormatting sqref="A111">
    <cfRule type="duplicateValues" dxfId="311" priority="94"/>
  </conditionalFormatting>
  <conditionalFormatting sqref="A102">
    <cfRule type="duplicateValues" dxfId="310" priority="88"/>
  </conditionalFormatting>
  <conditionalFormatting sqref="A112">
    <cfRule type="duplicateValues" dxfId="309" priority="87"/>
  </conditionalFormatting>
  <conditionalFormatting sqref="A122">
    <cfRule type="duplicateValues" dxfId="308" priority="86"/>
  </conditionalFormatting>
  <conditionalFormatting sqref="A121">
    <cfRule type="duplicateValues" dxfId="307" priority="96"/>
  </conditionalFormatting>
  <conditionalFormatting sqref="A150 A157">
    <cfRule type="duplicateValues" dxfId="306" priority="84"/>
  </conditionalFormatting>
  <conditionalFormatting sqref="A156">
    <cfRule type="duplicateValues" dxfId="305" priority="83"/>
  </conditionalFormatting>
  <conditionalFormatting sqref="A159">
    <cfRule type="duplicateValues" dxfId="304" priority="82"/>
  </conditionalFormatting>
  <conditionalFormatting sqref="A165">
    <cfRule type="duplicateValues" dxfId="303" priority="81"/>
  </conditionalFormatting>
  <conditionalFormatting sqref="A160">
    <cfRule type="duplicateValues" dxfId="302" priority="80"/>
  </conditionalFormatting>
  <conditionalFormatting sqref="A104:A105">
    <cfRule type="duplicateValues" dxfId="301" priority="78"/>
  </conditionalFormatting>
  <conditionalFormatting sqref="A106">
    <cfRule type="duplicateValues" dxfId="300" priority="79"/>
  </conditionalFormatting>
  <conditionalFormatting sqref="A107">
    <cfRule type="duplicateValues" dxfId="299" priority="77"/>
  </conditionalFormatting>
  <conditionalFormatting sqref="A113:A114">
    <cfRule type="duplicateValues" dxfId="298" priority="75"/>
  </conditionalFormatting>
  <conditionalFormatting sqref="A115">
    <cfRule type="duplicateValues" dxfId="297" priority="76"/>
  </conditionalFormatting>
  <conditionalFormatting sqref="A116">
    <cfRule type="duplicateValues" dxfId="296" priority="74"/>
  </conditionalFormatting>
  <conditionalFormatting sqref="A123:A124">
    <cfRule type="duplicateValues" dxfId="295" priority="72"/>
  </conditionalFormatting>
  <conditionalFormatting sqref="A125">
    <cfRule type="duplicateValues" dxfId="294" priority="73"/>
  </conditionalFormatting>
  <conditionalFormatting sqref="A126">
    <cfRule type="duplicateValues" dxfId="293" priority="71"/>
  </conditionalFormatting>
  <conditionalFormatting sqref="A152:A153">
    <cfRule type="duplicateValues" dxfId="292" priority="66"/>
  </conditionalFormatting>
  <conditionalFormatting sqref="A154">
    <cfRule type="duplicateValues" dxfId="291" priority="67"/>
  </conditionalFormatting>
  <conditionalFormatting sqref="A155">
    <cfRule type="duplicateValues" dxfId="290" priority="65"/>
  </conditionalFormatting>
  <conditionalFormatting sqref="A161:A162">
    <cfRule type="duplicateValues" dxfId="289" priority="63"/>
  </conditionalFormatting>
  <conditionalFormatting sqref="A163">
    <cfRule type="duplicateValues" dxfId="288" priority="64"/>
  </conditionalFormatting>
  <conditionalFormatting sqref="A164">
    <cfRule type="duplicateValues" dxfId="287" priority="62"/>
  </conditionalFormatting>
  <conditionalFormatting sqref="A151">
    <cfRule type="duplicateValues" dxfId="286" priority="61"/>
  </conditionalFormatting>
  <conditionalFormatting sqref="A170">
    <cfRule type="duplicateValues" dxfId="285" priority="54"/>
  </conditionalFormatting>
  <conditionalFormatting sqref="A173">
    <cfRule type="duplicateValues" dxfId="284" priority="52" stopIfTrue="1"/>
  </conditionalFormatting>
  <conditionalFormatting sqref="A173">
    <cfRule type="duplicateValues" dxfId="283" priority="53"/>
  </conditionalFormatting>
  <conditionalFormatting sqref="A189">
    <cfRule type="duplicateValues" dxfId="282" priority="50" stopIfTrue="1"/>
  </conditionalFormatting>
  <conditionalFormatting sqref="A189">
    <cfRule type="duplicateValues" dxfId="281" priority="51"/>
  </conditionalFormatting>
  <conditionalFormatting sqref="A180">
    <cfRule type="duplicateValues" dxfId="280" priority="49"/>
  </conditionalFormatting>
  <conditionalFormatting sqref="A174">
    <cfRule type="duplicateValues" dxfId="279" priority="48" stopIfTrue="1"/>
  </conditionalFormatting>
  <conditionalFormatting sqref="A174">
    <cfRule type="duplicateValues" dxfId="278" priority="47"/>
  </conditionalFormatting>
  <conditionalFormatting sqref="A185 A188">
    <cfRule type="duplicateValues" dxfId="277" priority="46"/>
  </conditionalFormatting>
  <conditionalFormatting sqref="A186">
    <cfRule type="duplicateValues" dxfId="276" priority="45"/>
  </conditionalFormatting>
  <conditionalFormatting sqref="A187">
    <cfRule type="duplicateValues" dxfId="275" priority="44"/>
  </conditionalFormatting>
  <conditionalFormatting sqref="A181:A182">
    <cfRule type="duplicateValues" dxfId="274" priority="43"/>
  </conditionalFormatting>
  <conditionalFormatting sqref="A171">
    <cfRule type="duplicateValues" dxfId="273" priority="42" stopIfTrue="1"/>
  </conditionalFormatting>
  <conditionalFormatting sqref="A171">
    <cfRule type="duplicateValues" dxfId="272" priority="41"/>
  </conditionalFormatting>
  <conditionalFormatting sqref="A172">
    <cfRule type="duplicateValues" dxfId="271" priority="40" stopIfTrue="1"/>
  </conditionalFormatting>
  <conditionalFormatting sqref="A172">
    <cfRule type="duplicateValues" dxfId="270" priority="39"/>
  </conditionalFormatting>
  <conditionalFormatting sqref="A183:A184">
    <cfRule type="duplicateValues" dxfId="269" priority="38"/>
  </conditionalFormatting>
  <conditionalFormatting sqref="A194">
    <cfRule type="duplicateValues" dxfId="268" priority="35"/>
  </conditionalFormatting>
  <conditionalFormatting sqref="A208">
    <cfRule type="duplicateValues" dxfId="267" priority="34"/>
  </conditionalFormatting>
  <conditionalFormatting sqref="A210">
    <cfRule type="duplicateValues" dxfId="266" priority="33"/>
  </conditionalFormatting>
  <conditionalFormatting sqref="A204:A207">
    <cfRule type="duplicateValues" dxfId="265" priority="36"/>
  </conditionalFormatting>
  <conditionalFormatting sqref="A195:A200 A202:A203">
    <cfRule type="duplicateValues" dxfId="264" priority="37"/>
  </conditionalFormatting>
  <conditionalFormatting sqref="A201">
    <cfRule type="duplicateValues" dxfId="263" priority="32"/>
  </conditionalFormatting>
  <conditionalFormatting sqref="A209">
    <cfRule type="duplicateValues" dxfId="262" priority="31"/>
  </conditionalFormatting>
  <conditionalFormatting sqref="A137:A138 A147">
    <cfRule type="duplicateValues" dxfId="261" priority="29"/>
  </conditionalFormatting>
  <conditionalFormatting sqref="A131">
    <cfRule type="duplicateValues" dxfId="260" priority="30"/>
  </conditionalFormatting>
  <conditionalFormatting sqref="A132">
    <cfRule type="duplicateValues" dxfId="259" priority="28"/>
  </conditionalFormatting>
  <conditionalFormatting sqref="A133:A134">
    <cfRule type="duplicateValues" dxfId="258" priority="26"/>
  </conditionalFormatting>
  <conditionalFormatting sqref="A135">
    <cfRule type="duplicateValues" dxfId="257" priority="27"/>
  </conditionalFormatting>
  <conditionalFormatting sqref="A136">
    <cfRule type="duplicateValues" dxfId="256" priority="25"/>
  </conditionalFormatting>
  <conditionalFormatting sqref="A8">
    <cfRule type="duplicateValues" dxfId="255" priority="21" stopIfTrue="1"/>
  </conditionalFormatting>
  <conditionalFormatting sqref="A8">
    <cfRule type="duplicateValues" dxfId="254" priority="20"/>
  </conditionalFormatting>
  <conditionalFormatting sqref="A140">
    <cfRule type="duplicateValues" dxfId="253" priority="19"/>
  </conditionalFormatting>
  <conditionalFormatting sqref="A143">
    <cfRule type="duplicateValues" dxfId="252" priority="17" stopIfTrue="1"/>
  </conditionalFormatting>
  <conditionalFormatting sqref="A143">
    <cfRule type="duplicateValues" dxfId="251" priority="18"/>
  </conditionalFormatting>
  <conditionalFormatting sqref="A141:A142">
    <cfRule type="duplicateValues" dxfId="250" priority="16"/>
  </conditionalFormatting>
  <conditionalFormatting sqref="A144">
    <cfRule type="duplicateValues" dxfId="249" priority="15"/>
  </conditionalFormatting>
  <conditionalFormatting sqref="A145">
    <cfRule type="duplicateValues" dxfId="248" priority="14"/>
  </conditionalFormatting>
  <conditionalFormatting sqref="A235">
    <cfRule type="duplicateValues" dxfId="247" priority="6"/>
  </conditionalFormatting>
  <conditionalFormatting sqref="A227:A228">
    <cfRule type="duplicateValues" dxfId="246" priority="5"/>
  </conditionalFormatting>
  <conditionalFormatting sqref="A222:A223 A229 A226">
    <cfRule type="duplicateValues" dxfId="245" priority="4"/>
  </conditionalFormatting>
  <conditionalFormatting sqref="A230">
    <cfRule type="duplicateValues" dxfId="244" priority="3"/>
  </conditionalFormatting>
  <conditionalFormatting sqref="A231:A232">
    <cfRule type="duplicateValues" dxfId="243" priority="2"/>
  </conditionalFormatting>
  <conditionalFormatting sqref="A224:A225">
    <cfRule type="duplicateValues" dxfId="24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7"/>
  <sheetViews>
    <sheetView workbookViewId="0">
      <pane xSplit="16" ySplit="2" topLeftCell="T574" activePane="bottomRight" state="frozen"/>
      <selection activeCell="G259" sqref="A259:XFD259"/>
      <selection pane="topRight" activeCell="G259" sqref="A259:XFD259"/>
      <selection pane="bottomLeft" activeCell="G259" sqref="A259:XFD259"/>
      <selection pane="bottomRight" sqref="A1:AD595"/>
    </sheetView>
  </sheetViews>
  <sheetFormatPr defaultRowHeight="15" outlineLevelCol="1" x14ac:dyDescent="0.3"/>
  <cols>
    <col min="1" max="1" width="9" hidden="1" customWidth="1" outlineLevel="1"/>
    <col min="2" max="2" width="8" hidden="1" customWidth="1" outlineLevel="1"/>
    <col min="3" max="3" width="19" hidden="1" customWidth="1" outlineLevel="1"/>
    <col min="4" max="4" width="15" hidden="1" customWidth="1" outlineLevel="1"/>
    <col min="5" max="5" width="11.140625" style="33" bestFit="1" customWidth="1" collapsed="1"/>
    <col min="6" max="6" width="13.42578125" hidden="1" customWidth="1" outlineLevel="1"/>
    <col min="7" max="7" width="18.140625" hidden="1" customWidth="1" outlineLevel="1"/>
    <col min="8" max="8" width="9.140625" customWidth="1" collapsed="1"/>
    <col min="9" max="9" width="9.140625" hidden="1" customWidth="1" outlineLevel="1"/>
    <col min="10" max="10" width="19.5703125" hidden="1" customWidth="1" outlineLevel="1"/>
    <col min="11" max="11" width="18.85546875" hidden="1" customWidth="1" outlineLevel="1"/>
    <col min="12" max="12" width="14.5703125" hidden="1" customWidth="1" outlineLevel="1"/>
    <col min="13" max="13" width="13.85546875" hidden="1" customWidth="1" collapsed="1"/>
    <col min="14" max="14" width="45.42578125" customWidth="1"/>
    <col min="15" max="15" width="13.5703125" customWidth="1"/>
    <col min="16" max="17" width="12.140625" customWidth="1"/>
    <col min="18" max="18" width="11.28515625" customWidth="1"/>
    <col min="19" max="20" width="11.85546875" bestFit="1" customWidth="1"/>
    <col min="21" max="26" width="11.28515625" customWidth="1"/>
    <col min="27" max="28" width="11.42578125" customWidth="1"/>
    <col min="29" max="30" width="12" bestFit="1" customWidth="1"/>
    <col min="31" max="31" width="10.85546875" bestFit="1" customWidth="1"/>
  </cols>
  <sheetData>
    <row r="1" spans="1:33" ht="75" x14ac:dyDescent="0.3">
      <c r="A1" s="122" t="s">
        <v>0</v>
      </c>
      <c r="B1" s="123"/>
      <c r="C1" s="123"/>
      <c r="D1" s="123"/>
      <c r="E1" s="124"/>
      <c r="F1" s="93"/>
      <c r="G1" s="93" t="s">
        <v>1</v>
      </c>
      <c r="H1" s="122" t="s">
        <v>2</v>
      </c>
      <c r="I1" s="123"/>
      <c r="J1" s="123"/>
      <c r="K1" s="123"/>
      <c r="L1" s="124"/>
      <c r="M1" s="68" t="s">
        <v>3</v>
      </c>
      <c r="N1" s="93" t="s">
        <v>4</v>
      </c>
      <c r="O1" s="95">
        <v>42004</v>
      </c>
      <c r="P1" s="95">
        <v>42369</v>
      </c>
      <c r="Q1" s="95" t="s">
        <v>713</v>
      </c>
      <c r="R1" s="70" t="s">
        <v>806</v>
      </c>
      <c r="S1" s="70" t="s">
        <v>806</v>
      </c>
      <c r="T1" s="43" t="s">
        <v>5</v>
      </c>
      <c r="U1" s="43" t="s">
        <v>801</v>
      </c>
      <c r="V1" s="43" t="s">
        <v>6</v>
      </c>
      <c r="W1" s="43" t="s">
        <v>7</v>
      </c>
      <c r="X1" s="43" t="s">
        <v>818</v>
      </c>
      <c r="Y1" s="43" t="s">
        <v>8</v>
      </c>
      <c r="Z1" s="43" t="s">
        <v>9</v>
      </c>
      <c r="AA1" s="43" t="s">
        <v>10</v>
      </c>
      <c r="AB1" s="43" t="s">
        <v>990</v>
      </c>
      <c r="AC1" s="66" t="s">
        <v>809</v>
      </c>
      <c r="AD1" s="66" t="s">
        <v>810</v>
      </c>
    </row>
    <row r="2" spans="1:33" x14ac:dyDescent="0.3">
      <c r="A2" s="3" t="s">
        <v>13</v>
      </c>
      <c r="B2" s="3" t="s">
        <v>14</v>
      </c>
      <c r="C2" s="3" t="s">
        <v>15</v>
      </c>
      <c r="D2" s="4" t="s">
        <v>16</v>
      </c>
      <c r="E2" s="4" t="s">
        <v>17</v>
      </c>
      <c r="F2" s="4" t="s">
        <v>18</v>
      </c>
      <c r="G2" s="4"/>
      <c r="H2" s="3" t="s">
        <v>13</v>
      </c>
      <c r="I2" s="3" t="s">
        <v>14</v>
      </c>
      <c r="J2" s="3" t="s">
        <v>19</v>
      </c>
      <c r="K2" s="4" t="s">
        <v>20</v>
      </c>
      <c r="L2" s="4" t="s">
        <v>21</v>
      </c>
      <c r="M2" s="69"/>
      <c r="N2" s="94"/>
      <c r="O2" s="97"/>
      <c r="P2" s="97"/>
      <c r="Q2" s="97"/>
      <c r="R2" s="71" t="s">
        <v>803</v>
      </c>
      <c r="S2" s="71" t="s">
        <v>804</v>
      </c>
      <c r="T2" s="44" t="s">
        <v>808</v>
      </c>
      <c r="U2" s="44" t="s">
        <v>808</v>
      </c>
      <c r="V2" s="44" t="s">
        <v>808</v>
      </c>
      <c r="W2" s="44" t="s">
        <v>808</v>
      </c>
      <c r="X2" s="44" t="s">
        <v>808</v>
      </c>
      <c r="Y2" s="44" t="s">
        <v>808</v>
      </c>
      <c r="Z2" s="44" t="s">
        <v>808</v>
      </c>
      <c r="AA2" s="44" t="s">
        <v>808</v>
      </c>
      <c r="AB2" s="44"/>
      <c r="AC2" s="6"/>
      <c r="AD2" s="6"/>
    </row>
    <row r="3" spans="1:33" x14ac:dyDescent="0.3">
      <c r="A3" s="7" t="s">
        <v>22</v>
      </c>
      <c r="B3" s="7" t="s">
        <v>23</v>
      </c>
      <c r="C3" s="8" t="s">
        <v>24</v>
      </c>
      <c r="D3" s="8" t="s">
        <v>25</v>
      </c>
      <c r="E3" s="9" t="s">
        <v>26</v>
      </c>
      <c r="F3" s="8"/>
      <c r="G3" s="8"/>
      <c r="H3" s="10" t="s">
        <v>22</v>
      </c>
      <c r="I3" s="10" t="s">
        <v>23</v>
      </c>
      <c r="J3" s="10" t="s">
        <v>27</v>
      </c>
      <c r="K3" s="10" t="s">
        <v>28</v>
      </c>
      <c r="L3" s="10" t="s">
        <v>29</v>
      </c>
      <c r="M3" s="11">
        <v>11101000001</v>
      </c>
      <c r="N3" s="11" t="s">
        <v>30</v>
      </c>
      <c r="O3" s="7">
        <f>+VLOOKUP(M3,[2]Foglio1!$A:$C,3,0)</f>
        <v>10948</v>
      </c>
      <c r="P3" s="12">
        <f>+VLOOKUP(M3,[3]Foglio1!$A$1:$C$65536,3,0)</f>
        <v>2614</v>
      </c>
      <c r="Q3" s="7">
        <f>+P3-O3</f>
        <v>-8334</v>
      </c>
      <c r="R3" s="29">
        <f>+VLOOKUP($M3,'Sp 2013'!$M:$X,12,0)</f>
        <v>0</v>
      </c>
      <c r="S3" s="29">
        <f>+VLOOKUP($M3,'Bil 2014'!$M:$Y,13,0)</f>
        <v>0</v>
      </c>
      <c r="T3" s="29">
        <f>+SUMIFS('Scritture 2015'!$F:$F,'Scritture 2015'!$G:$G,"38",'Scritture 2015'!$A:$A,$M3)</f>
        <v>0</v>
      </c>
      <c r="U3" s="29">
        <f>+SUMIFS('Scritture 2015'!$F:$F,'Scritture 2015'!$G:$G,"16",'Scritture 2015'!$A:$A,$M3)</f>
        <v>0</v>
      </c>
      <c r="V3" s="29">
        <f>+SUMIFS('Scritture 2015'!$F:$F,'Scritture 2015'!$G:$G,"39CA",'Scritture 2015'!$A:$A,$M3)</f>
        <v>0</v>
      </c>
      <c r="W3" s="29">
        <f>+SUMIFS('Scritture 2015'!$F:$F,'Scritture 2015'!$G:$G,"17",'Scritture 2015'!$A:$A,$M3)</f>
        <v>0</v>
      </c>
      <c r="X3" s="29">
        <f>+SUMIFS('Scritture 2015'!$F:$F,'Scritture 2015'!$G:$G,"39AF",'Scritture 2015'!$A:$A,$M3)</f>
        <v>0</v>
      </c>
      <c r="Y3" s="29">
        <f>+SUMIFS('Scritture 2015'!$F:$F,'Scritture 2015'!$G:$G,"39SD",'Scritture 2015'!$A:$A,$M3)</f>
        <v>0</v>
      </c>
      <c r="Z3" s="29">
        <f>+SUMIFS('Scritture 2015'!$F:$F,'Scritture 2015'!$G:$G,"37",'Scritture 2015'!$A:$A,$M3)</f>
        <v>0</v>
      </c>
      <c r="AA3" s="29">
        <f>+SUMIFS('Scritture 2015'!$F:$F,'Scritture 2015'!$G:$G,"19",'Scritture 2015'!$A:$A,$M3)</f>
        <v>0</v>
      </c>
      <c r="AB3" s="29">
        <f>+SUMIFS('Scritture 2015'!$F:$F,'Scritture 2015'!$G:$G,"SP",'Scritture 2015'!$A:$A,$M3)</f>
        <v>0</v>
      </c>
      <c r="AC3" s="29">
        <f>+P3+SUM(R3:AB3)</f>
        <v>2614</v>
      </c>
      <c r="AD3" s="29">
        <f t="shared" ref="AD3:AD74" si="0">+AC3-P3</f>
        <v>0</v>
      </c>
      <c r="AF3">
        <v>20</v>
      </c>
      <c r="AG3" t="s">
        <v>907</v>
      </c>
    </row>
    <row r="4" spans="1:33" x14ac:dyDescent="0.3">
      <c r="A4" s="12" t="s">
        <v>22</v>
      </c>
      <c r="B4" s="12" t="s">
        <v>23</v>
      </c>
      <c r="C4" s="13" t="s">
        <v>24</v>
      </c>
      <c r="D4" s="13" t="s">
        <v>25</v>
      </c>
      <c r="E4" s="14" t="s">
        <v>26</v>
      </c>
      <c r="F4" s="13"/>
      <c r="G4" s="13"/>
      <c r="H4" s="10" t="s">
        <v>22</v>
      </c>
      <c r="I4" s="10" t="s">
        <v>23</v>
      </c>
      <c r="J4" s="10" t="s">
        <v>27</v>
      </c>
      <c r="K4" s="10" t="s">
        <v>28</v>
      </c>
      <c r="L4" s="10" t="s">
        <v>31</v>
      </c>
      <c r="M4" s="15">
        <v>11102000001</v>
      </c>
      <c r="N4" s="15" t="s">
        <v>32</v>
      </c>
      <c r="O4" s="12">
        <f>+VLOOKUP(M4,[2]Foglio1!$A:$C,3,0)</f>
        <v>7785</v>
      </c>
      <c r="P4" s="12">
        <f>+VLOOKUP(M4,[3]Foglio1!$A$1:$C$65536,3,0)</f>
        <v>5190</v>
      </c>
      <c r="Q4" s="12">
        <f t="shared" ref="Q4:Q75" si="1">+P4-O4</f>
        <v>-2595</v>
      </c>
      <c r="R4" s="29">
        <f>+VLOOKUP($M4,'Sp 2013'!$M:$X,12,0)</f>
        <v>0</v>
      </c>
      <c r="S4" s="29">
        <f>+VLOOKUP($M4,'Bil 2014'!$M:$Y,13,0)</f>
        <v>0</v>
      </c>
      <c r="T4" s="29">
        <f>+SUMIFS('Scritture 2015'!$F:$F,'Scritture 2015'!$G:$G,"38",'Scritture 2015'!$A:$A,$M4)</f>
        <v>0</v>
      </c>
      <c r="U4" s="29">
        <f>+SUMIFS('Scritture 2015'!$F:$F,'Scritture 2015'!$G:$G,"16",'Scritture 2015'!$A:$A,$M4)</f>
        <v>0</v>
      </c>
      <c r="V4" s="29">
        <f>+SUMIFS('Scritture 2015'!$F:$F,'Scritture 2015'!$G:$G,"39CA",'Scritture 2015'!$A:$A,$M4)</f>
        <v>0</v>
      </c>
      <c r="W4" s="29">
        <f>+SUMIFS('Scritture 2015'!$F:$F,'Scritture 2015'!$G:$G,"17",'Scritture 2015'!$A:$A,$M4)</f>
        <v>0</v>
      </c>
      <c r="X4" s="29">
        <f>+SUMIFS('Scritture 2015'!$F:$F,'Scritture 2015'!$G:$G,"39AF",'Scritture 2015'!$A:$A,$M4)</f>
        <v>0</v>
      </c>
      <c r="Y4" s="29">
        <f>+SUMIFS('Scritture 2015'!$F:$F,'Scritture 2015'!$G:$G,"39SD",'Scritture 2015'!$A:$A,$M4)</f>
        <v>0</v>
      </c>
      <c r="Z4" s="29">
        <f>+SUMIFS('Scritture 2015'!$F:$F,'Scritture 2015'!$G:$G,"37",'Scritture 2015'!$A:$A,$M4)</f>
        <v>0</v>
      </c>
      <c r="AA4" s="29">
        <f>+SUMIFS('Scritture 2015'!$F:$F,'Scritture 2015'!$G:$G,"19",'Scritture 2015'!$A:$A,$M4)</f>
        <v>0</v>
      </c>
      <c r="AB4" s="29">
        <f>+SUMIFS('Scritture 2015'!$F:$F,'Scritture 2015'!$G:$G,"SP",'Scritture 2015'!$A:$A,$M4)</f>
        <v>0</v>
      </c>
      <c r="AC4" s="29">
        <f t="shared" ref="AC4:AC67" si="2">+P4+SUM(R4:AB4)</f>
        <v>5190</v>
      </c>
      <c r="AD4" s="29">
        <f t="shared" si="0"/>
        <v>0</v>
      </c>
      <c r="AF4">
        <v>20</v>
      </c>
      <c r="AG4" t="s">
        <v>908</v>
      </c>
    </row>
    <row r="5" spans="1:33" x14ac:dyDescent="0.3">
      <c r="A5" s="12" t="s">
        <v>22</v>
      </c>
      <c r="B5" s="12" t="s">
        <v>23</v>
      </c>
      <c r="C5" s="13" t="s">
        <v>24</v>
      </c>
      <c r="D5" s="13" t="s">
        <v>33</v>
      </c>
      <c r="E5" s="14" t="s">
        <v>34</v>
      </c>
      <c r="F5" s="13"/>
      <c r="G5" s="13"/>
      <c r="H5" s="10" t="s">
        <v>22</v>
      </c>
      <c r="I5" s="10" t="s">
        <v>23</v>
      </c>
      <c r="J5" s="16">
        <v>0</v>
      </c>
      <c r="K5" s="16">
        <v>0</v>
      </c>
      <c r="L5" s="16">
        <v>0</v>
      </c>
      <c r="M5" s="15">
        <v>11103000001</v>
      </c>
      <c r="N5" s="15" t="s">
        <v>35</v>
      </c>
      <c r="O5" s="12">
        <f>+VLOOKUP(M5,[2]Foglio1!$A:$C,3,0)</f>
        <v>169507.58</v>
      </c>
      <c r="P5" s="12">
        <f>+VLOOKUP(M5,[3]Foglio1!$A$1:$C$65536,3,0)</f>
        <v>147836.49</v>
      </c>
      <c r="Q5" s="12">
        <f t="shared" si="1"/>
        <v>-21671.089999999997</v>
      </c>
      <c r="R5" s="29">
        <f>+VLOOKUP($M5,'Sp 2013'!$M:$X,12,0)</f>
        <v>-9100</v>
      </c>
      <c r="S5" s="29">
        <f>+VLOOKUP($M5,'Bil 2014'!$M:$Y,13,0)</f>
        <v>-160407.58000000002</v>
      </c>
      <c r="T5" s="29">
        <f>+SUMIFS('Scritture 2015'!$F:$F,'Scritture 2015'!$G:$G,"38",'Scritture 2015'!$A:$A,$M5)</f>
        <v>0</v>
      </c>
      <c r="U5" s="29">
        <f>+SUMIFS('Scritture 2015'!$F:$F,'Scritture 2015'!$G:$G,"16",'Scritture 2015'!$A:$A,$M5)</f>
        <v>0</v>
      </c>
      <c r="V5" s="29">
        <f>+SUMIFS('Scritture 2015'!$F:$F,'Scritture 2015'!$G:$G,"39CA",'Scritture 2015'!$A:$A,$M5)</f>
        <v>21671.09</v>
      </c>
      <c r="W5" s="29">
        <f>+SUMIFS('Scritture 2015'!$F:$F,'Scritture 2015'!$G:$G,"17",'Scritture 2015'!$A:$A,$M5)</f>
        <v>0</v>
      </c>
      <c r="X5" s="29">
        <f>+SUMIFS('Scritture 2015'!$F:$F,'Scritture 2015'!$G:$G,"39AF",'Scritture 2015'!$A:$A,$M5)</f>
        <v>0</v>
      </c>
      <c r="Y5" s="29">
        <f>+SUMIFS('Scritture 2015'!$F:$F,'Scritture 2015'!$G:$G,"39SD",'Scritture 2015'!$A:$A,$M5)</f>
        <v>0</v>
      </c>
      <c r="Z5" s="29">
        <f>+SUMIFS('Scritture 2015'!$F:$F,'Scritture 2015'!$G:$G,"37",'Scritture 2015'!$A:$A,$M5)</f>
        <v>0</v>
      </c>
      <c r="AA5" s="29">
        <f>+SUMIFS('Scritture 2015'!$F:$F,'Scritture 2015'!$G:$G,"19",'Scritture 2015'!$A:$A,$M5)</f>
        <v>0</v>
      </c>
      <c r="AB5" s="29">
        <f>+SUMIFS('Scritture 2015'!$F:$F,'Scritture 2015'!$G:$G,"SP",'Scritture 2015'!$A:$A,$M5)</f>
        <v>0</v>
      </c>
      <c r="AC5" s="29">
        <f t="shared" si="2"/>
        <v>0</v>
      </c>
      <c r="AD5" s="29">
        <f t="shared" si="0"/>
        <v>-147836.49</v>
      </c>
      <c r="AF5">
        <v>20</v>
      </c>
      <c r="AG5" t="s">
        <v>909</v>
      </c>
    </row>
    <row r="6" spans="1:33" x14ac:dyDescent="0.3">
      <c r="A6" s="12" t="s">
        <v>22</v>
      </c>
      <c r="B6" s="12" t="s">
        <v>23</v>
      </c>
      <c r="C6" s="13" t="s">
        <v>24</v>
      </c>
      <c r="D6" s="13" t="s">
        <v>36</v>
      </c>
      <c r="E6" s="14" t="s">
        <v>37</v>
      </c>
      <c r="F6" s="13"/>
      <c r="G6" s="13"/>
      <c r="H6" s="10" t="s">
        <v>22</v>
      </c>
      <c r="I6" s="10" t="s">
        <v>23</v>
      </c>
      <c r="J6" s="17" t="s">
        <v>27</v>
      </c>
      <c r="K6" s="17" t="s">
        <v>36</v>
      </c>
      <c r="L6" s="17" t="s">
        <v>36</v>
      </c>
      <c r="M6" s="15">
        <v>11103000007</v>
      </c>
      <c r="N6" s="15" t="s">
        <v>38</v>
      </c>
      <c r="O6" s="12">
        <f>+VLOOKUP(M6,[2]Foglio1!$A:$C,3,0)</f>
        <v>153320.4</v>
      </c>
      <c r="P6" s="12">
        <f>+VLOOKUP(M6,[3]Foglio1!$A$1:$C$65536,3,0)</f>
        <v>132638.92000000001</v>
      </c>
      <c r="Q6" s="12">
        <f t="shared" si="1"/>
        <v>-20681.479999999981</v>
      </c>
      <c r="R6" s="29">
        <f>+VLOOKUP($M6,'Sp 2013'!$M:$X,12,0)</f>
        <v>-174001.88</v>
      </c>
      <c r="S6" s="29">
        <f>+VLOOKUP($M6,'Bil 2014'!$M:$Y,13,0)</f>
        <v>20681.48000000001</v>
      </c>
      <c r="T6" s="29">
        <f>+SUMIFS('Scritture 2015'!$F:$F,'Scritture 2015'!$G:$G,"38",'Scritture 2015'!$A:$A,$M6)</f>
        <v>20681.48000000001</v>
      </c>
      <c r="U6" s="29">
        <f>+SUMIFS('Scritture 2015'!$F:$F,'Scritture 2015'!$G:$G,"16",'Scritture 2015'!$A:$A,$M6)</f>
        <v>0</v>
      </c>
      <c r="V6" s="29">
        <f>+SUMIFS('Scritture 2015'!$F:$F,'Scritture 2015'!$G:$G,"39CA",'Scritture 2015'!$A:$A,$M6)</f>
        <v>0</v>
      </c>
      <c r="W6" s="29">
        <f>+SUMIFS('Scritture 2015'!$F:$F,'Scritture 2015'!$G:$G,"17",'Scritture 2015'!$A:$A,$M6)</f>
        <v>0</v>
      </c>
      <c r="X6" s="29">
        <f>+SUMIFS('Scritture 2015'!$F:$F,'Scritture 2015'!$G:$G,"39AF",'Scritture 2015'!$A:$A,$M6)</f>
        <v>0</v>
      </c>
      <c r="Y6" s="29">
        <f>+SUMIFS('Scritture 2015'!$F:$F,'Scritture 2015'!$G:$G,"39SD",'Scritture 2015'!$A:$A,$M6)</f>
        <v>0</v>
      </c>
      <c r="Z6" s="29">
        <f>+SUMIFS('Scritture 2015'!$F:$F,'Scritture 2015'!$G:$G,"37",'Scritture 2015'!$A:$A,$M6)</f>
        <v>0</v>
      </c>
      <c r="AA6" s="29">
        <f>+SUMIFS('Scritture 2015'!$F:$F,'Scritture 2015'!$G:$G,"19",'Scritture 2015'!$A:$A,$M6)</f>
        <v>0</v>
      </c>
      <c r="AB6" s="29">
        <f>+SUMIFS('Scritture 2015'!$F:$F,'Scritture 2015'!$G:$G,"SP",'Scritture 2015'!$A:$A,$M6)</f>
        <v>0</v>
      </c>
      <c r="AC6" s="29">
        <f>+P6+SUM(R6:AB6)</f>
        <v>0</v>
      </c>
      <c r="AD6" s="29">
        <f t="shared" si="0"/>
        <v>-132638.92000000001</v>
      </c>
      <c r="AF6">
        <v>10</v>
      </c>
      <c r="AG6" t="s">
        <v>909</v>
      </c>
    </row>
    <row r="7" spans="1:33" x14ac:dyDescent="0.3">
      <c r="A7" s="12" t="s">
        <v>22</v>
      </c>
      <c r="B7" s="12" t="s">
        <v>23</v>
      </c>
      <c r="C7" s="13" t="s">
        <v>24</v>
      </c>
      <c r="D7" s="13" t="s">
        <v>33</v>
      </c>
      <c r="E7" s="14" t="s">
        <v>34</v>
      </c>
      <c r="F7" s="13"/>
      <c r="G7" s="13"/>
      <c r="H7" s="10" t="s">
        <v>22</v>
      </c>
      <c r="I7" s="10" t="s">
        <v>23</v>
      </c>
      <c r="J7" s="16">
        <v>0</v>
      </c>
      <c r="K7" s="16">
        <v>0</v>
      </c>
      <c r="L7" s="16">
        <v>0</v>
      </c>
      <c r="M7" s="15">
        <v>11103000008</v>
      </c>
      <c r="N7" s="15" t="s">
        <v>39</v>
      </c>
      <c r="O7" s="12">
        <f>+VLOOKUP(M7,[2]Foglio1!$A:$C,3,0)</f>
        <v>12594.33</v>
      </c>
      <c r="P7" s="12">
        <f>+VLOOKUP(M7,[3]Foglio1!$A$1:$C$65536,3,0)</f>
        <v>9889.01</v>
      </c>
      <c r="Q7" s="12">
        <f t="shared" si="1"/>
        <v>-2705.3199999999997</v>
      </c>
      <c r="R7" s="29">
        <f>+VLOOKUP($M7,'Sp 2013'!$M:$X,12,0)</f>
        <v>-15299.65</v>
      </c>
      <c r="S7" s="29">
        <f>+VLOOKUP($M7,'Bil 2014'!$M:$Y,13,0)</f>
        <v>2705.3199999999997</v>
      </c>
      <c r="T7" s="29">
        <f>+SUMIFS('Scritture 2015'!$F:$F,'Scritture 2015'!$G:$G,"38",'Scritture 2015'!$A:$A,$M7)</f>
        <v>2705.3199999999997</v>
      </c>
      <c r="U7" s="29">
        <f>+SUMIFS('Scritture 2015'!$F:$F,'Scritture 2015'!$G:$G,"16",'Scritture 2015'!$A:$A,$M7)</f>
        <v>0</v>
      </c>
      <c r="V7" s="29">
        <f>+SUMIFS('Scritture 2015'!$F:$F,'Scritture 2015'!$G:$G,"39CA",'Scritture 2015'!$A:$A,$M7)</f>
        <v>0</v>
      </c>
      <c r="W7" s="29">
        <f>+SUMIFS('Scritture 2015'!$F:$F,'Scritture 2015'!$G:$G,"17",'Scritture 2015'!$A:$A,$M7)</f>
        <v>0</v>
      </c>
      <c r="X7" s="29">
        <f>+SUMIFS('Scritture 2015'!$F:$F,'Scritture 2015'!$G:$G,"39AF",'Scritture 2015'!$A:$A,$M7)</f>
        <v>0</v>
      </c>
      <c r="Y7" s="29">
        <f>+SUMIFS('Scritture 2015'!$F:$F,'Scritture 2015'!$G:$G,"39SD",'Scritture 2015'!$A:$A,$M7)</f>
        <v>0</v>
      </c>
      <c r="Z7" s="29">
        <f>+SUMIFS('Scritture 2015'!$F:$F,'Scritture 2015'!$G:$G,"37",'Scritture 2015'!$A:$A,$M7)</f>
        <v>0</v>
      </c>
      <c r="AA7" s="29">
        <f>+SUMIFS('Scritture 2015'!$F:$F,'Scritture 2015'!$G:$G,"19",'Scritture 2015'!$A:$A,$M7)</f>
        <v>0</v>
      </c>
      <c r="AB7" s="29">
        <f>+SUMIFS('Scritture 2015'!$F:$F,'Scritture 2015'!$G:$G,"SP",'Scritture 2015'!$A:$A,$M7)</f>
        <v>0</v>
      </c>
      <c r="AC7" s="29">
        <f t="shared" si="2"/>
        <v>0</v>
      </c>
      <c r="AD7" s="29">
        <f t="shared" si="0"/>
        <v>-9889.01</v>
      </c>
      <c r="AF7">
        <v>20</v>
      </c>
      <c r="AG7" t="s">
        <v>909</v>
      </c>
    </row>
    <row r="8" spans="1:33" x14ac:dyDescent="0.3">
      <c r="A8" s="12" t="s">
        <v>22</v>
      </c>
      <c r="B8" s="12" t="s">
        <v>23</v>
      </c>
      <c r="C8" s="13" t="s">
        <v>24</v>
      </c>
      <c r="D8" s="13" t="s">
        <v>40</v>
      </c>
      <c r="E8" s="14" t="s">
        <v>41</v>
      </c>
      <c r="F8" s="13"/>
      <c r="G8" s="13"/>
      <c r="H8" s="10" t="s">
        <v>22</v>
      </c>
      <c r="I8" s="10" t="s">
        <v>23</v>
      </c>
      <c r="J8" s="16">
        <v>0</v>
      </c>
      <c r="K8" s="16">
        <v>0</v>
      </c>
      <c r="L8" s="16">
        <v>0</v>
      </c>
      <c r="M8" s="15">
        <v>11103000009</v>
      </c>
      <c r="N8" s="15" t="s">
        <v>42</v>
      </c>
      <c r="O8" s="12">
        <f>+VLOOKUP(M8,[2]Foglio1!$A:$C,3,0)</f>
        <v>60000</v>
      </c>
      <c r="P8" s="12">
        <f>+VLOOKUP(M8,[3]Foglio1!$A$1:$C$65536,3,0)</f>
        <v>0</v>
      </c>
      <c r="Q8" s="12">
        <f t="shared" si="1"/>
        <v>-60000</v>
      </c>
      <c r="R8" s="29">
        <f>+VLOOKUP($M8,'Sp 2013'!$M:$X,12,0)</f>
        <v>-120000</v>
      </c>
      <c r="S8" s="29">
        <f>+VLOOKUP($M8,'Bil 2014'!$M:$Y,13,0)</f>
        <v>60000</v>
      </c>
      <c r="T8" s="29">
        <f>+SUMIFS('Scritture 2015'!$F:$F,'Scritture 2015'!$G:$G,"38",'Scritture 2015'!$A:$A,$M8)</f>
        <v>60000</v>
      </c>
      <c r="U8" s="29">
        <f>+SUMIFS('Scritture 2015'!$F:$F,'Scritture 2015'!$G:$G,"16",'Scritture 2015'!$A:$A,$M8)</f>
        <v>0</v>
      </c>
      <c r="V8" s="29">
        <f>+SUMIFS('Scritture 2015'!$F:$F,'Scritture 2015'!$G:$G,"39CA",'Scritture 2015'!$A:$A,$M8)</f>
        <v>0</v>
      </c>
      <c r="W8" s="29">
        <f>+SUMIFS('Scritture 2015'!$F:$F,'Scritture 2015'!$G:$G,"17",'Scritture 2015'!$A:$A,$M8)</f>
        <v>0</v>
      </c>
      <c r="X8" s="29">
        <f>+SUMIFS('Scritture 2015'!$F:$F,'Scritture 2015'!$G:$G,"39AF",'Scritture 2015'!$A:$A,$M8)</f>
        <v>0</v>
      </c>
      <c r="Y8" s="29">
        <f>+SUMIFS('Scritture 2015'!$F:$F,'Scritture 2015'!$G:$G,"39SD",'Scritture 2015'!$A:$A,$M8)</f>
        <v>0</v>
      </c>
      <c r="Z8" s="29">
        <f>+SUMIFS('Scritture 2015'!$F:$F,'Scritture 2015'!$G:$G,"37",'Scritture 2015'!$A:$A,$M8)</f>
        <v>0</v>
      </c>
      <c r="AA8" s="29">
        <f>+SUMIFS('Scritture 2015'!$F:$F,'Scritture 2015'!$G:$G,"19",'Scritture 2015'!$A:$A,$M8)</f>
        <v>0</v>
      </c>
      <c r="AB8" s="29">
        <f>+SUMIFS('Scritture 2015'!$F:$F,'Scritture 2015'!$G:$G,"SP",'Scritture 2015'!$A:$A,$M8)</f>
        <v>0</v>
      </c>
      <c r="AC8" s="29">
        <f t="shared" si="2"/>
        <v>0</v>
      </c>
      <c r="AD8" s="29">
        <f t="shared" si="0"/>
        <v>0</v>
      </c>
      <c r="AF8">
        <v>20</v>
      </c>
      <c r="AG8" t="s">
        <v>909</v>
      </c>
    </row>
    <row r="9" spans="1:33" x14ac:dyDescent="0.3">
      <c r="A9" s="12" t="s">
        <v>22</v>
      </c>
      <c r="B9" s="12" t="s">
        <v>23</v>
      </c>
      <c r="C9" s="13" t="s">
        <v>24</v>
      </c>
      <c r="D9" s="13" t="s">
        <v>33</v>
      </c>
      <c r="E9" s="14" t="s">
        <v>34</v>
      </c>
      <c r="F9" s="13"/>
      <c r="G9" s="13"/>
      <c r="H9" s="10" t="s">
        <v>22</v>
      </c>
      <c r="I9" s="10" t="s">
        <v>23</v>
      </c>
      <c r="J9" s="17" t="s">
        <v>27</v>
      </c>
      <c r="K9" s="17" t="s">
        <v>28</v>
      </c>
      <c r="L9" s="17" t="s">
        <v>43</v>
      </c>
      <c r="M9" s="15">
        <v>11103000010</v>
      </c>
      <c r="N9" s="15" t="s">
        <v>44</v>
      </c>
      <c r="O9" s="12">
        <f>+VLOOKUP(M9,[2]Foglio1!$A:$C,3,0)</f>
        <v>45600</v>
      </c>
      <c r="P9" s="12">
        <f>+VLOOKUP(M9,[3]Foglio1!$A$1:$C$65536,3,0)</f>
        <v>316926.8</v>
      </c>
      <c r="Q9" s="12">
        <f t="shared" si="1"/>
        <v>271326.8</v>
      </c>
      <c r="R9" s="29">
        <f>+VLOOKUP($M9,'Sp 2013'!$M:$X,12,0)</f>
        <v>-57000</v>
      </c>
      <c r="S9" s="29">
        <f>+VLOOKUP($M9,'Bil 2014'!$M:$Y,13,0)</f>
        <v>11400</v>
      </c>
      <c r="T9" s="29">
        <f>+SUMIFS('Scritture 2015'!$F:$F,'Scritture 2015'!$G:$G,"38",'Scritture 2015'!$A:$A,$M9)</f>
        <v>-271326.80000000005</v>
      </c>
      <c r="U9" s="29">
        <f>+SUMIFS('Scritture 2015'!$F:$F,'Scritture 2015'!$G:$G,"16",'Scritture 2015'!$A:$A,$M9)</f>
        <v>0</v>
      </c>
      <c r="V9" s="29">
        <f>+SUMIFS('Scritture 2015'!$F:$F,'Scritture 2015'!$G:$G,"39CA",'Scritture 2015'!$A:$A,$M9)</f>
        <v>0</v>
      </c>
      <c r="W9" s="29">
        <f>+SUMIFS('Scritture 2015'!$F:$F,'Scritture 2015'!$G:$G,"17",'Scritture 2015'!$A:$A,$M9)</f>
        <v>0</v>
      </c>
      <c r="X9" s="29">
        <f>+SUMIFS('Scritture 2015'!$F:$F,'Scritture 2015'!$G:$G,"39AF",'Scritture 2015'!$A:$A,$M9)</f>
        <v>0</v>
      </c>
      <c r="Y9" s="29">
        <f>+SUMIFS('Scritture 2015'!$F:$F,'Scritture 2015'!$G:$G,"39SD",'Scritture 2015'!$A:$A,$M9)</f>
        <v>0</v>
      </c>
      <c r="Z9" s="29">
        <f>+SUMIFS('Scritture 2015'!$F:$F,'Scritture 2015'!$G:$G,"37",'Scritture 2015'!$A:$A,$M9)</f>
        <v>0</v>
      </c>
      <c r="AA9" s="29">
        <f>+SUMIFS('Scritture 2015'!$F:$F,'Scritture 2015'!$G:$G,"19",'Scritture 2015'!$A:$A,$M9)</f>
        <v>0</v>
      </c>
      <c r="AB9" s="29">
        <f>+SUMIFS('Scritture 2015'!$F:$F,'Scritture 2015'!$G:$G,"SP",'Scritture 2015'!$A:$A,$M9)</f>
        <v>0</v>
      </c>
      <c r="AC9" s="29">
        <f t="shared" si="2"/>
        <v>0</v>
      </c>
      <c r="AD9" s="29">
        <f t="shared" si="0"/>
        <v>-316926.8</v>
      </c>
      <c r="AF9">
        <v>20</v>
      </c>
      <c r="AG9" t="s">
        <v>909</v>
      </c>
    </row>
    <row r="10" spans="1:33" x14ac:dyDescent="0.3">
      <c r="A10" s="12" t="s">
        <v>22</v>
      </c>
      <c r="B10" s="12" t="s">
        <v>23</v>
      </c>
      <c r="C10" s="13" t="s">
        <v>24</v>
      </c>
      <c r="D10" s="13" t="s">
        <v>33</v>
      </c>
      <c r="E10" s="14" t="s">
        <v>34</v>
      </c>
      <c r="F10" s="13"/>
      <c r="G10" s="13"/>
      <c r="H10" s="10" t="s">
        <v>22</v>
      </c>
      <c r="I10" s="10" t="s">
        <v>23</v>
      </c>
      <c r="J10" s="17" t="s">
        <v>27</v>
      </c>
      <c r="K10" s="17" t="s">
        <v>28</v>
      </c>
      <c r="L10" s="17" t="s">
        <v>43</v>
      </c>
      <c r="M10" s="15">
        <v>11103000011</v>
      </c>
      <c r="N10" s="15" t="s">
        <v>45</v>
      </c>
      <c r="O10" s="12">
        <f>+VLOOKUP(M10,[2]Foglio1!$A:$C,3,0)</f>
        <v>105589.28</v>
      </c>
      <c r="P10" s="12">
        <f>+VLOOKUP(M10,[3]Foglio1!$A$1:$C$65536,3,0)</f>
        <v>79191.960000000006</v>
      </c>
      <c r="Q10" s="12">
        <f t="shared" si="1"/>
        <v>-26397.319999999992</v>
      </c>
      <c r="R10" s="29">
        <f>+VLOOKUP($M10,'Sp 2013'!$M:$X,12,0)</f>
        <v>0</v>
      </c>
      <c r="S10" s="29">
        <f>+VLOOKUP($M10,'Bil 2014'!$M:$Y,13,0)</f>
        <v>-105589.28</v>
      </c>
      <c r="T10" s="29">
        <f>+SUMIFS('Scritture 2015'!$F:$F,'Scritture 2015'!$G:$G,"38",'Scritture 2015'!$A:$A,$M10)</f>
        <v>26397.32</v>
      </c>
      <c r="U10" s="29">
        <f>+SUMIFS('Scritture 2015'!$F:$F,'Scritture 2015'!$G:$G,"16",'Scritture 2015'!$A:$A,$M10)</f>
        <v>0</v>
      </c>
      <c r="V10" s="29">
        <f>+SUMIFS('Scritture 2015'!$F:$F,'Scritture 2015'!$G:$G,"39CA",'Scritture 2015'!$A:$A,$M10)</f>
        <v>0</v>
      </c>
      <c r="W10" s="29">
        <f>+SUMIFS('Scritture 2015'!$F:$F,'Scritture 2015'!$G:$G,"17",'Scritture 2015'!$A:$A,$M10)</f>
        <v>0</v>
      </c>
      <c r="X10" s="29">
        <f>+SUMIFS('Scritture 2015'!$F:$F,'Scritture 2015'!$G:$G,"39AF",'Scritture 2015'!$A:$A,$M10)</f>
        <v>0</v>
      </c>
      <c r="Y10" s="29">
        <f>+SUMIFS('Scritture 2015'!$F:$F,'Scritture 2015'!$G:$G,"39SD",'Scritture 2015'!$A:$A,$M10)</f>
        <v>0</v>
      </c>
      <c r="Z10" s="29">
        <f>+SUMIFS('Scritture 2015'!$F:$F,'Scritture 2015'!$G:$G,"37",'Scritture 2015'!$A:$A,$M10)</f>
        <v>0</v>
      </c>
      <c r="AA10" s="29">
        <f>+SUMIFS('Scritture 2015'!$F:$F,'Scritture 2015'!$G:$G,"19",'Scritture 2015'!$A:$A,$M10)</f>
        <v>0</v>
      </c>
      <c r="AB10" s="29">
        <f>+SUMIFS('Scritture 2015'!$F:$F,'Scritture 2015'!$G:$G,"SP",'Scritture 2015'!$A:$A,$M10)</f>
        <v>0</v>
      </c>
      <c r="AC10" s="29">
        <f t="shared" si="2"/>
        <v>0</v>
      </c>
      <c r="AD10" s="29">
        <f t="shared" si="0"/>
        <v>-79191.960000000006</v>
      </c>
      <c r="AF10">
        <v>20</v>
      </c>
      <c r="AG10" t="s">
        <v>909</v>
      </c>
    </row>
    <row r="11" spans="1:33" x14ac:dyDescent="0.3">
      <c r="A11" s="12" t="s">
        <v>22</v>
      </c>
      <c r="B11" s="12" t="s">
        <v>23</v>
      </c>
      <c r="C11" s="13" t="s">
        <v>24</v>
      </c>
      <c r="D11" s="13" t="s">
        <v>33</v>
      </c>
      <c r="E11" s="14" t="s">
        <v>34</v>
      </c>
      <c r="F11" s="13"/>
      <c r="G11" s="13"/>
      <c r="H11" s="10" t="s">
        <v>22</v>
      </c>
      <c r="I11" s="10" t="s">
        <v>23</v>
      </c>
      <c r="J11" s="17" t="s">
        <v>27</v>
      </c>
      <c r="K11" s="17" t="s">
        <v>46</v>
      </c>
      <c r="L11" s="17" t="s">
        <v>47</v>
      </c>
      <c r="M11" s="15">
        <v>11203000009</v>
      </c>
      <c r="N11" s="15" t="s">
        <v>48</v>
      </c>
      <c r="O11" s="12">
        <f>+VLOOKUP(M11,[2]Foglio1!$A:$C,3,0)</f>
        <v>261816.97</v>
      </c>
      <c r="P11" s="12">
        <f>+VLOOKUP(M11,[3]Foglio1!$A$1:$C$65536,3,0)</f>
        <v>306225.12</v>
      </c>
      <c r="Q11" s="12">
        <f t="shared" si="1"/>
        <v>44408.149999999994</v>
      </c>
      <c r="R11" s="29">
        <f>+VLOOKUP($M11,'Sp 2013'!$M:$X,12,0)</f>
        <v>0</v>
      </c>
      <c r="S11" s="29">
        <f>+VLOOKUP($M11,'Bil 2014'!$M:$Y,13,0)</f>
        <v>-261816.97</v>
      </c>
      <c r="T11" s="29">
        <f>+SUMIFS('Scritture 2015'!$F:$F,'Scritture 2015'!$G:$G,"38",'Scritture 2015'!$A:$A,$M11)</f>
        <v>0</v>
      </c>
      <c r="U11" s="29">
        <f>+SUMIFS('Scritture 2015'!$F:$F,'Scritture 2015'!$G:$G,"16",'Scritture 2015'!$A:$A,$M11)</f>
        <v>-44408.149999999994</v>
      </c>
      <c r="V11" s="29">
        <f>+SUMIFS('Scritture 2015'!$F:$F,'Scritture 2015'!$G:$G,"39CA",'Scritture 2015'!$A:$A,$M11)</f>
        <v>0</v>
      </c>
      <c r="W11" s="29">
        <f>+SUMIFS('Scritture 2015'!$F:$F,'Scritture 2015'!$G:$G,"17",'Scritture 2015'!$A:$A,$M11)</f>
        <v>0</v>
      </c>
      <c r="X11" s="29">
        <f>+SUMIFS('Scritture 2015'!$F:$F,'Scritture 2015'!$G:$G,"39AF",'Scritture 2015'!$A:$A,$M11)</f>
        <v>0</v>
      </c>
      <c r="Y11" s="29">
        <f>+SUMIFS('Scritture 2015'!$F:$F,'Scritture 2015'!$G:$G,"39SD",'Scritture 2015'!$A:$A,$M11)</f>
        <v>0</v>
      </c>
      <c r="Z11" s="29">
        <f>+SUMIFS('Scritture 2015'!$F:$F,'Scritture 2015'!$G:$G,"37",'Scritture 2015'!$A:$A,$M11)</f>
        <v>0</v>
      </c>
      <c r="AA11" s="29">
        <f>+SUMIFS('Scritture 2015'!$F:$F,'Scritture 2015'!$G:$G,"19",'Scritture 2015'!$A:$A,$M11)</f>
        <v>0</v>
      </c>
      <c r="AB11" s="29">
        <f>+SUMIFS('Scritture 2015'!$F:$F,'Scritture 2015'!$G:$G,"SP",'Scritture 2015'!$A:$A,$M11)</f>
        <v>0</v>
      </c>
      <c r="AC11" s="29">
        <f t="shared" si="2"/>
        <v>0</v>
      </c>
      <c r="AD11" s="29">
        <f t="shared" si="0"/>
        <v>-306225.12</v>
      </c>
      <c r="AF11">
        <v>30</v>
      </c>
    </row>
    <row r="12" spans="1:33" x14ac:dyDescent="0.3">
      <c r="A12" s="12" t="s">
        <v>22</v>
      </c>
      <c r="B12" s="12" t="s">
        <v>23</v>
      </c>
      <c r="C12" s="13" t="s">
        <v>24</v>
      </c>
      <c r="D12" s="13" t="s">
        <v>33</v>
      </c>
      <c r="E12" s="14" t="s">
        <v>34</v>
      </c>
      <c r="F12" s="13"/>
      <c r="G12" s="13"/>
      <c r="H12" s="10" t="s">
        <v>22</v>
      </c>
      <c r="I12" s="10" t="s">
        <v>23</v>
      </c>
      <c r="J12" s="17" t="s">
        <v>27</v>
      </c>
      <c r="K12" s="17" t="s">
        <v>46</v>
      </c>
      <c r="L12" s="17" t="s">
        <v>47</v>
      </c>
      <c r="M12" s="15">
        <v>11203000010</v>
      </c>
      <c r="N12" s="15" t="s">
        <v>49</v>
      </c>
      <c r="O12" s="12">
        <f>+VLOOKUP(M12,[2]Foglio1!$A:$C,3,0)</f>
        <v>-43618.71</v>
      </c>
      <c r="P12" s="12">
        <f>+VLOOKUP(M12,[3]Foglio1!$A$1:$C$65536,3,0)</f>
        <v>-90936.62</v>
      </c>
      <c r="Q12" s="12">
        <f t="shared" si="1"/>
        <v>-47317.909999999996</v>
      </c>
      <c r="R12" s="29">
        <f>+VLOOKUP($M12,'Sp 2013'!$M:$X,12,0)</f>
        <v>0</v>
      </c>
      <c r="S12" s="29">
        <f>+VLOOKUP($M12,'Bil 2014'!$M:$Y,13,0)</f>
        <v>43618.71</v>
      </c>
      <c r="T12" s="29">
        <f>+SUMIFS('Scritture 2015'!$F:$F,'Scritture 2015'!$G:$G,"38",'Scritture 2015'!$A:$A,$M12)</f>
        <v>0</v>
      </c>
      <c r="U12" s="29">
        <f>+SUMIFS('Scritture 2015'!$F:$F,'Scritture 2015'!$G:$G,"16",'Scritture 2015'!$A:$A,$M12)</f>
        <v>47317.909999999996</v>
      </c>
      <c r="V12" s="29">
        <f>+SUMIFS('Scritture 2015'!$F:$F,'Scritture 2015'!$G:$G,"39CA",'Scritture 2015'!$A:$A,$M12)</f>
        <v>0</v>
      </c>
      <c r="W12" s="29">
        <f>+SUMIFS('Scritture 2015'!$F:$F,'Scritture 2015'!$G:$G,"17",'Scritture 2015'!$A:$A,$M12)</f>
        <v>0</v>
      </c>
      <c r="X12" s="29">
        <f>+SUMIFS('Scritture 2015'!$F:$F,'Scritture 2015'!$G:$G,"39AF",'Scritture 2015'!$A:$A,$M12)</f>
        <v>0</v>
      </c>
      <c r="Y12" s="29">
        <f>+SUMIFS('Scritture 2015'!$F:$F,'Scritture 2015'!$G:$G,"39SD",'Scritture 2015'!$A:$A,$M12)</f>
        <v>0</v>
      </c>
      <c r="Z12" s="29">
        <f>+SUMIFS('Scritture 2015'!$F:$F,'Scritture 2015'!$G:$G,"37",'Scritture 2015'!$A:$A,$M12)</f>
        <v>0</v>
      </c>
      <c r="AA12" s="29">
        <f>+SUMIFS('Scritture 2015'!$F:$F,'Scritture 2015'!$G:$G,"19",'Scritture 2015'!$A:$A,$M12)</f>
        <v>0</v>
      </c>
      <c r="AB12" s="29">
        <f>+SUMIFS('Scritture 2015'!$F:$F,'Scritture 2015'!$G:$G,"SP",'Scritture 2015'!$A:$A,$M12)</f>
        <v>0</v>
      </c>
      <c r="AC12" s="29">
        <f t="shared" si="2"/>
        <v>0</v>
      </c>
      <c r="AD12" s="29">
        <f t="shared" si="0"/>
        <v>90936.62</v>
      </c>
      <c r="AF12">
        <v>30</v>
      </c>
    </row>
    <row r="13" spans="1:33" x14ac:dyDescent="0.3">
      <c r="A13" s="12" t="s">
        <v>22</v>
      </c>
      <c r="B13" s="12" t="s">
        <v>23</v>
      </c>
      <c r="C13" s="13" t="s">
        <v>50</v>
      </c>
      <c r="D13" s="13" t="s">
        <v>51</v>
      </c>
      <c r="E13" s="14" t="s">
        <v>52</v>
      </c>
      <c r="F13" s="13"/>
      <c r="G13" s="13"/>
      <c r="H13" s="10" t="s">
        <v>22</v>
      </c>
      <c r="I13" s="10" t="s">
        <v>23</v>
      </c>
      <c r="J13" t="s">
        <v>27</v>
      </c>
      <c r="K13" t="s">
        <v>46</v>
      </c>
      <c r="L13" t="s">
        <v>51</v>
      </c>
      <c r="M13" s="15">
        <v>11201000001</v>
      </c>
      <c r="N13" s="15" t="s">
        <v>53</v>
      </c>
      <c r="O13" s="12">
        <f>+VLOOKUP(M13,[2]Foglio1!$A:$C,3,0)</f>
        <v>115416.7</v>
      </c>
      <c r="P13" s="12">
        <f>+VLOOKUP(M13,[3]Foglio1!$A$1:$C$65536,3,0)</f>
        <v>115416.7</v>
      </c>
      <c r="Q13" s="12">
        <f t="shared" si="1"/>
        <v>0</v>
      </c>
      <c r="R13" s="29">
        <f>+VLOOKUP($M13,'Sp 2013'!$M:$X,12,0)</f>
        <v>830345.65423057834</v>
      </c>
      <c r="S13" s="29">
        <f>+VLOOKUP($M13,'Bil 2014'!$M:$Y,13,0)</f>
        <v>0</v>
      </c>
      <c r="T13" s="29">
        <f>+SUMIFS('Scritture 2015'!$F:$F,'Scritture 2015'!$G:$G,"38",'Scritture 2015'!$A:$A,$M13)</f>
        <v>0</v>
      </c>
      <c r="U13" s="29">
        <f>+SUMIFS('Scritture 2015'!$F:$F,'Scritture 2015'!$G:$G,"16",'Scritture 2015'!$A:$A,$M13)</f>
        <v>0</v>
      </c>
      <c r="V13" s="29">
        <f>+SUMIFS('Scritture 2015'!$F:$F,'Scritture 2015'!$G:$G,"39CA",'Scritture 2015'!$A:$A,$M13)</f>
        <v>0</v>
      </c>
      <c r="W13" s="29">
        <f>+SUMIFS('Scritture 2015'!$F:$F,'Scritture 2015'!$G:$G,"17",'Scritture 2015'!$A:$A,$M13)</f>
        <v>0</v>
      </c>
      <c r="X13" s="29">
        <f>+SUMIFS('Scritture 2015'!$F:$F,'Scritture 2015'!$G:$G,"39AF",'Scritture 2015'!$A:$A,$M13)</f>
        <v>0</v>
      </c>
      <c r="Y13" s="29">
        <f>+SUMIFS('Scritture 2015'!$F:$F,'Scritture 2015'!$G:$G,"39SD",'Scritture 2015'!$A:$A,$M13)</f>
        <v>0</v>
      </c>
      <c r="Z13" s="29">
        <f>+SUMIFS('Scritture 2015'!$F:$F,'Scritture 2015'!$G:$G,"37",'Scritture 2015'!$A:$A,$M13)</f>
        <v>0</v>
      </c>
      <c r="AA13" s="29">
        <f>+SUMIFS('Scritture 2015'!$F:$F,'Scritture 2015'!$G:$G,"19",'Scritture 2015'!$A:$A,$M13)</f>
        <v>0</v>
      </c>
      <c r="AB13" s="29">
        <f>+SUMIFS('Scritture 2015'!$F:$F,'Scritture 2015'!$G:$G,"SP",'Scritture 2015'!$A:$A,$M13)</f>
        <v>0</v>
      </c>
      <c r="AC13" s="29">
        <f t="shared" si="2"/>
        <v>945762.35423057829</v>
      </c>
      <c r="AD13" s="29">
        <f t="shared" si="0"/>
        <v>830345.65423057834</v>
      </c>
      <c r="AF13">
        <v>30</v>
      </c>
    </row>
    <row r="14" spans="1:33" x14ac:dyDescent="0.3">
      <c r="A14" s="12" t="s">
        <v>22</v>
      </c>
      <c r="B14" s="12" t="s">
        <v>23</v>
      </c>
      <c r="C14" s="13" t="s">
        <v>50</v>
      </c>
      <c r="D14" s="13" t="s">
        <v>51</v>
      </c>
      <c r="E14" s="14" t="s">
        <v>52</v>
      </c>
      <c r="F14" s="13"/>
      <c r="G14" s="13"/>
      <c r="H14" s="10" t="s">
        <v>22</v>
      </c>
      <c r="I14" s="10" t="s">
        <v>23</v>
      </c>
      <c r="J14" t="s">
        <v>27</v>
      </c>
      <c r="K14" t="s">
        <v>46</v>
      </c>
      <c r="L14" t="s">
        <v>51</v>
      </c>
      <c r="M14" s="15">
        <v>11201000002</v>
      </c>
      <c r="N14" s="15" t="s">
        <v>54</v>
      </c>
      <c r="O14" s="12">
        <f>+VLOOKUP(M14,[2]Foglio1!$A:$C,3,0)</f>
        <v>-19740.77</v>
      </c>
      <c r="P14" s="12">
        <f>+VLOOKUP(M14,[3]Foglio1!$A$1:$C$65536,3,0)</f>
        <v>-19740.77</v>
      </c>
      <c r="Q14" s="12">
        <f t="shared" si="1"/>
        <v>0</v>
      </c>
      <c r="R14" s="29">
        <f>+VLOOKUP($M14,'Sp 2013'!$M:$X,12,0)</f>
        <v>-142021.58423057821</v>
      </c>
      <c r="S14" s="29">
        <f>+VLOOKUP($M14,'Bil 2014'!$M:$Y,13,0)</f>
        <v>0</v>
      </c>
      <c r="T14" s="29">
        <f>+SUMIFS('Scritture 2015'!$F:$F,'Scritture 2015'!$G:$G,"38",'Scritture 2015'!$A:$A,$M14)</f>
        <v>0</v>
      </c>
      <c r="U14" s="29">
        <f>+SUMIFS('Scritture 2015'!$F:$F,'Scritture 2015'!$G:$G,"16",'Scritture 2015'!$A:$A,$M14)</f>
        <v>0</v>
      </c>
      <c r="V14" s="29">
        <f>+SUMIFS('Scritture 2015'!$F:$F,'Scritture 2015'!$G:$G,"39CA",'Scritture 2015'!$A:$A,$M14)</f>
        <v>0</v>
      </c>
      <c r="W14" s="29">
        <f>+SUMIFS('Scritture 2015'!$F:$F,'Scritture 2015'!$G:$G,"17",'Scritture 2015'!$A:$A,$M14)</f>
        <v>0</v>
      </c>
      <c r="X14" s="29">
        <f>+SUMIFS('Scritture 2015'!$F:$F,'Scritture 2015'!$G:$G,"39AF",'Scritture 2015'!$A:$A,$M14)</f>
        <v>0</v>
      </c>
      <c r="Y14" s="29">
        <f>+SUMIFS('Scritture 2015'!$F:$F,'Scritture 2015'!$G:$G,"39SD",'Scritture 2015'!$A:$A,$M14)</f>
        <v>0</v>
      </c>
      <c r="Z14" s="29">
        <f>+SUMIFS('Scritture 2015'!$F:$F,'Scritture 2015'!$G:$G,"37",'Scritture 2015'!$A:$A,$M14)</f>
        <v>0</v>
      </c>
      <c r="AA14" s="29">
        <f>+SUMIFS('Scritture 2015'!$F:$F,'Scritture 2015'!$G:$G,"19",'Scritture 2015'!$A:$A,$M14)</f>
        <v>0</v>
      </c>
      <c r="AB14" s="29">
        <f>+SUMIFS('Scritture 2015'!$F:$F,'Scritture 2015'!$G:$G,"SP",'Scritture 2015'!$A:$A,$M14)</f>
        <v>0</v>
      </c>
      <c r="AC14" s="29">
        <f t="shared" si="2"/>
        <v>-161762.3542305782</v>
      </c>
      <c r="AD14" s="29">
        <f t="shared" si="0"/>
        <v>-142021.58423057821</v>
      </c>
      <c r="AF14">
        <v>30</v>
      </c>
    </row>
    <row r="15" spans="1:33" x14ac:dyDescent="0.3">
      <c r="A15" s="12" t="s">
        <v>22</v>
      </c>
      <c r="B15" s="12" t="s">
        <v>23</v>
      </c>
      <c r="C15" s="13" t="s">
        <v>50</v>
      </c>
      <c r="D15" s="13" t="s">
        <v>51</v>
      </c>
      <c r="E15" s="14" t="s">
        <v>52</v>
      </c>
      <c r="F15" s="13"/>
      <c r="G15" s="13"/>
      <c r="H15" s="10" t="s">
        <v>22</v>
      </c>
      <c r="I15" s="10" t="s">
        <v>23</v>
      </c>
      <c r="J15" t="s">
        <v>27</v>
      </c>
      <c r="K15" t="s">
        <v>46</v>
      </c>
      <c r="L15" t="s">
        <v>51</v>
      </c>
      <c r="M15" s="15">
        <v>11201000013</v>
      </c>
      <c r="N15" s="15" t="s">
        <v>55</v>
      </c>
      <c r="O15" s="12">
        <f>+VLOOKUP(M15,[2]Foglio1!$A:$C,3,0)</f>
        <v>288244.67</v>
      </c>
      <c r="P15" s="12">
        <f>+VLOOKUP(M15,[3]Foglio1!$A$1:$C$65536,3,0)</f>
        <v>288244.67</v>
      </c>
      <c r="Q15" s="12">
        <f t="shared" si="1"/>
        <v>0</v>
      </c>
      <c r="R15" s="29">
        <f>+VLOOKUP($M15,'Sp 2013'!$M:$X,12,0)</f>
        <v>217906.11423002335</v>
      </c>
      <c r="S15" s="29">
        <f>+VLOOKUP($M15,'Bil 2014'!$M:$Y,13,0)</f>
        <v>0</v>
      </c>
      <c r="T15" s="29">
        <f>+SUMIFS('Scritture 2015'!$F:$F,'Scritture 2015'!$G:$G,"38",'Scritture 2015'!$A:$A,$M15)</f>
        <v>0</v>
      </c>
      <c r="U15" s="29">
        <f>+SUMIFS('Scritture 2015'!$F:$F,'Scritture 2015'!$G:$G,"16",'Scritture 2015'!$A:$A,$M15)</f>
        <v>0</v>
      </c>
      <c r="V15" s="29">
        <f>+SUMIFS('Scritture 2015'!$F:$F,'Scritture 2015'!$G:$G,"39CA",'Scritture 2015'!$A:$A,$M15)</f>
        <v>0</v>
      </c>
      <c r="W15" s="29">
        <f>+SUMIFS('Scritture 2015'!$F:$F,'Scritture 2015'!$G:$G,"17",'Scritture 2015'!$A:$A,$M15)</f>
        <v>0</v>
      </c>
      <c r="X15" s="29">
        <f>+SUMIFS('Scritture 2015'!$F:$F,'Scritture 2015'!$G:$G,"39AF",'Scritture 2015'!$A:$A,$M15)</f>
        <v>0</v>
      </c>
      <c r="Y15" s="29">
        <f>+SUMIFS('Scritture 2015'!$F:$F,'Scritture 2015'!$G:$G,"39SD",'Scritture 2015'!$A:$A,$M15)</f>
        <v>0</v>
      </c>
      <c r="Z15" s="29">
        <f>+SUMIFS('Scritture 2015'!$F:$F,'Scritture 2015'!$G:$G,"37",'Scritture 2015'!$A:$A,$M15)</f>
        <v>0</v>
      </c>
      <c r="AA15" s="29">
        <f>+SUMIFS('Scritture 2015'!$F:$F,'Scritture 2015'!$G:$G,"19",'Scritture 2015'!$A:$A,$M15)</f>
        <v>0</v>
      </c>
      <c r="AB15" s="29">
        <f>+SUMIFS('Scritture 2015'!$F:$F,'Scritture 2015'!$G:$G,"SP",'Scritture 2015'!$A:$A,$M15)</f>
        <v>0</v>
      </c>
      <c r="AC15" s="29">
        <f t="shared" si="2"/>
        <v>506150.78423002333</v>
      </c>
      <c r="AD15" s="29">
        <f t="shared" si="0"/>
        <v>217906.11423002335</v>
      </c>
      <c r="AF15">
        <v>30</v>
      </c>
    </row>
    <row r="16" spans="1:33" x14ac:dyDescent="0.3">
      <c r="A16" s="12" t="s">
        <v>22</v>
      </c>
      <c r="B16" s="12" t="s">
        <v>23</v>
      </c>
      <c r="C16" s="13" t="s">
        <v>50</v>
      </c>
      <c r="D16" s="13" t="s">
        <v>51</v>
      </c>
      <c r="E16" s="14" t="s">
        <v>52</v>
      </c>
      <c r="F16" s="13"/>
      <c r="G16" s="13"/>
      <c r="H16" s="10" t="s">
        <v>22</v>
      </c>
      <c r="I16" s="10" t="s">
        <v>23</v>
      </c>
      <c r="J16" t="s">
        <v>27</v>
      </c>
      <c r="K16" t="s">
        <v>46</v>
      </c>
      <c r="L16" t="s">
        <v>51</v>
      </c>
      <c r="M16" s="15">
        <v>11201000014</v>
      </c>
      <c r="N16" s="15" t="s">
        <v>56</v>
      </c>
      <c r="O16" s="12">
        <f>+VLOOKUP(M16,[2]Foglio1!$A:$C,3,0)</f>
        <v>-25712.639999999999</v>
      </c>
      <c r="P16" s="12">
        <f>+VLOOKUP(M16,[3]Foglio1!$A$1:$C$65536,3,0)</f>
        <v>-25712.639999999999</v>
      </c>
      <c r="Q16" s="12">
        <f t="shared" si="1"/>
        <v>0</v>
      </c>
      <c r="R16" s="29">
        <f>+VLOOKUP($M16,'Sp 2013'!$M:$X,12,0)</f>
        <v>-19438.144230023288</v>
      </c>
      <c r="S16" s="29">
        <f>+VLOOKUP($M16,'Bil 2014'!$M:$Y,13,0)</f>
        <v>0</v>
      </c>
      <c r="T16" s="29">
        <f>+SUMIFS('Scritture 2015'!$F:$F,'Scritture 2015'!$G:$G,"38",'Scritture 2015'!$A:$A,$M16)</f>
        <v>0</v>
      </c>
      <c r="U16" s="29">
        <f>+SUMIFS('Scritture 2015'!$F:$F,'Scritture 2015'!$G:$G,"16",'Scritture 2015'!$A:$A,$M16)</f>
        <v>0</v>
      </c>
      <c r="V16" s="29">
        <f>+SUMIFS('Scritture 2015'!$F:$F,'Scritture 2015'!$G:$G,"39CA",'Scritture 2015'!$A:$A,$M16)</f>
        <v>0</v>
      </c>
      <c r="W16" s="29">
        <f>+SUMIFS('Scritture 2015'!$F:$F,'Scritture 2015'!$G:$G,"17",'Scritture 2015'!$A:$A,$M16)</f>
        <v>0</v>
      </c>
      <c r="X16" s="29">
        <f>+SUMIFS('Scritture 2015'!$F:$F,'Scritture 2015'!$G:$G,"39AF",'Scritture 2015'!$A:$A,$M16)</f>
        <v>0</v>
      </c>
      <c r="Y16" s="29">
        <f>+SUMIFS('Scritture 2015'!$F:$F,'Scritture 2015'!$G:$G,"39SD",'Scritture 2015'!$A:$A,$M16)</f>
        <v>0</v>
      </c>
      <c r="Z16" s="29">
        <f>+SUMIFS('Scritture 2015'!$F:$F,'Scritture 2015'!$G:$G,"37",'Scritture 2015'!$A:$A,$M16)</f>
        <v>0</v>
      </c>
      <c r="AA16" s="29">
        <f>+SUMIFS('Scritture 2015'!$F:$F,'Scritture 2015'!$G:$G,"19",'Scritture 2015'!$A:$A,$M16)</f>
        <v>0</v>
      </c>
      <c r="AB16" s="29">
        <f>+SUMIFS('Scritture 2015'!$F:$F,'Scritture 2015'!$G:$G,"SP",'Scritture 2015'!$A:$A,$M16)</f>
        <v>0</v>
      </c>
      <c r="AC16" s="29">
        <f t="shared" si="2"/>
        <v>-45150.784230023288</v>
      </c>
      <c r="AD16" s="29">
        <f t="shared" si="0"/>
        <v>-19438.144230023288</v>
      </c>
      <c r="AF16">
        <v>30</v>
      </c>
    </row>
    <row r="17" spans="1:32" x14ac:dyDescent="0.3">
      <c r="A17" s="12" t="s">
        <v>22</v>
      </c>
      <c r="B17" s="12" t="s">
        <v>23</v>
      </c>
      <c r="C17" s="13" t="s">
        <v>50</v>
      </c>
      <c r="D17" s="13" t="s">
        <v>51</v>
      </c>
      <c r="E17" s="14" t="s">
        <v>52</v>
      </c>
      <c r="F17" s="13"/>
      <c r="G17" s="13"/>
      <c r="H17" s="10" t="s">
        <v>22</v>
      </c>
      <c r="I17" s="10" t="s">
        <v>23</v>
      </c>
      <c r="J17" t="s">
        <v>27</v>
      </c>
      <c r="K17" t="s">
        <v>46</v>
      </c>
      <c r="L17" t="s">
        <v>51</v>
      </c>
      <c r="M17" s="15">
        <v>11201000015</v>
      </c>
      <c r="N17" s="15" t="s">
        <v>57</v>
      </c>
      <c r="O17" s="12">
        <f>+VLOOKUP(M17,[2]Foglio1!$A:$C,3,0)</f>
        <v>44462.92</v>
      </c>
      <c r="P17" s="12">
        <f>+VLOOKUP(M17,[3]Foglio1!$A$1:$C$65536,3,0)</f>
        <v>44462.92</v>
      </c>
      <c r="Q17" s="12">
        <f t="shared" si="1"/>
        <v>0</v>
      </c>
      <c r="R17" s="29">
        <f>+VLOOKUP($M17,'Sp 2013'!$M:$X,12,0)</f>
        <v>242680.06630350888</v>
      </c>
      <c r="S17" s="29">
        <f>+VLOOKUP($M17,'Bil 2014'!$M:$Y,13,0)</f>
        <v>0</v>
      </c>
      <c r="T17" s="29">
        <f>+SUMIFS('Scritture 2015'!$F:$F,'Scritture 2015'!$G:$G,"38",'Scritture 2015'!$A:$A,$M17)</f>
        <v>0</v>
      </c>
      <c r="U17" s="29">
        <f>+SUMIFS('Scritture 2015'!$F:$F,'Scritture 2015'!$G:$G,"16",'Scritture 2015'!$A:$A,$M17)</f>
        <v>0</v>
      </c>
      <c r="V17" s="29">
        <f>+SUMIFS('Scritture 2015'!$F:$F,'Scritture 2015'!$G:$G,"39CA",'Scritture 2015'!$A:$A,$M17)</f>
        <v>0</v>
      </c>
      <c r="W17" s="29">
        <f>+SUMIFS('Scritture 2015'!$F:$F,'Scritture 2015'!$G:$G,"17",'Scritture 2015'!$A:$A,$M17)</f>
        <v>0</v>
      </c>
      <c r="X17" s="29">
        <f>+SUMIFS('Scritture 2015'!$F:$F,'Scritture 2015'!$G:$G,"39AF",'Scritture 2015'!$A:$A,$M17)</f>
        <v>0</v>
      </c>
      <c r="Y17" s="29">
        <f>+SUMIFS('Scritture 2015'!$F:$F,'Scritture 2015'!$G:$G,"39SD",'Scritture 2015'!$A:$A,$M17)</f>
        <v>0</v>
      </c>
      <c r="Z17" s="29">
        <f>+SUMIFS('Scritture 2015'!$F:$F,'Scritture 2015'!$G:$G,"37",'Scritture 2015'!$A:$A,$M17)</f>
        <v>0</v>
      </c>
      <c r="AA17" s="29">
        <f>+SUMIFS('Scritture 2015'!$F:$F,'Scritture 2015'!$G:$G,"19",'Scritture 2015'!$A:$A,$M17)</f>
        <v>0</v>
      </c>
      <c r="AB17" s="29">
        <f>+SUMIFS('Scritture 2015'!$F:$F,'Scritture 2015'!$G:$G,"SP",'Scritture 2015'!$A:$A,$M17)</f>
        <v>0</v>
      </c>
      <c r="AC17" s="29">
        <f t="shared" si="2"/>
        <v>287142.98630350886</v>
      </c>
      <c r="AD17" s="29">
        <f t="shared" si="0"/>
        <v>242680.06630350888</v>
      </c>
      <c r="AF17">
        <v>30</v>
      </c>
    </row>
    <row r="18" spans="1:32" x14ac:dyDescent="0.3">
      <c r="A18" s="12" t="s">
        <v>22</v>
      </c>
      <c r="B18" s="12" t="s">
        <v>23</v>
      </c>
      <c r="C18" s="13" t="s">
        <v>50</v>
      </c>
      <c r="D18" s="13" t="s">
        <v>51</v>
      </c>
      <c r="E18" s="14" t="s">
        <v>52</v>
      </c>
      <c r="F18" s="13"/>
      <c r="G18" s="13"/>
      <c r="H18" s="10" t="s">
        <v>22</v>
      </c>
      <c r="I18" s="10" t="s">
        <v>23</v>
      </c>
      <c r="J18" t="s">
        <v>27</v>
      </c>
      <c r="K18" t="s">
        <v>46</v>
      </c>
      <c r="L18" t="s">
        <v>51</v>
      </c>
      <c r="M18" s="15">
        <v>11201000016</v>
      </c>
      <c r="N18" s="15" t="s">
        <v>58</v>
      </c>
      <c r="O18" s="12">
        <f>+VLOOKUP(M18,[2]Foglio1!$A:$C,3,0)</f>
        <v>-13338.89</v>
      </c>
      <c r="P18" s="12">
        <f>+VLOOKUP(M18,[3]Foglio1!$A$1:$C$65536,3,0)</f>
        <v>-13338.89</v>
      </c>
      <c r="Q18" s="12">
        <f t="shared" si="1"/>
        <v>0</v>
      </c>
      <c r="R18" s="29">
        <f>+VLOOKUP($M18,'Sp 2013'!$M:$X,12,0)</f>
        <v>-72804.096303508893</v>
      </c>
      <c r="S18" s="29">
        <f>+VLOOKUP($M18,'Bil 2014'!$M:$Y,13,0)</f>
        <v>0</v>
      </c>
      <c r="T18" s="29">
        <f>+SUMIFS('Scritture 2015'!$F:$F,'Scritture 2015'!$G:$G,"38",'Scritture 2015'!$A:$A,$M18)</f>
        <v>0</v>
      </c>
      <c r="U18" s="29">
        <f>+SUMIFS('Scritture 2015'!$F:$F,'Scritture 2015'!$G:$G,"16",'Scritture 2015'!$A:$A,$M18)</f>
        <v>0</v>
      </c>
      <c r="V18" s="29">
        <f>+SUMIFS('Scritture 2015'!$F:$F,'Scritture 2015'!$G:$G,"39CA",'Scritture 2015'!$A:$A,$M18)</f>
        <v>0</v>
      </c>
      <c r="W18" s="29">
        <f>+SUMIFS('Scritture 2015'!$F:$F,'Scritture 2015'!$G:$G,"17",'Scritture 2015'!$A:$A,$M18)</f>
        <v>0</v>
      </c>
      <c r="X18" s="29">
        <f>+SUMIFS('Scritture 2015'!$F:$F,'Scritture 2015'!$G:$G,"39AF",'Scritture 2015'!$A:$A,$M18)</f>
        <v>0</v>
      </c>
      <c r="Y18" s="29">
        <f>+SUMIFS('Scritture 2015'!$F:$F,'Scritture 2015'!$G:$G,"39SD",'Scritture 2015'!$A:$A,$M18)</f>
        <v>0</v>
      </c>
      <c r="Z18" s="29">
        <f>+SUMIFS('Scritture 2015'!$F:$F,'Scritture 2015'!$G:$G,"37",'Scritture 2015'!$A:$A,$M18)</f>
        <v>0</v>
      </c>
      <c r="AA18" s="29">
        <f>+SUMIFS('Scritture 2015'!$F:$F,'Scritture 2015'!$G:$G,"19",'Scritture 2015'!$A:$A,$M18)</f>
        <v>0</v>
      </c>
      <c r="AB18" s="29">
        <f>+SUMIFS('Scritture 2015'!$F:$F,'Scritture 2015'!$G:$G,"SP",'Scritture 2015'!$A:$A,$M18)</f>
        <v>0</v>
      </c>
      <c r="AC18" s="29">
        <f t="shared" si="2"/>
        <v>-86142.986303508893</v>
      </c>
      <c r="AD18" s="29">
        <f t="shared" si="0"/>
        <v>-72804.096303508893</v>
      </c>
      <c r="AF18">
        <v>30</v>
      </c>
    </row>
    <row r="19" spans="1:32" x14ac:dyDescent="0.3">
      <c r="A19" s="12" t="s">
        <v>22</v>
      </c>
      <c r="B19" s="12" t="s">
        <v>23</v>
      </c>
      <c r="C19" s="13" t="s">
        <v>50</v>
      </c>
      <c r="D19" s="13" t="s">
        <v>51</v>
      </c>
      <c r="E19" s="14" t="s">
        <v>52</v>
      </c>
      <c r="F19" s="13"/>
      <c r="G19" s="13"/>
      <c r="H19" s="10" t="s">
        <v>22</v>
      </c>
      <c r="I19" s="10" t="s">
        <v>23</v>
      </c>
      <c r="J19" t="s">
        <v>27</v>
      </c>
      <c r="K19" t="s">
        <v>46</v>
      </c>
      <c r="L19" t="s">
        <v>51</v>
      </c>
      <c r="M19" s="15">
        <v>11201000017</v>
      </c>
      <c r="N19" s="15" t="s">
        <v>59</v>
      </c>
      <c r="O19" s="12">
        <f>+VLOOKUP(M19,[2]Foglio1!$A:$C,3,0)</f>
        <v>2091.65</v>
      </c>
      <c r="P19" s="12">
        <f>+VLOOKUP(M19,[3]Foglio1!$A$1:$C$65536,3,0)</f>
        <v>2091.65</v>
      </c>
      <c r="Q19" s="12">
        <f t="shared" si="1"/>
        <v>0</v>
      </c>
      <c r="R19" s="29">
        <f>+VLOOKUP($M19,'Sp 2013'!$M:$X,12,0)</f>
        <v>186908.35</v>
      </c>
      <c r="S19" s="29">
        <f>+VLOOKUP($M19,'Bil 2014'!$M:$Y,13,0)</f>
        <v>0</v>
      </c>
      <c r="T19" s="29">
        <f>+SUMIFS('Scritture 2015'!$F:$F,'Scritture 2015'!$G:$G,"38",'Scritture 2015'!$A:$A,$M19)</f>
        <v>0</v>
      </c>
      <c r="U19" s="29">
        <f>+SUMIFS('Scritture 2015'!$F:$F,'Scritture 2015'!$G:$G,"16",'Scritture 2015'!$A:$A,$M19)</f>
        <v>0</v>
      </c>
      <c r="V19" s="29">
        <f>+SUMIFS('Scritture 2015'!$F:$F,'Scritture 2015'!$G:$G,"39CA",'Scritture 2015'!$A:$A,$M19)</f>
        <v>0</v>
      </c>
      <c r="W19" s="29">
        <f>+SUMIFS('Scritture 2015'!$F:$F,'Scritture 2015'!$G:$G,"17",'Scritture 2015'!$A:$A,$M19)</f>
        <v>0</v>
      </c>
      <c r="X19" s="29">
        <f>+SUMIFS('Scritture 2015'!$F:$F,'Scritture 2015'!$G:$G,"39AF",'Scritture 2015'!$A:$A,$M19)</f>
        <v>0</v>
      </c>
      <c r="Y19" s="29">
        <f>+SUMIFS('Scritture 2015'!$F:$F,'Scritture 2015'!$G:$G,"39SD",'Scritture 2015'!$A:$A,$M19)</f>
        <v>0</v>
      </c>
      <c r="Z19" s="29">
        <f>+SUMIFS('Scritture 2015'!$F:$F,'Scritture 2015'!$G:$G,"37",'Scritture 2015'!$A:$A,$M19)</f>
        <v>0</v>
      </c>
      <c r="AA19" s="29">
        <f>+SUMIFS('Scritture 2015'!$F:$F,'Scritture 2015'!$G:$G,"19",'Scritture 2015'!$A:$A,$M19)</f>
        <v>0</v>
      </c>
      <c r="AB19" s="29">
        <f>+SUMIFS('Scritture 2015'!$F:$F,'Scritture 2015'!$G:$G,"SP",'Scritture 2015'!$A:$A,$M19)</f>
        <v>0</v>
      </c>
      <c r="AC19" s="29">
        <f t="shared" si="2"/>
        <v>189000</v>
      </c>
      <c r="AD19" s="29">
        <f t="shared" si="0"/>
        <v>186908.35</v>
      </c>
      <c r="AF19">
        <v>30</v>
      </c>
    </row>
    <row r="20" spans="1:32" x14ac:dyDescent="0.3">
      <c r="A20" s="12" t="s">
        <v>22</v>
      </c>
      <c r="B20" s="12" t="s">
        <v>23</v>
      </c>
      <c r="C20" s="13" t="s">
        <v>50</v>
      </c>
      <c r="D20" s="13" t="s">
        <v>51</v>
      </c>
      <c r="E20" s="14" t="s">
        <v>52</v>
      </c>
      <c r="F20" s="13"/>
      <c r="G20" s="13"/>
      <c r="H20" s="10" t="s">
        <v>22</v>
      </c>
      <c r="I20" s="10" t="s">
        <v>23</v>
      </c>
      <c r="J20" t="s">
        <v>27</v>
      </c>
      <c r="K20" t="s">
        <v>46</v>
      </c>
      <c r="L20" t="s">
        <v>51</v>
      </c>
      <c r="M20" s="15">
        <v>11201000018</v>
      </c>
      <c r="N20" s="15" t="s">
        <v>60</v>
      </c>
      <c r="O20" s="12"/>
      <c r="P20" s="12">
        <f>+VLOOKUP(M20,[3]Foglio1!$A$1:$C$65536,3,0)</f>
        <v>0</v>
      </c>
      <c r="Q20" s="12">
        <f t="shared" si="1"/>
        <v>0</v>
      </c>
      <c r="R20" s="29">
        <f>+VLOOKUP($M20,'Sp 2013'!$M:$X,12,0)</f>
        <v>0</v>
      </c>
      <c r="S20" s="29">
        <f>+VLOOKUP($M20,'Bil 2014'!$M:$Y,13,0)</f>
        <v>0</v>
      </c>
      <c r="T20" s="29">
        <f>+SUMIFS('Scritture 2015'!$F:$F,'Scritture 2015'!$G:$G,"38",'Scritture 2015'!$A:$A,$M20)</f>
        <v>0</v>
      </c>
      <c r="U20" s="29">
        <f>+SUMIFS('Scritture 2015'!$F:$F,'Scritture 2015'!$G:$G,"16",'Scritture 2015'!$A:$A,$M20)</f>
        <v>0</v>
      </c>
      <c r="V20" s="29">
        <f>+SUMIFS('Scritture 2015'!$F:$F,'Scritture 2015'!$G:$G,"39CA",'Scritture 2015'!$A:$A,$M20)</f>
        <v>0</v>
      </c>
      <c r="W20" s="29">
        <f>+SUMIFS('Scritture 2015'!$F:$F,'Scritture 2015'!$G:$G,"17",'Scritture 2015'!$A:$A,$M20)</f>
        <v>0</v>
      </c>
      <c r="X20" s="29">
        <f>+SUMIFS('Scritture 2015'!$F:$F,'Scritture 2015'!$G:$G,"39AF",'Scritture 2015'!$A:$A,$M20)</f>
        <v>0</v>
      </c>
      <c r="Y20" s="29">
        <f>+SUMIFS('Scritture 2015'!$F:$F,'Scritture 2015'!$G:$G,"39SD",'Scritture 2015'!$A:$A,$M20)</f>
        <v>0</v>
      </c>
      <c r="Z20" s="29">
        <f>+SUMIFS('Scritture 2015'!$F:$F,'Scritture 2015'!$G:$G,"37",'Scritture 2015'!$A:$A,$M20)</f>
        <v>0</v>
      </c>
      <c r="AA20" s="29">
        <f>+SUMIFS('Scritture 2015'!$F:$F,'Scritture 2015'!$G:$G,"19",'Scritture 2015'!$A:$A,$M20)</f>
        <v>0</v>
      </c>
      <c r="AB20" s="29">
        <f>+SUMIFS('Scritture 2015'!$F:$F,'Scritture 2015'!$G:$G,"SP",'Scritture 2015'!$A:$A,$M20)</f>
        <v>0</v>
      </c>
      <c r="AC20" s="29">
        <f t="shared" si="2"/>
        <v>0</v>
      </c>
      <c r="AD20" s="29">
        <f t="shared" si="0"/>
        <v>0</v>
      </c>
      <c r="AF20">
        <v>30</v>
      </c>
    </row>
    <row r="21" spans="1:32" x14ac:dyDescent="0.3">
      <c r="A21" s="12" t="s">
        <v>22</v>
      </c>
      <c r="B21" s="12" t="s">
        <v>23</v>
      </c>
      <c r="C21" s="13" t="s">
        <v>50</v>
      </c>
      <c r="D21" s="13" t="s">
        <v>51</v>
      </c>
      <c r="E21" s="14" t="s">
        <v>52</v>
      </c>
      <c r="F21" s="13"/>
      <c r="G21" s="13"/>
      <c r="H21" s="10" t="s">
        <v>22</v>
      </c>
      <c r="I21" s="10" t="s">
        <v>23</v>
      </c>
      <c r="J21" t="s">
        <v>27</v>
      </c>
      <c r="K21" t="s">
        <v>46</v>
      </c>
      <c r="L21" t="s">
        <v>51</v>
      </c>
      <c r="M21" s="15">
        <v>11201000025</v>
      </c>
      <c r="N21" s="15" t="s">
        <v>61</v>
      </c>
      <c r="O21" s="12">
        <f>+VLOOKUP(M21,[2]Foglio1!$A:$C,3,0)</f>
        <v>53711.519999999997</v>
      </c>
      <c r="P21" s="12">
        <f>+VLOOKUP(M21,[3]Foglio1!$A$1:$C$65536,3,0)</f>
        <v>53711.519999999997</v>
      </c>
      <c r="Q21" s="12">
        <f t="shared" si="1"/>
        <v>0</v>
      </c>
      <c r="R21" s="29">
        <f>+VLOOKUP($M21,'Sp 2013'!$M:$X,12,0)</f>
        <v>232288.48</v>
      </c>
      <c r="S21" s="29">
        <f>+VLOOKUP($M21,'Bil 2014'!$M:$Y,13,0)</f>
        <v>0</v>
      </c>
      <c r="T21" s="29">
        <f>+SUMIFS('Scritture 2015'!$F:$F,'Scritture 2015'!$G:$G,"38",'Scritture 2015'!$A:$A,$M21)</f>
        <v>0</v>
      </c>
      <c r="U21" s="29">
        <f>+SUMIFS('Scritture 2015'!$F:$F,'Scritture 2015'!$G:$G,"16",'Scritture 2015'!$A:$A,$M21)</f>
        <v>0</v>
      </c>
      <c r="V21" s="29">
        <f>+SUMIFS('Scritture 2015'!$F:$F,'Scritture 2015'!$G:$G,"39CA",'Scritture 2015'!$A:$A,$M21)</f>
        <v>0</v>
      </c>
      <c r="W21" s="29">
        <f>+SUMIFS('Scritture 2015'!$F:$F,'Scritture 2015'!$G:$G,"17",'Scritture 2015'!$A:$A,$M21)</f>
        <v>0</v>
      </c>
      <c r="X21" s="29">
        <f>+SUMIFS('Scritture 2015'!$F:$F,'Scritture 2015'!$G:$G,"39AF",'Scritture 2015'!$A:$A,$M21)</f>
        <v>0</v>
      </c>
      <c r="Y21" s="29">
        <f>+SUMIFS('Scritture 2015'!$F:$F,'Scritture 2015'!$G:$G,"39SD",'Scritture 2015'!$A:$A,$M21)</f>
        <v>0</v>
      </c>
      <c r="Z21" s="29">
        <f>+SUMIFS('Scritture 2015'!$F:$F,'Scritture 2015'!$G:$G,"37",'Scritture 2015'!$A:$A,$M21)</f>
        <v>0</v>
      </c>
      <c r="AA21" s="29">
        <f>+SUMIFS('Scritture 2015'!$F:$F,'Scritture 2015'!$G:$G,"19",'Scritture 2015'!$A:$A,$M21)</f>
        <v>0</v>
      </c>
      <c r="AB21" s="29">
        <f>+SUMIFS('Scritture 2015'!$F:$F,'Scritture 2015'!$G:$G,"SP",'Scritture 2015'!$A:$A,$M21)</f>
        <v>0</v>
      </c>
      <c r="AC21" s="29">
        <f t="shared" si="2"/>
        <v>286000</v>
      </c>
      <c r="AD21" s="29">
        <f t="shared" si="0"/>
        <v>232288.48</v>
      </c>
      <c r="AF21">
        <v>30</v>
      </c>
    </row>
    <row r="22" spans="1:32" x14ac:dyDescent="0.3">
      <c r="A22" s="12" t="s">
        <v>22</v>
      </c>
      <c r="B22" s="12" t="s">
        <v>23</v>
      </c>
      <c r="C22" s="13" t="s">
        <v>50</v>
      </c>
      <c r="D22" s="13" t="s">
        <v>51</v>
      </c>
      <c r="E22" s="14" t="s">
        <v>52</v>
      </c>
      <c r="F22" s="13"/>
      <c r="G22" s="13"/>
      <c r="H22" s="10" t="s">
        <v>22</v>
      </c>
      <c r="I22" s="10" t="s">
        <v>23</v>
      </c>
      <c r="J22" t="s">
        <v>27</v>
      </c>
      <c r="K22" t="s">
        <v>46</v>
      </c>
      <c r="L22" t="s">
        <v>51</v>
      </c>
      <c r="M22" s="15">
        <v>11201000026</v>
      </c>
      <c r="N22" s="15" t="s">
        <v>62</v>
      </c>
      <c r="O22" s="12"/>
      <c r="P22" s="12">
        <f>+VLOOKUP(M22,[3]Foglio1!$A$1:$C$65536,3,0)</f>
        <v>0</v>
      </c>
      <c r="Q22" s="12">
        <f t="shared" si="1"/>
        <v>0</v>
      </c>
      <c r="R22" s="29">
        <f>+VLOOKUP($M22,'Sp 2013'!$M:$X,12,0)</f>
        <v>0</v>
      </c>
      <c r="S22" s="29">
        <f>+VLOOKUP($M22,'Bil 2014'!$M:$Y,13,0)</f>
        <v>0</v>
      </c>
      <c r="T22" s="29">
        <f>+SUMIFS('Scritture 2015'!$F:$F,'Scritture 2015'!$G:$G,"38",'Scritture 2015'!$A:$A,$M22)</f>
        <v>0</v>
      </c>
      <c r="U22" s="29">
        <f>+SUMIFS('Scritture 2015'!$F:$F,'Scritture 2015'!$G:$G,"16",'Scritture 2015'!$A:$A,$M22)</f>
        <v>0</v>
      </c>
      <c r="V22" s="29">
        <f>+SUMIFS('Scritture 2015'!$F:$F,'Scritture 2015'!$G:$G,"39CA",'Scritture 2015'!$A:$A,$M22)</f>
        <v>0</v>
      </c>
      <c r="W22" s="29">
        <f>+SUMIFS('Scritture 2015'!$F:$F,'Scritture 2015'!$G:$G,"17",'Scritture 2015'!$A:$A,$M22)</f>
        <v>0</v>
      </c>
      <c r="X22" s="29">
        <f>+SUMIFS('Scritture 2015'!$F:$F,'Scritture 2015'!$G:$G,"39AF",'Scritture 2015'!$A:$A,$M22)</f>
        <v>0</v>
      </c>
      <c r="Y22" s="29">
        <f>+SUMIFS('Scritture 2015'!$F:$F,'Scritture 2015'!$G:$G,"39SD",'Scritture 2015'!$A:$A,$M22)</f>
        <v>0</v>
      </c>
      <c r="Z22" s="29">
        <f>+SUMIFS('Scritture 2015'!$F:$F,'Scritture 2015'!$G:$G,"37",'Scritture 2015'!$A:$A,$M22)</f>
        <v>0</v>
      </c>
      <c r="AA22" s="29">
        <f>+SUMIFS('Scritture 2015'!$F:$F,'Scritture 2015'!$G:$G,"19",'Scritture 2015'!$A:$A,$M22)</f>
        <v>0</v>
      </c>
      <c r="AB22" s="29">
        <f>+SUMIFS('Scritture 2015'!$F:$F,'Scritture 2015'!$G:$G,"SP",'Scritture 2015'!$A:$A,$M22)</f>
        <v>0</v>
      </c>
      <c r="AC22" s="29">
        <f t="shared" si="2"/>
        <v>0</v>
      </c>
      <c r="AD22" s="29">
        <f t="shared" si="0"/>
        <v>0</v>
      </c>
      <c r="AF22">
        <v>30</v>
      </c>
    </row>
    <row r="23" spans="1:32" x14ac:dyDescent="0.3">
      <c r="A23" s="12" t="s">
        <v>22</v>
      </c>
      <c r="B23" s="12" t="s">
        <v>23</v>
      </c>
      <c r="C23" s="13" t="s">
        <v>50</v>
      </c>
      <c r="D23" s="13" t="s">
        <v>51</v>
      </c>
      <c r="E23" s="14" t="s">
        <v>52</v>
      </c>
      <c r="F23" s="13"/>
      <c r="G23" s="13"/>
      <c r="H23" s="10" t="s">
        <v>22</v>
      </c>
      <c r="I23" s="10" t="s">
        <v>23</v>
      </c>
      <c r="J23" t="s">
        <v>27</v>
      </c>
      <c r="K23" t="s">
        <v>46</v>
      </c>
      <c r="L23" t="s">
        <v>51</v>
      </c>
      <c r="M23" s="15">
        <v>11201000027</v>
      </c>
      <c r="N23" s="15" t="s">
        <v>63</v>
      </c>
      <c r="O23" s="12"/>
      <c r="P23" s="12">
        <f>+VLOOKUP(M23,[3]Foglio1!$A$1:$C$65536,3,0)</f>
        <v>0</v>
      </c>
      <c r="Q23" s="12">
        <f t="shared" si="1"/>
        <v>0</v>
      </c>
      <c r="R23" s="29">
        <f>+VLOOKUP($M23,'Sp 2013'!$M:$X,12,0)</f>
        <v>155000</v>
      </c>
      <c r="S23" s="29">
        <f>+VLOOKUP($M23,'Bil 2014'!$M:$Y,13,0)</f>
        <v>0</v>
      </c>
      <c r="T23" s="29">
        <f>+SUMIFS('Scritture 2015'!$F:$F,'Scritture 2015'!$G:$G,"38",'Scritture 2015'!$A:$A,$M23)</f>
        <v>0</v>
      </c>
      <c r="U23" s="29">
        <f>+SUMIFS('Scritture 2015'!$F:$F,'Scritture 2015'!$G:$G,"16",'Scritture 2015'!$A:$A,$M23)</f>
        <v>0</v>
      </c>
      <c r="V23" s="29">
        <f>+SUMIFS('Scritture 2015'!$F:$F,'Scritture 2015'!$G:$G,"39CA",'Scritture 2015'!$A:$A,$M23)</f>
        <v>0</v>
      </c>
      <c r="W23" s="29">
        <f>+SUMIFS('Scritture 2015'!$F:$F,'Scritture 2015'!$G:$G,"17",'Scritture 2015'!$A:$A,$M23)</f>
        <v>0</v>
      </c>
      <c r="X23" s="29">
        <f>+SUMIFS('Scritture 2015'!$F:$F,'Scritture 2015'!$G:$G,"39AF",'Scritture 2015'!$A:$A,$M23)</f>
        <v>0</v>
      </c>
      <c r="Y23" s="29">
        <f>+SUMIFS('Scritture 2015'!$F:$F,'Scritture 2015'!$G:$G,"39SD",'Scritture 2015'!$A:$A,$M23)</f>
        <v>0</v>
      </c>
      <c r="Z23" s="29">
        <f>+SUMIFS('Scritture 2015'!$F:$F,'Scritture 2015'!$G:$G,"37",'Scritture 2015'!$A:$A,$M23)</f>
        <v>0</v>
      </c>
      <c r="AA23" s="29">
        <f>+SUMIFS('Scritture 2015'!$F:$F,'Scritture 2015'!$G:$G,"19",'Scritture 2015'!$A:$A,$M23)</f>
        <v>0</v>
      </c>
      <c r="AB23" s="29">
        <f>+SUMIFS('Scritture 2015'!$F:$F,'Scritture 2015'!$G:$G,"SP",'Scritture 2015'!$A:$A,$M23)</f>
        <v>0</v>
      </c>
      <c r="AC23" s="29">
        <f t="shared" si="2"/>
        <v>155000</v>
      </c>
      <c r="AD23" s="29">
        <f t="shared" si="0"/>
        <v>155000</v>
      </c>
      <c r="AF23">
        <v>30</v>
      </c>
    </row>
    <row r="24" spans="1:32" x14ac:dyDescent="0.3">
      <c r="A24" s="12" t="s">
        <v>22</v>
      </c>
      <c r="B24" s="12" t="s">
        <v>23</v>
      </c>
      <c r="C24" s="13" t="s">
        <v>50</v>
      </c>
      <c r="D24" s="13" t="s">
        <v>64</v>
      </c>
      <c r="E24" s="14" t="s">
        <v>52</v>
      </c>
      <c r="F24" s="13"/>
      <c r="G24" s="13"/>
      <c r="H24" s="10" t="s">
        <v>22</v>
      </c>
      <c r="I24" s="10" t="s">
        <v>23</v>
      </c>
      <c r="J24" t="s">
        <v>27</v>
      </c>
      <c r="K24" t="s">
        <v>46</v>
      </c>
      <c r="L24" t="s">
        <v>64</v>
      </c>
      <c r="M24" s="15">
        <v>11201000003</v>
      </c>
      <c r="N24" s="15" t="s">
        <v>65</v>
      </c>
      <c r="O24" s="12">
        <f>+VLOOKUP(M24,[2]Foglio1!$A:$C,3,0)</f>
        <v>3082666.37</v>
      </c>
      <c r="P24" s="12">
        <f>+VLOOKUP(M24,[3]Foglio1!$A$1:$C$65536,3,0)</f>
        <v>5427285.9000000004</v>
      </c>
      <c r="Q24" s="12">
        <f t="shared" si="1"/>
        <v>2344619.5300000003</v>
      </c>
      <c r="R24" s="29">
        <f>+VLOOKUP($M24,'Sp 2013'!$M:$X,12,0)</f>
        <v>179480.34956148919</v>
      </c>
      <c r="S24" s="29">
        <f>+VLOOKUP($M24,'Bil 2014'!$M:$Y,13,0)</f>
        <v>0</v>
      </c>
      <c r="T24" s="29">
        <f>+SUMIFS('Scritture 2015'!$F:$F,'Scritture 2015'!$G:$G,"38",'Scritture 2015'!$A:$A,$M24)</f>
        <v>0</v>
      </c>
      <c r="U24" s="29">
        <f>+SUMIFS('Scritture 2015'!$F:$F,'Scritture 2015'!$G:$G,"16",'Scritture 2015'!$A:$A,$M24)</f>
        <v>0</v>
      </c>
      <c r="V24" s="29">
        <f>+SUMIFS('Scritture 2015'!$F:$F,'Scritture 2015'!$G:$G,"39CA",'Scritture 2015'!$A:$A,$M24)</f>
        <v>0</v>
      </c>
      <c r="W24" s="29">
        <f>+SUMIFS('Scritture 2015'!$F:$F,'Scritture 2015'!$G:$G,"17",'Scritture 2015'!$A:$A,$M24)</f>
        <v>0</v>
      </c>
      <c r="X24" s="29">
        <f>+SUMIFS('Scritture 2015'!$F:$F,'Scritture 2015'!$G:$G,"39AF",'Scritture 2015'!$A:$A,$M24)</f>
        <v>0</v>
      </c>
      <c r="Y24" s="29">
        <f>+SUMIFS('Scritture 2015'!$F:$F,'Scritture 2015'!$G:$G,"39SD",'Scritture 2015'!$A:$A,$M24)</f>
        <v>0</v>
      </c>
      <c r="Z24" s="29">
        <f>+SUMIFS('Scritture 2015'!$F:$F,'Scritture 2015'!$G:$G,"37",'Scritture 2015'!$A:$A,$M24)</f>
        <v>0</v>
      </c>
      <c r="AA24" s="29">
        <f>+SUMIFS('Scritture 2015'!$F:$F,'Scritture 2015'!$G:$G,"19",'Scritture 2015'!$A:$A,$M24)</f>
        <v>0</v>
      </c>
      <c r="AB24" s="29">
        <f>+SUMIFS('Scritture 2015'!$F:$F,'Scritture 2015'!$G:$G,"SP",'Scritture 2015'!$A:$A,$M24)</f>
        <v>0</v>
      </c>
      <c r="AC24" s="29">
        <f t="shared" si="2"/>
        <v>5606766.2495614896</v>
      </c>
      <c r="AD24" s="29">
        <f t="shared" si="0"/>
        <v>179480.34956148919</v>
      </c>
      <c r="AF24">
        <v>30</v>
      </c>
    </row>
    <row r="25" spans="1:32" x14ac:dyDescent="0.3">
      <c r="A25" s="12" t="s">
        <v>22</v>
      </c>
      <c r="B25" s="12" t="s">
        <v>23</v>
      </c>
      <c r="C25" s="13" t="s">
        <v>50</v>
      </c>
      <c r="D25" s="13" t="s">
        <v>64</v>
      </c>
      <c r="E25" s="14" t="s">
        <v>52</v>
      </c>
      <c r="F25" s="13"/>
      <c r="G25" s="13"/>
      <c r="H25" s="10" t="s">
        <v>22</v>
      </c>
      <c r="I25" s="10" t="s">
        <v>23</v>
      </c>
      <c r="J25" t="s">
        <v>27</v>
      </c>
      <c r="K25" t="s">
        <v>46</v>
      </c>
      <c r="L25" t="s">
        <v>64</v>
      </c>
      <c r="M25" s="15">
        <v>11201000004</v>
      </c>
      <c r="N25" s="15" t="s">
        <v>66</v>
      </c>
      <c r="O25" s="12">
        <f>+VLOOKUP(M25,[2]Foglio1!$A:$C,3,0)</f>
        <v>-529931.61</v>
      </c>
      <c r="P25" s="12">
        <f>+VLOOKUP(M25,[3]Foglio1!$A$1:$C$65536,3,0)</f>
        <v>-615031.13</v>
      </c>
      <c r="Q25" s="12">
        <f t="shared" si="1"/>
        <v>-85099.520000000019</v>
      </c>
      <c r="R25" s="29">
        <f>+VLOOKUP($M25,'Sp 2013'!$M:$X,12,0)</f>
        <v>-21342.049561489901</v>
      </c>
      <c r="S25" s="29">
        <f>+VLOOKUP($M25,'Bil 2014'!$M:$Y,13,0)</f>
        <v>-22941.994866666661</v>
      </c>
      <c r="T25" s="29">
        <f>+SUMIFS('Scritture 2015'!$F:$F,'Scritture 2015'!$G:$G,"38",'Scritture 2015'!$A:$A,$M25)</f>
        <v>0</v>
      </c>
      <c r="U25" s="29">
        <f>+SUMIFS('Scritture 2015'!$F:$F,'Scritture 2015'!$G:$G,"16",'Scritture 2015'!$A:$A,$M25)</f>
        <v>-66455.227507843112</v>
      </c>
      <c r="V25" s="29">
        <f>+SUMIFS('Scritture 2015'!$F:$F,'Scritture 2015'!$G:$G,"39CA",'Scritture 2015'!$A:$A,$M25)</f>
        <v>0</v>
      </c>
      <c r="W25" s="29">
        <f>+SUMIFS('Scritture 2015'!$F:$F,'Scritture 2015'!$G:$G,"17",'Scritture 2015'!$A:$A,$M25)</f>
        <v>0</v>
      </c>
      <c r="X25" s="29">
        <f>+SUMIFS('Scritture 2015'!$F:$F,'Scritture 2015'!$G:$G,"39AF",'Scritture 2015'!$A:$A,$M25)</f>
        <v>0</v>
      </c>
      <c r="Y25" s="29">
        <f>+SUMIFS('Scritture 2015'!$F:$F,'Scritture 2015'!$G:$G,"39SD",'Scritture 2015'!$A:$A,$M25)</f>
        <v>0</v>
      </c>
      <c r="Z25" s="29">
        <f>+SUMIFS('Scritture 2015'!$F:$F,'Scritture 2015'!$G:$G,"37",'Scritture 2015'!$A:$A,$M25)</f>
        <v>0</v>
      </c>
      <c r="AA25" s="29">
        <f>+SUMIFS('Scritture 2015'!$F:$F,'Scritture 2015'!$G:$G,"19",'Scritture 2015'!$A:$A,$M25)</f>
        <v>0</v>
      </c>
      <c r="AB25" s="29">
        <f>+SUMIFS('Scritture 2015'!$F:$F,'Scritture 2015'!$G:$G,"SP",'Scritture 2015'!$A:$A,$M25)</f>
        <v>0</v>
      </c>
      <c r="AC25" s="29">
        <f t="shared" si="2"/>
        <v>-725770.40193599963</v>
      </c>
      <c r="AD25" s="29">
        <f t="shared" si="0"/>
        <v>-110739.27193599963</v>
      </c>
      <c r="AF25">
        <v>30</v>
      </c>
    </row>
    <row r="26" spans="1:32" x14ac:dyDescent="0.3">
      <c r="A26" s="12" t="s">
        <v>22</v>
      </c>
      <c r="B26" s="12" t="s">
        <v>23</v>
      </c>
      <c r="C26" s="13" t="s">
        <v>50</v>
      </c>
      <c r="D26" s="13" t="s">
        <v>64</v>
      </c>
      <c r="E26" s="14" t="s">
        <v>52</v>
      </c>
      <c r="F26" s="13"/>
      <c r="G26" s="13"/>
      <c r="H26" s="10" t="s">
        <v>22</v>
      </c>
      <c r="I26" s="10" t="s">
        <v>23</v>
      </c>
      <c r="J26" t="s">
        <v>27</v>
      </c>
      <c r="K26" t="s">
        <v>46</v>
      </c>
      <c r="L26" t="s">
        <v>64</v>
      </c>
      <c r="M26" s="15">
        <v>11201000007</v>
      </c>
      <c r="N26" s="15" t="s">
        <v>67</v>
      </c>
      <c r="O26" s="12">
        <f>+VLOOKUP(M26,[2]Foglio1!$A:$C,3,0)</f>
        <v>5004112.37</v>
      </c>
      <c r="P26" s="12">
        <f>+VLOOKUP(M26,[3]Foglio1!$A$1:$C$65536,3,0)</f>
        <v>5007612.37</v>
      </c>
      <c r="Q26" s="12">
        <f t="shared" si="1"/>
        <v>3500</v>
      </c>
      <c r="R26" s="29">
        <f>+VLOOKUP($M26,'Sp 2013'!$M:$X,12,0)</f>
        <v>-1247352.8058666834</v>
      </c>
      <c r="S26" s="29">
        <f>+VLOOKUP($M26,'Bil 2014'!$M:$Y,13,0)</f>
        <v>0</v>
      </c>
      <c r="T26" s="29">
        <f>+SUMIFS('Scritture 2015'!$F:$F,'Scritture 2015'!$G:$G,"38",'Scritture 2015'!$A:$A,$M26)</f>
        <v>0</v>
      </c>
      <c r="U26" s="29">
        <f>+SUMIFS('Scritture 2015'!$F:$F,'Scritture 2015'!$G:$G,"16",'Scritture 2015'!$A:$A,$M26)</f>
        <v>0</v>
      </c>
      <c r="V26" s="29">
        <f>+SUMIFS('Scritture 2015'!$F:$F,'Scritture 2015'!$G:$G,"39CA",'Scritture 2015'!$A:$A,$M26)</f>
        <v>0</v>
      </c>
      <c r="W26" s="29">
        <f>+SUMIFS('Scritture 2015'!$F:$F,'Scritture 2015'!$G:$G,"17",'Scritture 2015'!$A:$A,$M26)</f>
        <v>0</v>
      </c>
      <c r="X26" s="29">
        <f>+SUMIFS('Scritture 2015'!$F:$F,'Scritture 2015'!$G:$G,"39AF",'Scritture 2015'!$A:$A,$M26)</f>
        <v>0</v>
      </c>
      <c r="Y26" s="29">
        <f>+SUMIFS('Scritture 2015'!$F:$F,'Scritture 2015'!$G:$G,"39SD",'Scritture 2015'!$A:$A,$M26)</f>
        <v>0</v>
      </c>
      <c r="Z26" s="29">
        <f>+SUMIFS('Scritture 2015'!$F:$F,'Scritture 2015'!$G:$G,"37",'Scritture 2015'!$A:$A,$M26)</f>
        <v>0</v>
      </c>
      <c r="AA26" s="29">
        <f>+SUMIFS('Scritture 2015'!$F:$F,'Scritture 2015'!$G:$G,"19",'Scritture 2015'!$A:$A,$M26)</f>
        <v>0</v>
      </c>
      <c r="AB26" s="29">
        <f>+SUMIFS('Scritture 2015'!$F:$F,'Scritture 2015'!$G:$G,"SP",'Scritture 2015'!$A:$A,$M26)</f>
        <v>0</v>
      </c>
      <c r="AC26" s="29">
        <f t="shared" si="2"/>
        <v>3760259.5641333167</v>
      </c>
      <c r="AD26" s="29">
        <f t="shared" si="0"/>
        <v>-1247352.8058666834</v>
      </c>
      <c r="AF26">
        <v>30</v>
      </c>
    </row>
    <row r="27" spans="1:32" x14ac:dyDescent="0.3">
      <c r="A27" s="12" t="s">
        <v>22</v>
      </c>
      <c r="B27" s="12" t="s">
        <v>23</v>
      </c>
      <c r="C27" s="13" t="s">
        <v>50</v>
      </c>
      <c r="D27" s="13" t="s">
        <v>64</v>
      </c>
      <c r="E27" s="14" t="s">
        <v>52</v>
      </c>
      <c r="F27" s="13"/>
      <c r="G27" s="13"/>
      <c r="H27" s="10" t="s">
        <v>22</v>
      </c>
      <c r="I27" s="10" t="s">
        <v>23</v>
      </c>
      <c r="J27" t="s">
        <v>27</v>
      </c>
      <c r="K27" t="s">
        <v>46</v>
      </c>
      <c r="L27" t="s">
        <v>64</v>
      </c>
      <c r="M27" s="15">
        <v>11201000008</v>
      </c>
      <c r="N27" s="15" t="s">
        <v>68</v>
      </c>
      <c r="O27" s="12">
        <f>+VLOOKUP(M27,[2]Foglio1!$A:$C,3,0)</f>
        <v>-596663.63</v>
      </c>
      <c r="P27" s="12">
        <f>+VLOOKUP(M27,[3]Foglio1!$A$1:$C$65536,3,0)</f>
        <v>-696780.88</v>
      </c>
      <c r="Q27" s="12">
        <f t="shared" si="1"/>
        <v>-100117.25</v>
      </c>
      <c r="R27" s="29">
        <f>+VLOOKUP($M27,'Sp 2013'!$M:$X,12,0)</f>
        <v>152262.00586668367</v>
      </c>
      <c r="S27" s="29">
        <f>+VLOOKUP($M27,'Bil 2014'!$M:$Y,13,0)</f>
        <v>-70370.677876923088</v>
      </c>
      <c r="T27" s="29">
        <f>+SUMIFS('Scritture 2015'!$F:$F,'Scritture 2015'!$G:$G,"38",'Scritture 2015'!$A:$A,$M27)</f>
        <v>0</v>
      </c>
      <c r="U27" s="29">
        <f>+SUMIFS('Scritture 2015'!$F:$F,'Scritture 2015'!$G:$G,"16",'Scritture 2015'!$A:$A,$M27)</f>
        <v>-36894.529010256447</v>
      </c>
      <c r="V27" s="29">
        <f>+SUMIFS('Scritture 2015'!$F:$F,'Scritture 2015'!$G:$G,"39CA",'Scritture 2015'!$A:$A,$M27)</f>
        <v>0</v>
      </c>
      <c r="W27" s="29">
        <f>+SUMIFS('Scritture 2015'!$F:$F,'Scritture 2015'!$G:$G,"17",'Scritture 2015'!$A:$A,$M27)</f>
        <v>0</v>
      </c>
      <c r="X27" s="29">
        <f>+SUMIFS('Scritture 2015'!$F:$F,'Scritture 2015'!$G:$G,"39AF",'Scritture 2015'!$A:$A,$M27)</f>
        <v>0</v>
      </c>
      <c r="Y27" s="29">
        <f>+SUMIFS('Scritture 2015'!$F:$F,'Scritture 2015'!$G:$G,"39SD",'Scritture 2015'!$A:$A,$M27)</f>
        <v>0</v>
      </c>
      <c r="Z27" s="29">
        <f>+SUMIFS('Scritture 2015'!$F:$F,'Scritture 2015'!$G:$G,"37",'Scritture 2015'!$A:$A,$M27)</f>
        <v>0</v>
      </c>
      <c r="AA27" s="29">
        <f>+SUMIFS('Scritture 2015'!$F:$F,'Scritture 2015'!$G:$G,"19",'Scritture 2015'!$A:$A,$M27)</f>
        <v>0</v>
      </c>
      <c r="AB27" s="29">
        <f>+SUMIFS('Scritture 2015'!$F:$F,'Scritture 2015'!$G:$G,"SP",'Scritture 2015'!$A:$A,$M27)</f>
        <v>0</v>
      </c>
      <c r="AC27" s="29">
        <f t="shared" si="2"/>
        <v>-651784.08102049585</v>
      </c>
      <c r="AD27" s="29">
        <f t="shared" si="0"/>
        <v>44996.79897950415</v>
      </c>
      <c r="AF27">
        <v>30</v>
      </c>
    </row>
    <row r="28" spans="1:32" x14ac:dyDescent="0.3">
      <c r="A28" s="12" t="s">
        <v>22</v>
      </c>
      <c r="B28" s="12" t="s">
        <v>23</v>
      </c>
      <c r="C28" s="13" t="s">
        <v>50</v>
      </c>
      <c r="D28" s="13" t="s">
        <v>64</v>
      </c>
      <c r="E28" s="14" t="s">
        <v>52</v>
      </c>
      <c r="F28" s="13"/>
      <c r="G28" s="13"/>
      <c r="H28" s="10" t="s">
        <v>22</v>
      </c>
      <c r="I28" s="10" t="s">
        <v>23</v>
      </c>
      <c r="J28" t="s">
        <v>27</v>
      </c>
      <c r="K28" t="s">
        <v>46</v>
      </c>
      <c r="L28" t="s">
        <v>64</v>
      </c>
      <c r="M28" s="15">
        <v>11201000009</v>
      </c>
      <c r="N28" s="15" t="s">
        <v>69</v>
      </c>
      <c r="O28" s="12">
        <f>+VLOOKUP(M28,[2]Foglio1!$A:$C,3,0)</f>
        <v>405168.59</v>
      </c>
      <c r="P28" s="12">
        <f>+VLOOKUP(M28,[3]Foglio1!$A$1:$C$65536,3,0)</f>
        <v>405168.59</v>
      </c>
      <c r="Q28" s="12">
        <f t="shared" si="1"/>
        <v>0</v>
      </c>
      <c r="R28" s="29">
        <f>+VLOOKUP($M28,'Sp 2013'!$M:$X,12,0)</f>
        <v>-310168.59000000003</v>
      </c>
      <c r="S28" s="29">
        <f>+VLOOKUP($M28,'Bil 2014'!$M:$Y,13,0)</f>
        <v>0</v>
      </c>
      <c r="T28" s="29">
        <f>+SUMIFS('Scritture 2015'!$F:$F,'Scritture 2015'!$G:$G,"38",'Scritture 2015'!$A:$A,$M28)</f>
        <v>0</v>
      </c>
      <c r="U28" s="29">
        <f>+SUMIFS('Scritture 2015'!$F:$F,'Scritture 2015'!$G:$G,"16",'Scritture 2015'!$A:$A,$M28)</f>
        <v>0</v>
      </c>
      <c r="V28" s="29">
        <f>+SUMIFS('Scritture 2015'!$F:$F,'Scritture 2015'!$G:$G,"39CA",'Scritture 2015'!$A:$A,$M28)</f>
        <v>0</v>
      </c>
      <c r="W28" s="29">
        <f>+SUMIFS('Scritture 2015'!$F:$F,'Scritture 2015'!$G:$G,"17",'Scritture 2015'!$A:$A,$M28)</f>
        <v>0</v>
      </c>
      <c r="X28" s="29">
        <f>+SUMIFS('Scritture 2015'!$F:$F,'Scritture 2015'!$G:$G,"39AF",'Scritture 2015'!$A:$A,$M28)</f>
        <v>0</v>
      </c>
      <c r="Y28" s="29">
        <f>+SUMIFS('Scritture 2015'!$F:$F,'Scritture 2015'!$G:$G,"39SD",'Scritture 2015'!$A:$A,$M28)</f>
        <v>0</v>
      </c>
      <c r="Z28" s="29">
        <f>+SUMIFS('Scritture 2015'!$F:$F,'Scritture 2015'!$G:$G,"37",'Scritture 2015'!$A:$A,$M28)</f>
        <v>0</v>
      </c>
      <c r="AA28" s="29">
        <f>+SUMIFS('Scritture 2015'!$F:$F,'Scritture 2015'!$G:$G,"19",'Scritture 2015'!$A:$A,$M28)</f>
        <v>0</v>
      </c>
      <c r="AB28" s="29">
        <f>+SUMIFS('Scritture 2015'!$F:$F,'Scritture 2015'!$G:$G,"SP",'Scritture 2015'!$A:$A,$M28)</f>
        <v>0</v>
      </c>
      <c r="AC28" s="29">
        <f t="shared" si="2"/>
        <v>95000</v>
      </c>
      <c r="AD28" s="29">
        <f t="shared" si="0"/>
        <v>-310168.59000000003</v>
      </c>
      <c r="AF28">
        <v>30</v>
      </c>
    </row>
    <row r="29" spans="1:32" x14ac:dyDescent="0.3">
      <c r="A29" s="12" t="s">
        <v>22</v>
      </c>
      <c r="B29" s="12" t="s">
        <v>23</v>
      </c>
      <c r="C29" s="13" t="s">
        <v>50</v>
      </c>
      <c r="D29" s="13" t="s">
        <v>64</v>
      </c>
      <c r="E29" s="14" t="s">
        <v>52</v>
      </c>
      <c r="F29" s="13"/>
      <c r="G29" s="13"/>
      <c r="H29" s="10" t="s">
        <v>22</v>
      </c>
      <c r="I29" s="10" t="s">
        <v>23</v>
      </c>
      <c r="J29" t="s">
        <v>27</v>
      </c>
      <c r="K29" t="s">
        <v>46</v>
      </c>
      <c r="L29" t="s">
        <v>64</v>
      </c>
      <c r="M29" s="15">
        <v>11201000010</v>
      </c>
      <c r="N29" s="15" t="s">
        <v>70</v>
      </c>
      <c r="O29" s="12"/>
      <c r="P29" s="12">
        <f>+VLOOKUP(M29,[3]Foglio1!$A$1:$C$65536,3,0)</f>
        <v>0</v>
      </c>
      <c r="Q29" s="12">
        <f t="shared" si="1"/>
        <v>0</v>
      </c>
      <c r="R29" s="29">
        <f>+VLOOKUP($M29,'Sp 2013'!$M:$X,12,0)</f>
        <v>0</v>
      </c>
      <c r="S29" s="29">
        <f>+VLOOKUP($M29,'Bil 2014'!$M:$Y,13,0)</f>
        <v>-6333.333333333333</v>
      </c>
      <c r="T29" s="29">
        <f>+SUMIFS('Scritture 2015'!$F:$F,'Scritture 2015'!$G:$G,"38",'Scritture 2015'!$A:$A,$M29)</f>
        <v>0</v>
      </c>
      <c r="U29" s="29">
        <f>+SUMIFS('Scritture 2015'!$F:$F,'Scritture 2015'!$G:$G,"16",'Scritture 2015'!$A:$A,$M29)</f>
        <v>-6333.333333333333</v>
      </c>
      <c r="V29" s="29">
        <f>+SUMIFS('Scritture 2015'!$F:$F,'Scritture 2015'!$G:$G,"39CA",'Scritture 2015'!$A:$A,$M29)</f>
        <v>0</v>
      </c>
      <c r="W29" s="29">
        <f>+SUMIFS('Scritture 2015'!$F:$F,'Scritture 2015'!$G:$G,"17",'Scritture 2015'!$A:$A,$M29)</f>
        <v>0</v>
      </c>
      <c r="X29" s="29">
        <f>+SUMIFS('Scritture 2015'!$F:$F,'Scritture 2015'!$G:$G,"39AF",'Scritture 2015'!$A:$A,$M29)</f>
        <v>0</v>
      </c>
      <c r="Y29" s="29">
        <f>+SUMIFS('Scritture 2015'!$F:$F,'Scritture 2015'!$G:$G,"39SD",'Scritture 2015'!$A:$A,$M29)</f>
        <v>0</v>
      </c>
      <c r="Z29" s="29">
        <f>+SUMIFS('Scritture 2015'!$F:$F,'Scritture 2015'!$G:$G,"37",'Scritture 2015'!$A:$A,$M29)</f>
        <v>0</v>
      </c>
      <c r="AA29" s="29">
        <f>+SUMIFS('Scritture 2015'!$F:$F,'Scritture 2015'!$G:$G,"19",'Scritture 2015'!$A:$A,$M29)</f>
        <v>0</v>
      </c>
      <c r="AB29" s="29">
        <f>+SUMIFS('Scritture 2015'!$F:$F,'Scritture 2015'!$G:$G,"SP",'Scritture 2015'!$A:$A,$M29)</f>
        <v>0</v>
      </c>
      <c r="AC29" s="29">
        <f t="shared" si="2"/>
        <v>-12666.666666666666</v>
      </c>
      <c r="AD29" s="29">
        <f t="shared" si="0"/>
        <v>-12666.666666666666</v>
      </c>
      <c r="AF29">
        <v>30</v>
      </c>
    </row>
    <row r="30" spans="1:32" x14ac:dyDescent="0.3">
      <c r="A30" s="12" t="s">
        <v>22</v>
      </c>
      <c r="B30" s="12" t="s">
        <v>23</v>
      </c>
      <c r="C30" s="13" t="s">
        <v>50</v>
      </c>
      <c r="D30" s="13" t="s">
        <v>64</v>
      </c>
      <c r="E30" s="14" t="s">
        <v>52</v>
      </c>
      <c r="F30" s="13"/>
      <c r="G30" s="13"/>
      <c r="H30" s="10" t="s">
        <v>22</v>
      </c>
      <c r="I30" s="10" t="s">
        <v>23</v>
      </c>
      <c r="J30" t="s">
        <v>27</v>
      </c>
      <c r="K30" t="s">
        <v>46</v>
      </c>
      <c r="L30" t="s">
        <v>64</v>
      </c>
      <c r="M30" s="15">
        <v>11201000011</v>
      </c>
      <c r="N30" s="15" t="s">
        <v>71</v>
      </c>
      <c r="O30" s="12">
        <f>+VLOOKUP(M30,[2]Foglio1!$A:$C,3,0)</f>
        <v>623849.72</v>
      </c>
      <c r="P30" s="12">
        <f>+VLOOKUP(M30,[3]Foglio1!$A$1:$C$65536,3,0)</f>
        <v>623849.72</v>
      </c>
      <c r="Q30" s="12">
        <f t="shared" si="1"/>
        <v>0</v>
      </c>
      <c r="R30" s="29">
        <f>+VLOOKUP($M30,'Sp 2013'!$M:$X,12,0)</f>
        <v>-69844.043871224974</v>
      </c>
      <c r="S30" s="29">
        <f>+VLOOKUP($M30,'Bil 2014'!$M:$Y,13,0)</f>
        <v>0</v>
      </c>
      <c r="T30" s="29">
        <f>+SUMIFS('Scritture 2015'!$F:$F,'Scritture 2015'!$G:$G,"38",'Scritture 2015'!$A:$A,$M30)</f>
        <v>0</v>
      </c>
      <c r="U30" s="29">
        <f>+SUMIFS('Scritture 2015'!$F:$F,'Scritture 2015'!$G:$G,"16",'Scritture 2015'!$A:$A,$M30)</f>
        <v>0</v>
      </c>
      <c r="V30" s="29">
        <f>+SUMIFS('Scritture 2015'!$F:$F,'Scritture 2015'!$G:$G,"39CA",'Scritture 2015'!$A:$A,$M30)</f>
        <v>0</v>
      </c>
      <c r="W30" s="29">
        <f>+SUMIFS('Scritture 2015'!$F:$F,'Scritture 2015'!$G:$G,"17",'Scritture 2015'!$A:$A,$M30)</f>
        <v>0</v>
      </c>
      <c r="X30" s="29">
        <f>+SUMIFS('Scritture 2015'!$F:$F,'Scritture 2015'!$G:$G,"39AF",'Scritture 2015'!$A:$A,$M30)</f>
        <v>0</v>
      </c>
      <c r="Y30" s="29">
        <f>+SUMIFS('Scritture 2015'!$F:$F,'Scritture 2015'!$G:$G,"39SD",'Scritture 2015'!$A:$A,$M30)</f>
        <v>0</v>
      </c>
      <c r="Z30" s="29">
        <f>+SUMIFS('Scritture 2015'!$F:$F,'Scritture 2015'!$G:$G,"37",'Scritture 2015'!$A:$A,$M30)</f>
        <v>0</v>
      </c>
      <c r="AA30" s="29">
        <f>+SUMIFS('Scritture 2015'!$F:$F,'Scritture 2015'!$G:$G,"19",'Scritture 2015'!$A:$A,$M30)</f>
        <v>0</v>
      </c>
      <c r="AB30" s="29">
        <f>+SUMIFS('Scritture 2015'!$F:$F,'Scritture 2015'!$G:$G,"SP",'Scritture 2015'!$A:$A,$M30)</f>
        <v>0</v>
      </c>
      <c r="AC30" s="29">
        <f t="shared" si="2"/>
        <v>554005.676128775</v>
      </c>
      <c r="AD30" s="29">
        <f t="shared" si="0"/>
        <v>-69844.043871224974</v>
      </c>
      <c r="AF30">
        <v>30</v>
      </c>
    </row>
    <row r="31" spans="1:32" x14ac:dyDescent="0.3">
      <c r="A31" s="12" t="s">
        <v>22</v>
      </c>
      <c r="B31" s="12" t="s">
        <v>23</v>
      </c>
      <c r="C31" s="13" t="s">
        <v>50</v>
      </c>
      <c r="D31" s="13" t="s">
        <v>64</v>
      </c>
      <c r="E31" s="14" t="s">
        <v>52</v>
      </c>
      <c r="F31" s="13"/>
      <c r="G31" s="13"/>
      <c r="H31" s="10" t="s">
        <v>22</v>
      </c>
      <c r="I31" s="10" t="s">
        <v>23</v>
      </c>
      <c r="J31" t="s">
        <v>27</v>
      </c>
      <c r="K31" t="s">
        <v>46</v>
      </c>
      <c r="L31" t="s">
        <v>64</v>
      </c>
      <c r="M31" s="15">
        <v>11201000012</v>
      </c>
      <c r="N31" s="15" t="s">
        <v>72</v>
      </c>
      <c r="O31" s="12">
        <f>+VLOOKUP(M31,[2]Foglio1!$A:$C,3,0)</f>
        <v>-62706.87</v>
      </c>
      <c r="P31" s="12">
        <f>+VLOOKUP(M31,[3]Foglio1!$A$1:$C$65536,3,0)</f>
        <v>-75183.87</v>
      </c>
      <c r="Q31" s="12">
        <f t="shared" si="1"/>
        <v>-12476.999999999993</v>
      </c>
      <c r="R31" s="29">
        <f>+VLOOKUP($M31,'Sp 2013'!$M:$X,12,0)</f>
        <v>18481.843871225079</v>
      </c>
      <c r="S31" s="29">
        <f>+VLOOKUP($M31,'Bil 2014'!$M:$Y,13,0)</f>
        <v>-26015.938917647065</v>
      </c>
      <c r="T31" s="29">
        <f>+SUMIFS('Scritture 2015'!$F:$F,'Scritture 2015'!$G:$G,"38",'Scritture 2015'!$A:$A,$M31)</f>
        <v>0</v>
      </c>
      <c r="U31" s="29">
        <f>+SUMIFS('Scritture 2015'!$F:$F,'Scritture 2015'!$G:$G,"16",'Scritture 2015'!$A:$A,$M31)</f>
        <v>-17758.299717647064</v>
      </c>
      <c r="V31" s="29">
        <f>+SUMIFS('Scritture 2015'!$F:$F,'Scritture 2015'!$G:$G,"39CA",'Scritture 2015'!$A:$A,$M31)</f>
        <v>0</v>
      </c>
      <c r="W31" s="29">
        <f>+SUMIFS('Scritture 2015'!$F:$F,'Scritture 2015'!$G:$G,"17",'Scritture 2015'!$A:$A,$M31)</f>
        <v>0</v>
      </c>
      <c r="X31" s="29">
        <f>+SUMIFS('Scritture 2015'!$F:$F,'Scritture 2015'!$G:$G,"39AF",'Scritture 2015'!$A:$A,$M31)</f>
        <v>0</v>
      </c>
      <c r="Y31" s="29">
        <f>+SUMIFS('Scritture 2015'!$F:$F,'Scritture 2015'!$G:$G,"39SD",'Scritture 2015'!$A:$A,$M31)</f>
        <v>0</v>
      </c>
      <c r="Z31" s="29">
        <f>+SUMIFS('Scritture 2015'!$F:$F,'Scritture 2015'!$G:$G,"37",'Scritture 2015'!$A:$A,$M31)</f>
        <v>0</v>
      </c>
      <c r="AA31" s="29">
        <f>+SUMIFS('Scritture 2015'!$F:$F,'Scritture 2015'!$G:$G,"19",'Scritture 2015'!$A:$A,$M31)</f>
        <v>0</v>
      </c>
      <c r="AB31" s="29">
        <f>+SUMIFS('Scritture 2015'!$F:$F,'Scritture 2015'!$G:$G,"SP",'Scritture 2015'!$A:$A,$M31)</f>
        <v>0</v>
      </c>
      <c r="AC31" s="29">
        <f t="shared" si="2"/>
        <v>-100476.26476406904</v>
      </c>
      <c r="AD31" s="29">
        <f t="shared" si="0"/>
        <v>-25292.394764069046</v>
      </c>
      <c r="AF31">
        <v>30</v>
      </c>
    </row>
    <row r="32" spans="1:32" x14ac:dyDescent="0.3">
      <c r="A32" s="12" t="s">
        <v>22</v>
      </c>
      <c r="B32" s="12" t="s">
        <v>23</v>
      </c>
      <c r="C32" s="13" t="s">
        <v>50</v>
      </c>
      <c r="D32" s="13" t="s">
        <v>64</v>
      </c>
      <c r="E32" s="14" t="s">
        <v>52</v>
      </c>
      <c r="F32" s="13"/>
      <c r="G32" s="13"/>
      <c r="H32" s="10" t="s">
        <v>22</v>
      </c>
      <c r="I32" s="10" t="s">
        <v>23</v>
      </c>
      <c r="J32" t="s">
        <v>27</v>
      </c>
      <c r="K32" t="s">
        <v>46</v>
      </c>
      <c r="L32" t="s">
        <v>64</v>
      </c>
      <c r="M32" s="15">
        <v>11201000019</v>
      </c>
      <c r="N32" s="15" t="s">
        <v>73</v>
      </c>
      <c r="O32" s="12">
        <f>+VLOOKUP(M32,[2]Foglio1!$A:$C,3,0)</f>
        <v>524494.30000000005</v>
      </c>
      <c r="P32" s="12">
        <f>+VLOOKUP(M32,[3]Foglio1!$A$1:$C$65536,3,0)</f>
        <v>524494.30000000005</v>
      </c>
      <c r="Q32" s="12">
        <f t="shared" si="1"/>
        <v>0</v>
      </c>
      <c r="R32" s="29">
        <f>+VLOOKUP($M32,'Sp 2013'!$M:$X,12,0)</f>
        <v>-116200.99813711684</v>
      </c>
      <c r="S32" s="29">
        <f>+VLOOKUP($M32,'Bil 2014'!$M:$Y,13,0)</f>
        <v>0</v>
      </c>
      <c r="T32" s="29">
        <f>+SUMIFS('Scritture 2015'!$F:$F,'Scritture 2015'!$G:$G,"38",'Scritture 2015'!$A:$A,$M32)</f>
        <v>0</v>
      </c>
      <c r="U32" s="29">
        <f>+SUMIFS('Scritture 2015'!$F:$F,'Scritture 2015'!$G:$G,"16",'Scritture 2015'!$A:$A,$M32)</f>
        <v>0</v>
      </c>
      <c r="V32" s="29">
        <f>+SUMIFS('Scritture 2015'!$F:$F,'Scritture 2015'!$G:$G,"39CA",'Scritture 2015'!$A:$A,$M32)</f>
        <v>0</v>
      </c>
      <c r="W32" s="29">
        <f>+SUMIFS('Scritture 2015'!$F:$F,'Scritture 2015'!$G:$G,"17",'Scritture 2015'!$A:$A,$M32)</f>
        <v>0</v>
      </c>
      <c r="X32" s="29">
        <f>+SUMIFS('Scritture 2015'!$F:$F,'Scritture 2015'!$G:$G,"39AF",'Scritture 2015'!$A:$A,$M32)</f>
        <v>0</v>
      </c>
      <c r="Y32" s="29">
        <f>+SUMIFS('Scritture 2015'!$F:$F,'Scritture 2015'!$G:$G,"39SD",'Scritture 2015'!$A:$A,$M32)</f>
        <v>0</v>
      </c>
      <c r="Z32" s="29">
        <f>+SUMIFS('Scritture 2015'!$F:$F,'Scritture 2015'!$G:$G,"37",'Scritture 2015'!$A:$A,$M32)</f>
        <v>0</v>
      </c>
      <c r="AA32" s="29">
        <f>+SUMIFS('Scritture 2015'!$F:$F,'Scritture 2015'!$G:$G,"19",'Scritture 2015'!$A:$A,$M32)</f>
        <v>0</v>
      </c>
      <c r="AB32" s="29">
        <f>+SUMIFS('Scritture 2015'!$F:$F,'Scritture 2015'!$G:$G,"SP",'Scritture 2015'!$A:$A,$M32)</f>
        <v>0</v>
      </c>
      <c r="AC32" s="29">
        <f t="shared" si="2"/>
        <v>408293.30186288321</v>
      </c>
      <c r="AD32" s="29">
        <f t="shared" si="0"/>
        <v>-116200.99813711684</v>
      </c>
      <c r="AF32">
        <v>30</v>
      </c>
    </row>
    <row r="33" spans="1:32" x14ac:dyDescent="0.3">
      <c r="A33" s="12" t="s">
        <v>22</v>
      </c>
      <c r="B33" s="12" t="s">
        <v>23</v>
      </c>
      <c r="C33" s="13" t="s">
        <v>50</v>
      </c>
      <c r="D33" s="13" t="s">
        <v>64</v>
      </c>
      <c r="E33" s="14" t="s">
        <v>52</v>
      </c>
      <c r="F33" s="13"/>
      <c r="G33" s="13"/>
      <c r="H33" s="10" t="s">
        <v>22</v>
      </c>
      <c r="I33" s="10" t="s">
        <v>23</v>
      </c>
      <c r="J33" t="s">
        <v>27</v>
      </c>
      <c r="K33" t="s">
        <v>46</v>
      </c>
      <c r="L33" t="s">
        <v>64</v>
      </c>
      <c r="M33" s="15">
        <v>11201000020</v>
      </c>
      <c r="N33" s="15" t="s">
        <v>74</v>
      </c>
      <c r="O33" s="12">
        <f>+VLOOKUP(M33,[2]Foglio1!$A:$C,3,0)</f>
        <v>-53211.88</v>
      </c>
      <c r="P33" s="12">
        <f>+VLOOKUP(M33,[3]Foglio1!$A$1:$C$65536,3,0)</f>
        <v>-63701.77</v>
      </c>
      <c r="Q33" s="12">
        <f t="shared" si="1"/>
        <v>-10489.89</v>
      </c>
      <c r="R33" s="29">
        <f>+VLOOKUP($M33,'Sp 2013'!$M:$X,12,0)</f>
        <v>10832.588137116814</v>
      </c>
      <c r="S33" s="29">
        <f>+VLOOKUP($M33,'Bil 2014'!$M:$Y,13,0)</f>
        <v>-4217.0447030303048</v>
      </c>
      <c r="T33" s="29">
        <f>+SUMIFS('Scritture 2015'!$F:$F,'Scritture 2015'!$G:$G,"38",'Scritture 2015'!$A:$A,$M33)</f>
        <v>0</v>
      </c>
      <c r="U33" s="29">
        <f>+SUMIFS('Scritture 2015'!$F:$F,'Scritture 2015'!$G:$G,"16",'Scritture 2015'!$A:$A,$M33)</f>
        <v>-813.14430303030713</v>
      </c>
      <c r="V33" s="29">
        <f>+SUMIFS('Scritture 2015'!$F:$F,'Scritture 2015'!$G:$G,"39CA",'Scritture 2015'!$A:$A,$M33)</f>
        <v>0</v>
      </c>
      <c r="W33" s="29">
        <f>+SUMIFS('Scritture 2015'!$F:$F,'Scritture 2015'!$G:$G,"17",'Scritture 2015'!$A:$A,$M33)</f>
        <v>0</v>
      </c>
      <c r="X33" s="29">
        <f>+SUMIFS('Scritture 2015'!$F:$F,'Scritture 2015'!$G:$G,"39AF",'Scritture 2015'!$A:$A,$M33)</f>
        <v>0</v>
      </c>
      <c r="Y33" s="29">
        <f>+SUMIFS('Scritture 2015'!$F:$F,'Scritture 2015'!$G:$G,"39SD",'Scritture 2015'!$A:$A,$M33)</f>
        <v>0</v>
      </c>
      <c r="Z33" s="29">
        <f>+SUMIFS('Scritture 2015'!$F:$F,'Scritture 2015'!$G:$G,"37",'Scritture 2015'!$A:$A,$M33)</f>
        <v>0</v>
      </c>
      <c r="AA33" s="29">
        <f>+SUMIFS('Scritture 2015'!$F:$F,'Scritture 2015'!$G:$G,"19",'Scritture 2015'!$A:$A,$M33)</f>
        <v>0</v>
      </c>
      <c r="AB33" s="29">
        <f>+SUMIFS('Scritture 2015'!$F:$F,'Scritture 2015'!$G:$G,"SP",'Scritture 2015'!$A:$A,$M33)</f>
        <v>0</v>
      </c>
      <c r="AC33" s="29">
        <f t="shared" si="2"/>
        <v>-57899.370868943792</v>
      </c>
      <c r="AD33" s="29">
        <f t="shared" si="0"/>
        <v>5802.3991310562051</v>
      </c>
      <c r="AF33">
        <v>30</v>
      </c>
    </row>
    <row r="34" spans="1:32" x14ac:dyDescent="0.3">
      <c r="A34" s="12" t="s">
        <v>22</v>
      </c>
      <c r="B34" s="12" t="s">
        <v>23</v>
      </c>
      <c r="C34" s="13" t="s">
        <v>50</v>
      </c>
      <c r="D34" s="13" t="s">
        <v>64</v>
      </c>
      <c r="E34" s="14" t="s">
        <v>52</v>
      </c>
      <c r="F34" s="13"/>
      <c r="G34" s="13"/>
      <c r="H34" s="10" t="s">
        <v>22</v>
      </c>
      <c r="I34" s="10" t="s">
        <v>23</v>
      </c>
      <c r="J34" t="s">
        <v>27</v>
      </c>
      <c r="K34" t="s">
        <v>46</v>
      </c>
      <c r="L34" t="s">
        <v>64</v>
      </c>
      <c r="M34" s="15">
        <v>11201000023</v>
      </c>
      <c r="N34" s="15" t="s">
        <v>75</v>
      </c>
      <c r="O34" s="12">
        <f>+VLOOKUP(M34,[2]Foglio1!$A:$C,3,0)</f>
        <v>1718654.78</v>
      </c>
      <c r="P34" s="12">
        <f>+VLOOKUP(M34,[3]Foglio1!$A$1:$C$65536,3,0)</f>
        <v>1718654.78</v>
      </c>
      <c r="Q34" s="12">
        <f t="shared" si="1"/>
        <v>0</v>
      </c>
      <c r="R34" s="29">
        <f>+VLOOKUP($M34,'Sp 2013'!$M:$X,12,0)</f>
        <v>59636.585588313174</v>
      </c>
      <c r="S34" s="29">
        <f>+VLOOKUP($M34,'Bil 2014'!$M:$Y,13,0)</f>
        <v>0</v>
      </c>
      <c r="T34" s="29">
        <f>+SUMIFS('Scritture 2015'!$F:$F,'Scritture 2015'!$G:$G,"38",'Scritture 2015'!$A:$A,$M34)</f>
        <v>0</v>
      </c>
      <c r="U34" s="29">
        <f>+SUMIFS('Scritture 2015'!$F:$F,'Scritture 2015'!$G:$G,"16",'Scritture 2015'!$A:$A,$M34)</f>
        <v>0</v>
      </c>
      <c r="V34" s="29">
        <f>+SUMIFS('Scritture 2015'!$F:$F,'Scritture 2015'!$G:$G,"39CA",'Scritture 2015'!$A:$A,$M34)</f>
        <v>0</v>
      </c>
      <c r="W34" s="29">
        <f>+SUMIFS('Scritture 2015'!$F:$F,'Scritture 2015'!$G:$G,"17",'Scritture 2015'!$A:$A,$M34)</f>
        <v>0</v>
      </c>
      <c r="X34" s="29">
        <f>+SUMIFS('Scritture 2015'!$F:$F,'Scritture 2015'!$G:$G,"39AF",'Scritture 2015'!$A:$A,$M34)</f>
        <v>0</v>
      </c>
      <c r="Y34" s="29">
        <f>+SUMIFS('Scritture 2015'!$F:$F,'Scritture 2015'!$G:$G,"39SD",'Scritture 2015'!$A:$A,$M34)</f>
        <v>0</v>
      </c>
      <c r="Z34" s="29">
        <f>+SUMIFS('Scritture 2015'!$F:$F,'Scritture 2015'!$G:$G,"37",'Scritture 2015'!$A:$A,$M34)</f>
        <v>0</v>
      </c>
      <c r="AA34" s="29">
        <f>+SUMIFS('Scritture 2015'!$F:$F,'Scritture 2015'!$G:$G,"19",'Scritture 2015'!$A:$A,$M34)</f>
        <v>0</v>
      </c>
      <c r="AB34" s="29">
        <f>+SUMIFS('Scritture 2015'!$F:$F,'Scritture 2015'!$G:$G,"SP",'Scritture 2015'!$A:$A,$M34)</f>
        <v>0</v>
      </c>
      <c r="AC34" s="29">
        <f t="shared" si="2"/>
        <v>1778291.3655883132</v>
      </c>
      <c r="AD34" s="29">
        <f t="shared" si="0"/>
        <v>59636.585588313174</v>
      </c>
      <c r="AF34">
        <v>30</v>
      </c>
    </row>
    <row r="35" spans="1:32" x14ac:dyDescent="0.3">
      <c r="A35" s="12" t="s">
        <v>22</v>
      </c>
      <c r="B35" s="12" t="s">
        <v>23</v>
      </c>
      <c r="C35" s="13" t="s">
        <v>50</v>
      </c>
      <c r="D35" s="13" t="s">
        <v>64</v>
      </c>
      <c r="E35" s="14" t="s">
        <v>52</v>
      </c>
      <c r="F35" s="13"/>
      <c r="G35" s="13"/>
      <c r="H35" s="10" t="s">
        <v>22</v>
      </c>
      <c r="I35" s="10" t="s">
        <v>23</v>
      </c>
      <c r="J35" t="s">
        <v>27</v>
      </c>
      <c r="K35" t="s">
        <v>46</v>
      </c>
      <c r="L35" t="s">
        <v>64</v>
      </c>
      <c r="M35" s="15">
        <v>11201000024</v>
      </c>
      <c r="N35" s="15" t="s">
        <v>76</v>
      </c>
      <c r="O35" s="12">
        <f>+VLOOKUP(M35,[2]Foglio1!$A:$C,3,0)</f>
        <v>-142475.76</v>
      </c>
      <c r="P35" s="12">
        <f>+VLOOKUP(M35,[3]Foglio1!$A$1:$C$65536,3,0)</f>
        <v>-176848.86</v>
      </c>
      <c r="Q35" s="12">
        <f t="shared" si="1"/>
        <v>-34373.099999999977</v>
      </c>
      <c r="R35" s="29">
        <f>+VLOOKUP($M35,'Sp 2013'!$M:$X,12,0)</f>
        <v>4134.7344116870663</v>
      </c>
      <c r="S35" s="29">
        <f>+VLOOKUP($M35,'Bil 2014'!$M:$Y,13,0)</f>
        <v>-36401.953703225809</v>
      </c>
      <c r="T35" s="29">
        <f>+SUMIFS('Scritture 2015'!$F:$F,'Scritture 2015'!$G:$G,"38",'Scritture 2015'!$A:$A,$M35)</f>
        <v>0</v>
      </c>
      <c r="U35" s="29">
        <f>+SUMIFS('Scritture 2015'!$F:$F,'Scritture 2015'!$G:$G,"16",'Scritture 2015'!$A:$A,$M35)</f>
        <v>-19078.517303225817</v>
      </c>
      <c r="V35" s="29">
        <f>+SUMIFS('Scritture 2015'!$F:$F,'Scritture 2015'!$G:$G,"39CA",'Scritture 2015'!$A:$A,$M35)</f>
        <v>0</v>
      </c>
      <c r="W35" s="29">
        <f>+SUMIFS('Scritture 2015'!$F:$F,'Scritture 2015'!$G:$G,"17",'Scritture 2015'!$A:$A,$M35)</f>
        <v>0</v>
      </c>
      <c r="X35" s="29">
        <f>+SUMIFS('Scritture 2015'!$F:$F,'Scritture 2015'!$G:$G,"39AF",'Scritture 2015'!$A:$A,$M35)</f>
        <v>0</v>
      </c>
      <c r="Y35" s="29">
        <f>+SUMIFS('Scritture 2015'!$F:$F,'Scritture 2015'!$G:$G,"39SD",'Scritture 2015'!$A:$A,$M35)</f>
        <v>0</v>
      </c>
      <c r="Z35" s="29">
        <f>+SUMIFS('Scritture 2015'!$F:$F,'Scritture 2015'!$G:$G,"37",'Scritture 2015'!$A:$A,$M35)</f>
        <v>0</v>
      </c>
      <c r="AA35" s="29">
        <f>+SUMIFS('Scritture 2015'!$F:$F,'Scritture 2015'!$G:$G,"19",'Scritture 2015'!$A:$A,$M35)</f>
        <v>0</v>
      </c>
      <c r="AB35" s="29">
        <f>+SUMIFS('Scritture 2015'!$F:$F,'Scritture 2015'!$G:$G,"SP",'Scritture 2015'!$A:$A,$M35)</f>
        <v>0</v>
      </c>
      <c r="AC35" s="29">
        <f t="shared" si="2"/>
        <v>-228194.59659476456</v>
      </c>
      <c r="AD35" s="29">
        <f t="shared" si="0"/>
        <v>-51345.736594764574</v>
      </c>
      <c r="AF35">
        <v>30</v>
      </c>
    </row>
    <row r="36" spans="1:32" x14ac:dyDescent="0.3">
      <c r="A36" s="12" t="s">
        <v>22</v>
      </c>
      <c r="B36" s="12" t="s">
        <v>23</v>
      </c>
      <c r="C36" s="13" t="s">
        <v>50</v>
      </c>
      <c r="D36" s="13" t="s">
        <v>64</v>
      </c>
      <c r="E36" s="14" t="s">
        <v>52</v>
      </c>
      <c r="F36" s="13"/>
      <c r="G36" s="13"/>
      <c r="H36" s="10" t="s">
        <v>22</v>
      </c>
      <c r="I36" s="10" t="s">
        <v>23</v>
      </c>
      <c r="J36" t="s">
        <v>27</v>
      </c>
      <c r="K36" t="s">
        <v>46</v>
      </c>
      <c r="L36" t="s">
        <v>64</v>
      </c>
      <c r="M36" s="15">
        <v>11201000005</v>
      </c>
      <c r="N36" s="15" t="s">
        <v>77</v>
      </c>
      <c r="O36" s="12">
        <f>+VLOOKUP(M36,[2]Foglio1!$A:$C,3,0)</f>
        <v>27997.13</v>
      </c>
      <c r="P36" s="12">
        <f>+VLOOKUP(M36,[3]Foglio1!$A$1:$C$65536,3,0)</f>
        <v>27997.13</v>
      </c>
      <c r="Q36" s="12">
        <f t="shared" si="1"/>
        <v>0</v>
      </c>
      <c r="R36" s="29">
        <f>+VLOOKUP($M36,'Sp 2013'!$M:$X,12,0)</f>
        <v>0</v>
      </c>
      <c r="S36" s="29">
        <f>+VLOOKUP($M36,'Bil 2014'!$M:$Y,13,0)</f>
        <v>0</v>
      </c>
      <c r="T36" s="29">
        <f>+SUMIFS('Scritture 2015'!$F:$F,'Scritture 2015'!$G:$G,"38",'Scritture 2015'!$A:$A,$M36)</f>
        <v>0</v>
      </c>
      <c r="U36" s="29">
        <f>+SUMIFS('Scritture 2015'!$F:$F,'Scritture 2015'!$G:$G,"16",'Scritture 2015'!$A:$A,$M36)</f>
        <v>0</v>
      </c>
      <c r="V36" s="29">
        <f>+SUMIFS('Scritture 2015'!$F:$F,'Scritture 2015'!$G:$G,"39CA",'Scritture 2015'!$A:$A,$M36)</f>
        <v>0</v>
      </c>
      <c r="W36" s="29">
        <f>+SUMIFS('Scritture 2015'!$F:$F,'Scritture 2015'!$G:$G,"17",'Scritture 2015'!$A:$A,$M36)</f>
        <v>0</v>
      </c>
      <c r="X36" s="29">
        <f>+SUMIFS('Scritture 2015'!$F:$F,'Scritture 2015'!$G:$G,"39AF",'Scritture 2015'!$A:$A,$M36)</f>
        <v>0</v>
      </c>
      <c r="Y36" s="29">
        <f>+SUMIFS('Scritture 2015'!$F:$F,'Scritture 2015'!$G:$G,"39SD",'Scritture 2015'!$A:$A,$M36)</f>
        <v>0</v>
      </c>
      <c r="Z36" s="29">
        <f>+SUMIFS('Scritture 2015'!$F:$F,'Scritture 2015'!$G:$G,"37",'Scritture 2015'!$A:$A,$M36)</f>
        <v>0</v>
      </c>
      <c r="AA36" s="29">
        <f>+SUMIFS('Scritture 2015'!$F:$F,'Scritture 2015'!$G:$G,"19",'Scritture 2015'!$A:$A,$M36)</f>
        <v>0</v>
      </c>
      <c r="AB36" s="29">
        <f>+SUMIFS('Scritture 2015'!$F:$F,'Scritture 2015'!$G:$G,"SP",'Scritture 2015'!$A:$A,$M36)</f>
        <v>0</v>
      </c>
      <c r="AC36" s="29">
        <f t="shared" si="2"/>
        <v>27997.13</v>
      </c>
      <c r="AD36" s="29">
        <f t="shared" si="0"/>
        <v>0</v>
      </c>
      <c r="AF36">
        <v>30</v>
      </c>
    </row>
    <row r="37" spans="1:32" x14ac:dyDescent="0.3">
      <c r="A37" s="12" t="s">
        <v>22</v>
      </c>
      <c r="B37" s="12" t="s">
        <v>23</v>
      </c>
      <c r="C37" s="13" t="s">
        <v>50</v>
      </c>
      <c r="D37" s="13" t="s">
        <v>64</v>
      </c>
      <c r="E37" s="14" t="s">
        <v>52</v>
      </c>
      <c r="F37" s="13"/>
      <c r="G37" s="13"/>
      <c r="H37" s="10" t="s">
        <v>22</v>
      </c>
      <c r="I37" s="10" t="s">
        <v>23</v>
      </c>
      <c r="J37" t="s">
        <v>27</v>
      </c>
      <c r="K37" t="s">
        <v>46</v>
      </c>
      <c r="L37" t="s">
        <v>64</v>
      </c>
      <c r="M37" s="15">
        <v>11201000006</v>
      </c>
      <c r="N37" s="15" t="s">
        <v>78</v>
      </c>
      <c r="O37" s="12">
        <f>+VLOOKUP(M37,[2]Foglio1!$A:$C,3,0)</f>
        <v>-27997.13</v>
      </c>
      <c r="P37" s="12">
        <f>+VLOOKUP(M37,[3]Foglio1!$A$1:$C$65536,3,0)</f>
        <v>-27997.13</v>
      </c>
      <c r="Q37" s="12">
        <f t="shared" si="1"/>
        <v>0</v>
      </c>
      <c r="R37" s="29">
        <f>+VLOOKUP($M37,'Sp 2013'!$M:$X,12,0)</f>
        <v>0</v>
      </c>
      <c r="S37" s="29">
        <f>+VLOOKUP($M37,'Bil 2014'!$M:$Y,13,0)</f>
        <v>0</v>
      </c>
      <c r="T37" s="29">
        <f>+SUMIFS('Scritture 2015'!$F:$F,'Scritture 2015'!$G:$G,"38",'Scritture 2015'!$A:$A,$M37)</f>
        <v>0</v>
      </c>
      <c r="U37" s="29">
        <f>+SUMIFS('Scritture 2015'!$F:$F,'Scritture 2015'!$G:$G,"16",'Scritture 2015'!$A:$A,$M37)</f>
        <v>0</v>
      </c>
      <c r="V37" s="29">
        <f>+SUMIFS('Scritture 2015'!$F:$F,'Scritture 2015'!$G:$G,"39CA",'Scritture 2015'!$A:$A,$M37)</f>
        <v>0</v>
      </c>
      <c r="W37" s="29">
        <f>+SUMIFS('Scritture 2015'!$F:$F,'Scritture 2015'!$G:$G,"17",'Scritture 2015'!$A:$A,$M37)</f>
        <v>0</v>
      </c>
      <c r="X37" s="29">
        <f>+SUMIFS('Scritture 2015'!$F:$F,'Scritture 2015'!$G:$G,"39AF",'Scritture 2015'!$A:$A,$M37)</f>
        <v>0</v>
      </c>
      <c r="Y37" s="29">
        <f>+SUMIFS('Scritture 2015'!$F:$F,'Scritture 2015'!$G:$G,"39SD",'Scritture 2015'!$A:$A,$M37)</f>
        <v>0</v>
      </c>
      <c r="Z37" s="29">
        <f>+SUMIFS('Scritture 2015'!$F:$F,'Scritture 2015'!$G:$G,"37",'Scritture 2015'!$A:$A,$M37)</f>
        <v>0</v>
      </c>
      <c r="AA37" s="29">
        <f>+SUMIFS('Scritture 2015'!$F:$F,'Scritture 2015'!$G:$G,"19",'Scritture 2015'!$A:$A,$M37)</f>
        <v>0</v>
      </c>
      <c r="AB37" s="29">
        <f>+SUMIFS('Scritture 2015'!$F:$F,'Scritture 2015'!$G:$G,"SP",'Scritture 2015'!$A:$A,$M37)</f>
        <v>0</v>
      </c>
      <c r="AC37" s="29">
        <f t="shared" si="2"/>
        <v>-27997.13</v>
      </c>
      <c r="AD37" s="29">
        <f t="shared" si="0"/>
        <v>0</v>
      </c>
      <c r="AF37">
        <v>30</v>
      </c>
    </row>
    <row r="38" spans="1:32" x14ac:dyDescent="0.3">
      <c r="A38" s="12" t="s">
        <v>22</v>
      </c>
      <c r="B38" s="12" t="s">
        <v>23</v>
      </c>
      <c r="C38" s="13" t="s">
        <v>50</v>
      </c>
      <c r="D38" s="13" t="s">
        <v>64</v>
      </c>
      <c r="E38" s="14" t="s">
        <v>52</v>
      </c>
      <c r="F38" s="13"/>
      <c r="G38" s="13"/>
      <c r="H38" s="10" t="s">
        <v>22</v>
      </c>
      <c r="I38" s="10" t="s">
        <v>23</v>
      </c>
      <c r="J38" t="s">
        <v>27</v>
      </c>
      <c r="K38" t="s">
        <v>46</v>
      </c>
      <c r="L38" t="s">
        <v>64</v>
      </c>
      <c r="M38" s="15">
        <v>11201000021</v>
      </c>
      <c r="N38" s="15" t="s">
        <v>79</v>
      </c>
      <c r="O38" s="12">
        <f>+VLOOKUP(M38,[2]Foglio1!$A:$C,3,0)</f>
        <v>998.19</v>
      </c>
      <c r="P38" s="12">
        <f>+VLOOKUP(M38,[3]Foglio1!$A$1:$C$65536,3,0)</f>
        <v>998.19</v>
      </c>
      <c r="Q38" s="12">
        <f t="shared" si="1"/>
        <v>0</v>
      </c>
      <c r="R38" s="29">
        <f>+VLOOKUP($M38,'Sp 2013'!$M:$X,12,0)</f>
        <v>0</v>
      </c>
      <c r="S38" s="29">
        <f>+VLOOKUP($M38,'Bil 2014'!$M:$Y,13,0)</f>
        <v>0</v>
      </c>
      <c r="T38" s="29">
        <f>+SUMIFS('Scritture 2015'!$F:$F,'Scritture 2015'!$G:$G,"38",'Scritture 2015'!$A:$A,$M38)</f>
        <v>0</v>
      </c>
      <c r="U38" s="29">
        <f>+SUMIFS('Scritture 2015'!$F:$F,'Scritture 2015'!$G:$G,"16",'Scritture 2015'!$A:$A,$M38)</f>
        <v>0</v>
      </c>
      <c r="V38" s="29">
        <f>+SUMIFS('Scritture 2015'!$F:$F,'Scritture 2015'!$G:$G,"39CA",'Scritture 2015'!$A:$A,$M38)</f>
        <v>0</v>
      </c>
      <c r="W38" s="29">
        <f>+SUMIFS('Scritture 2015'!$F:$F,'Scritture 2015'!$G:$G,"17",'Scritture 2015'!$A:$A,$M38)</f>
        <v>0</v>
      </c>
      <c r="X38" s="29">
        <f>+SUMIFS('Scritture 2015'!$F:$F,'Scritture 2015'!$G:$G,"39AF",'Scritture 2015'!$A:$A,$M38)</f>
        <v>0</v>
      </c>
      <c r="Y38" s="29">
        <f>+SUMIFS('Scritture 2015'!$F:$F,'Scritture 2015'!$G:$G,"39SD",'Scritture 2015'!$A:$A,$M38)</f>
        <v>0</v>
      </c>
      <c r="Z38" s="29">
        <f>+SUMIFS('Scritture 2015'!$F:$F,'Scritture 2015'!$G:$G,"37",'Scritture 2015'!$A:$A,$M38)</f>
        <v>0</v>
      </c>
      <c r="AA38" s="29">
        <f>+SUMIFS('Scritture 2015'!$F:$F,'Scritture 2015'!$G:$G,"19",'Scritture 2015'!$A:$A,$M38)</f>
        <v>0</v>
      </c>
      <c r="AB38" s="29">
        <f>+SUMIFS('Scritture 2015'!$F:$F,'Scritture 2015'!$G:$G,"SP",'Scritture 2015'!$A:$A,$M38)</f>
        <v>0</v>
      </c>
      <c r="AC38" s="29">
        <f t="shared" si="2"/>
        <v>998.19</v>
      </c>
      <c r="AD38" s="29">
        <f t="shared" si="0"/>
        <v>0</v>
      </c>
      <c r="AF38">
        <v>30</v>
      </c>
    </row>
    <row r="39" spans="1:32" x14ac:dyDescent="0.3">
      <c r="A39" s="12" t="s">
        <v>22</v>
      </c>
      <c r="B39" s="12" t="s">
        <v>23</v>
      </c>
      <c r="C39" s="13" t="s">
        <v>50</v>
      </c>
      <c r="D39" s="13" t="s">
        <v>64</v>
      </c>
      <c r="E39" s="14" t="s">
        <v>52</v>
      </c>
      <c r="F39" s="13"/>
      <c r="G39" s="13"/>
      <c r="H39" s="10" t="s">
        <v>22</v>
      </c>
      <c r="I39" s="10" t="s">
        <v>23</v>
      </c>
      <c r="J39" t="s">
        <v>27</v>
      </c>
      <c r="K39" t="s">
        <v>46</v>
      </c>
      <c r="L39" t="s">
        <v>64</v>
      </c>
      <c r="M39" s="15">
        <v>11201000022</v>
      </c>
      <c r="N39" s="15" t="s">
        <v>80</v>
      </c>
      <c r="O39" s="12">
        <f>+VLOOKUP(M39,[2]Foglio1!$A:$C,3,0)</f>
        <v>-998.19</v>
      </c>
      <c r="P39" s="12">
        <f>+VLOOKUP(M39,[3]Foglio1!$A$1:$C$65536,3,0)</f>
        <v>-998.19</v>
      </c>
      <c r="Q39" s="12">
        <f t="shared" si="1"/>
        <v>0</v>
      </c>
      <c r="R39" s="29">
        <f>+VLOOKUP($M39,'Sp 2013'!$M:$X,12,0)</f>
        <v>0</v>
      </c>
      <c r="S39" s="29">
        <f>+VLOOKUP($M39,'Bil 2014'!$M:$Y,13,0)</f>
        <v>0</v>
      </c>
      <c r="T39" s="29">
        <f>+SUMIFS('Scritture 2015'!$F:$F,'Scritture 2015'!$G:$G,"38",'Scritture 2015'!$A:$A,$M39)</f>
        <v>0</v>
      </c>
      <c r="U39" s="29">
        <f>+SUMIFS('Scritture 2015'!$F:$F,'Scritture 2015'!$G:$G,"16",'Scritture 2015'!$A:$A,$M39)</f>
        <v>0</v>
      </c>
      <c r="V39" s="29">
        <f>+SUMIFS('Scritture 2015'!$F:$F,'Scritture 2015'!$G:$G,"39CA",'Scritture 2015'!$A:$A,$M39)</f>
        <v>0</v>
      </c>
      <c r="W39" s="29">
        <f>+SUMIFS('Scritture 2015'!$F:$F,'Scritture 2015'!$G:$G,"17",'Scritture 2015'!$A:$A,$M39)</f>
        <v>0</v>
      </c>
      <c r="X39" s="29">
        <f>+SUMIFS('Scritture 2015'!$F:$F,'Scritture 2015'!$G:$G,"39AF",'Scritture 2015'!$A:$A,$M39)</f>
        <v>0</v>
      </c>
      <c r="Y39" s="29">
        <f>+SUMIFS('Scritture 2015'!$F:$F,'Scritture 2015'!$G:$G,"39SD",'Scritture 2015'!$A:$A,$M39)</f>
        <v>0</v>
      </c>
      <c r="Z39" s="29">
        <f>+SUMIFS('Scritture 2015'!$F:$F,'Scritture 2015'!$G:$G,"37",'Scritture 2015'!$A:$A,$M39)</f>
        <v>0</v>
      </c>
      <c r="AA39" s="29">
        <f>+SUMIFS('Scritture 2015'!$F:$F,'Scritture 2015'!$G:$G,"19",'Scritture 2015'!$A:$A,$M39)</f>
        <v>0</v>
      </c>
      <c r="AB39" s="29">
        <f>+SUMIFS('Scritture 2015'!$F:$F,'Scritture 2015'!$G:$G,"SP",'Scritture 2015'!$A:$A,$M39)</f>
        <v>0</v>
      </c>
      <c r="AC39" s="29">
        <f t="shared" si="2"/>
        <v>-998.19</v>
      </c>
      <c r="AD39" s="29">
        <f t="shared" si="0"/>
        <v>0</v>
      </c>
      <c r="AF39">
        <v>30</v>
      </c>
    </row>
    <row r="40" spans="1:32" x14ac:dyDescent="0.3">
      <c r="A40" s="12"/>
      <c r="B40" s="12"/>
      <c r="C40" s="13"/>
      <c r="D40" s="13"/>
      <c r="E40" s="14"/>
      <c r="F40" s="13"/>
      <c r="G40" s="13"/>
      <c r="H40" s="10" t="s">
        <v>22</v>
      </c>
      <c r="I40" s="10" t="s">
        <v>23</v>
      </c>
      <c r="J40" t="s">
        <v>27</v>
      </c>
      <c r="K40" t="s">
        <v>46</v>
      </c>
      <c r="L40" t="s">
        <v>64</v>
      </c>
      <c r="M40" s="23" t="s">
        <v>864</v>
      </c>
      <c r="N40" s="23" t="s">
        <v>865</v>
      </c>
      <c r="O40" s="12"/>
      <c r="P40" s="12"/>
      <c r="Q40" s="12">
        <f t="shared" si="1"/>
        <v>0</v>
      </c>
      <c r="R40" s="29">
        <f>+VLOOKUP($M40,'Sp 2013'!$M:$X,12,0)</f>
        <v>30855.323227039411</v>
      </c>
      <c r="S40" s="29">
        <f>+VLOOKUP($M40,'Bil 2014'!$M:$Y,13,0)</f>
        <v>0</v>
      </c>
      <c r="T40" s="29">
        <f>+SUMIFS('Scritture 2015'!$F:$F,'Scritture 2015'!$G:$G,"38",'Scritture 2015'!$A:$A,$M40)</f>
        <v>0</v>
      </c>
      <c r="U40" s="29">
        <f>+SUMIFS('Scritture 2015'!$F:$F,'Scritture 2015'!$G:$G,"16",'Scritture 2015'!$A:$A,$M40)</f>
        <v>0</v>
      </c>
      <c r="V40" s="29">
        <f>+SUMIFS('Scritture 2015'!$F:$F,'Scritture 2015'!$G:$G,"39CA",'Scritture 2015'!$A:$A,$M40)</f>
        <v>0</v>
      </c>
      <c r="W40" s="29">
        <f>+SUMIFS('Scritture 2015'!$F:$F,'Scritture 2015'!$G:$G,"17",'Scritture 2015'!$A:$A,$M40)</f>
        <v>0</v>
      </c>
      <c r="X40" s="29">
        <f>+SUMIFS('Scritture 2015'!$F:$F,'Scritture 2015'!$G:$G,"39AF",'Scritture 2015'!$A:$A,$M40)</f>
        <v>0</v>
      </c>
      <c r="Y40" s="29">
        <f>+SUMIFS('Scritture 2015'!$F:$F,'Scritture 2015'!$G:$G,"39SD",'Scritture 2015'!$A:$A,$M40)</f>
        <v>0</v>
      </c>
      <c r="Z40" s="29">
        <f>+SUMIFS('Scritture 2015'!$F:$F,'Scritture 2015'!$G:$G,"37",'Scritture 2015'!$A:$A,$M40)</f>
        <v>0</v>
      </c>
      <c r="AA40" s="29">
        <f>+SUMIFS('Scritture 2015'!$F:$F,'Scritture 2015'!$G:$G,"19",'Scritture 2015'!$A:$A,$M40)</f>
        <v>0</v>
      </c>
      <c r="AB40" s="29">
        <f>+SUMIFS('Scritture 2015'!$F:$F,'Scritture 2015'!$G:$G,"SP",'Scritture 2015'!$A:$A,$M40)</f>
        <v>0</v>
      </c>
      <c r="AC40" s="29">
        <f t="shared" si="2"/>
        <v>30855.323227039411</v>
      </c>
      <c r="AD40" s="29">
        <f t="shared" si="0"/>
        <v>30855.323227039411</v>
      </c>
      <c r="AF40">
        <v>30</v>
      </c>
    </row>
    <row r="41" spans="1:32" x14ac:dyDescent="0.3">
      <c r="A41" s="12"/>
      <c r="B41" s="12"/>
      <c r="C41" s="13"/>
      <c r="D41" s="13"/>
      <c r="E41" s="14"/>
      <c r="F41" s="13"/>
      <c r="G41" s="13"/>
      <c r="H41" s="10" t="s">
        <v>22</v>
      </c>
      <c r="I41" s="10" t="s">
        <v>23</v>
      </c>
      <c r="J41" t="s">
        <v>27</v>
      </c>
      <c r="K41" t="s">
        <v>46</v>
      </c>
      <c r="L41" t="s">
        <v>64</v>
      </c>
      <c r="M41" s="23" t="s">
        <v>867</v>
      </c>
      <c r="N41" s="23" t="s">
        <v>868</v>
      </c>
      <c r="O41" s="12"/>
      <c r="P41" s="12"/>
      <c r="Q41" s="12">
        <f t="shared" si="1"/>
        <v>0</v>
      </c>
      <c r="R41" s="29">
        <f>+VLOOKUP($M41,'Sp 2013'!$M:$X,12,0)</f>
        <v>1023899.6939961808</v>
      </c>
      <c r="S41" s="29">
        <f>+VLOOKUP($M41,'Bil 2014'!$M:$Y,13,0)</f>
        <v>0</v>
      </c>
      <c r="T41" s="29">
        <f>+SUMIFS('Scritture 2015'!$F:$F,'Scritture 2015'!$G:$G,"38",'Scritture 2015'!$A:$A,$M41)</f>
        <v>0</v>
      </c>
      <c r="U41" s="29">
        <f>+SUMIFS('Scritture 2015'!$F:$F,'Scritture 2015'!$G:$G,"16",'Scritture 2015'!$A:$A,$M41)</f>
        <v>0</v>
      </c>
      <c r="V41" s="29">
        <f>+SUMIFS('Scritture 2015'!$F:$F,'Scritture 2015'!$G:$G,"39CA",'Scritture 2015'!$A:$A,$M41)</f>
        <v>0</v>
      </c>
      <c r="W41" s="29">
        <f>+SUMIFS('Scritture 2015'!$F:$F,'Scritture 2015'!$G:$G,"17",'Scritture 2015'!$A:$A,$M41)</f>
        <v>0</v>
      </c>
      <c r="X41" s="29">
        <f>+SUMIFS('Scritture 2015'!$F:$F,'Scritture 2015'!$G:$G,"39AF",'Scritture 2015'!$A:$A,$M41)</f>
        <v>0</v>
      </c>
      <c r="Y41" s="29">
        <f>+SUMIFS('Scritture 2015'!$F:$F,'Scritture 2015'!$G:$G,"39SD",'Scritture 2015'!$A:$A,$M41)</f>
        <v>0</v>
      </c>
      <c r="Z41" s="29">
        <f>+SUMIFS('Scritture 2015'!$F:$F,'Scritture 2015'!$G:$G,"37",'Scritture 2015'!$A:$A,$M41)</f>
        <v>0</v>
      </c>
      <c r="AA41" s="29">
        <f>+SUMIFS('Scritture 2015'!$F:$F,'Scritture 2015'!$G:$G,"19",'Scritture 2015'!$A:$A,$M41)</f>
        <v>0</v>
      </c>
      <c r="AB41" s="29">
        <f>+SUMIFS('Scritture 2015'!$F:$F,'Scritture 2015'!$G:$G,"SP",'Scritture 2015'!$A:$A,$M41)</f>
        <v>0</v>
      </c>
      <c r="AC41" s="29">
        <f t="shared" si="2"/>
        <v>1023899.6939961808</v>
      </c>
      <c r="AD41" s="29">
        <f t="shared" si="0"/>
        <v>1023899.6939961808</v>
      </c>
      <c r="AF41">
        <v>30</v>
      </c>
    </row>
    <row r="42" spans="1:32" x14ac:dyDescent="0.3">
      <c r="A42" s="12"/>
      <c r="B42" s="12"/>
      <c r="C42" s="13"/>
      <c r="D42" s="13"/>
      <c r="E42" s="14"/>
      <c r="F42" s="13"/>
      <c r="G42" s="13"/>
      <c r="H42" s="10" t="s">
        <v>22</v>
      </c>
      <c r="I42" s="10" t="s">
        <v>23</v>
      </c>
      <c r="J42" t="s">
        <v>27</v>
      </c>
      <c r="K42" t="s">
        <v>46</v>
      </c>
      <c r="L42" t="s">
        <v>64</v>
      </c>
      <c r="M42" s="23" t="s">
        <v>869</v>
      </c>
      <c r="N42" s="23" t="s">
        <v>870</v>
      </c>
      <c r="O42" s="12"/>
      <c r="P42" s="12"/>
      <c r="Q42" s="12">
        <f t="shared" si="1"/>
        <v>0</v>
      </c>
      <c r="R42" s="29">
        <f>+VLOOKUP($M42,'Sp 2013'!$M:$X,12,0)</f>
        <v>946229.21526556276</v>
      </c>
      <c r="S42" s="29">
        <f>+VLOOKUP($M42,'Bil 2014'!$M:$Y,13,0)</f>
        <v>0</v>
      </c>
      <c r="T42" s="29">
        <f>+SUMIFS('Scritture 2015'!$F:$F,'Scritture 2015'!$G:$G,"38",'Scritture 2015'!$A:$A,$M42)</f>
        <v>0</v>
      </c>
      <c r="U42" s="29">
        <f>+SUMIFS('Scritture 2015'!$F:$F,'Scritture 2015'!$G:$G,"16",'Scritture 2015'!$A:$A,$M42)</f>
        <v>0</v>
      </c>
      <c r="V42" s="29">
        <f>+SUMIFS('Scritture 2015'!$F:$F,'Scritture 2015'!$G:$G,"39CA",'Scritture 2015'!$A:$A,$M42)</f>
        <v>0</v>
      </c>
      <c r="W42" s="29">
        <f>+SUMIFS('Scritture 2015'!$F:$F,'Scritture 2015'!$G:$G,"17",'Scritture 2015'!$A:$A,$M42)</f>
        <v>0</v>
      </c>
      <c r="X42" s="29">
        <f>+SUMIFS('Scritture 2015'!$F:$F,'Scritture 2015'!$G:$G,"39AF",'Scritture 2015'!$A:$A,$M42)</f>
        <v>0</v>
      </c>
      <c r="Y42" s="29">
        <f>+SUMIFS('Scritture 2015'!$F:$F,'Scritture 2015'!$G:$G,"39SD",'Scritture 2015'!$A:$A,$M42)</f>
        <v>0</v>
      </c>
      <c r="Z42" s="29">
        <f>+SUMIFS('Scritture 2015'!$F:$F,'Scritture 2015'!$G:$G,"37",'Scritture 2015'!$A:$A,$M42)</f>
        <v>0</v>
      </c>
      <c r="AA42" s="29">
        <f>+SUMIFS('Scritture 2015'!$F:$F,'Scritture 2015'!$G:$G,"19",'Scritture 2015'!$A:$A,$M42)</f>
        <v>0</v>
      </c>
      <c r="AB42" s="29">
        <f>+SUMIFS('Scritture 2015'!$F:$F,'Scritture 2015'!$G:$G,"SP",'Scritture 2015'!$A:$A,$M42)</f>
        <v>0</v>
      </c>
      <c r="AC42" s="29">
        <f t="shared" si="2"/>
        <v>946229.21526556276</v>
      </c>
      <c r="AD42" s="29">
        <f t="shared" si="0"/>
        <v>946229.21526556276</v>
      </c>
      <c r="AF42">
        <v>30</v>
      </c>
    </row>
    <row r="43" spans="1:32" x14ac:dyDescent="0.3">
      <c r="A43" s="12"/>
      <c r="B43" s="12"/>
      <c r="C43" s="13"/>
      <c r="D43" s="13"/>
      <c r="E43" s="14"/>
      <c r="F43" s="13"/>
      <c r="G43" s="13"/>
      <c r="H43" s="10" t="s">
        <v>22</v>
      </c>
      <c r="I43" s="10" t="s">
        <v>23</v>
      </c>
      <c r="J43" t="s">
        <v>27</v>
      </c>
      <c r="K43" t="s">
        <v>46</v>
      </c>
      <c r="L43" t="s">
        <v>64</v>
      </c>
      <c r="M43" s="23" t="s">
        <v>871</v>
      </c>
      <c r="N43" s="23" t="s">
        <v>872</v>
      </c>
      <c r="O43" s="12"/>
      <c r="P43" s="12"/>
      <c r="Q43" s="12">
        <f t="shared" si="1"/>
        <v>0</v>
      </c>
      <c r="R43" s="29">
        <f>+VLOOKUP($M43,'Sp 2013'!$M:$X,12,0)</f>
        <v>413072.38935827638</v>
      </c>
      <c r="S43" s="29">
        <f>+VLOOKUP($M43,'Bil 2014'!$M:$Y,13,0)</f>
        <v>0</v>
      </c>
      <c r="T43" s="29">
        <f>+SUMIFS('Scritture 2015'!$F:$F,'Scritture 2015'!$G:$G,"38",'Scritture 2015'!$A:$A,$M43)</f>
        <v>0</v>
      </c>
      <c r="U43" s="29">
        <f>+SUMIFS('Scritture 2015'!$F:$F,'Scritture 2015'!$G:$G,"16",'Scritture 2015'!$A:$A,$M43)</f>
        <v>0</v>
      </c>
      <c r="V43" s="29">
        <f>+SUMIFS('Scritture 2015'!$F:$F,'Scritture 2015'!$G:$G,"39CA",'Scritture 2015'!$A:$A,$M43)</f>
        <v>0</v>
      </c>
      <c r="W43" s="29">
        <f>+SUMIFS('Scritture 2015'!$F:$F,'Scritture 2015'!$G:$G,"17",'Scritture 2015'!$A:$A,$M43)</f>
        <v>0</v>
      </c>
      <c r="X43" s="29">
        <f>+SUMIFS('Scritture 2015'!$F:$F,'Scritture 2015'!$G:$G,"39AF",'Scritture 2015'!$A:$A,$M43)</f>
        <v>0</v>
      </c>
      <c r="Y43" s="29">
        <f>+SUMIFS('Scritture 2015'!$F:$F,'Scritture 2015'!$G:$G,"39SD",'Scritture 2015'!$A:$A,$M43)</f>
        <v>0</v>
      </c>
      <c r="Z43" s="29">
        <f>+SUMIFS('Scritture 2015'!$F:$F,'Scritture 2015'!$G:$G,"37",'Scritture 2015'!$A:$A,$M43)</f>
        <v>0</v>
      </c>
      <c r="AA43" s="29">
        <f>+SUMIFS('Scritture 2015'!$F:$F,'Scritture 2015'!$G:$G,"19",'Scritture 2015'!$A:$A,$M43)</f>
        <v>0</v>
      </c>
      <c r="AB43" s="29">
        <f>+SUMIFS('Scritture 2015'!$F:$F,'Scritture 2015'!$G:$G,"SP",'Scritture 2015'!$A:$A,$M43)</f>
        <v>0</v>
      </c>
      <c r="AC43" s="29">
        <f t="shared" si="2"/>
        <v>413072.38935827638</v>
      </c>
      <c r="AD43" s="29">
        <f t="shared" si="0"/>
        <v>413072.38935827638</v>
      </c>
      <c r="AF43">
        <v>30</v>
      </c>
    </row>
    <row r="44" spans="1:32" x14ac:dyDescent="0.3">
      <c r="A44" s="12"/>
      <c r="B44" s="12"/>
      <c r="C44" s="13"/>
      <c r="D44" s="13"/>
      <c r="E44" s="14"/>
      <c r="F44" s="13"/>
      <c r="G44" s="13"/>
      <c r="H44" s="10" t="s">
        <v>22</v>
      </c>
      <c r="I44" s="10" t="s">
        <v>23</v>
      </c>
      <c r="J44" t="s">
        <v>27</v>
      </c>
      <c r="K44" t="s">
        <v>46</v>
      </c>
      <c r="L44" t="s">
        <v>64</v>
      </c>
      <c r="M44" s="23" t="s">
        <v>873</v>
      </c>
      <c r="N44" s="23" t="s">
        <v>874</v>
      </c>
      <c r="O44" s="12"/>
      <c r="P44" s="12"/>
      <c r="Q44" s="12">
        <f t="shared" si="1"/>
        <v>0</v>
      </c>
      <c r="R44" s="29">
        <f>+VLOOKUP($M44,'Sp 2013'!$M:$X,12,0)</f>
        <v>9000</v>
      </c>
      <c r="S44" s="29">
        <f>+VLOOKUP($M44,'Bil 2014'!$M:$Y,13,0)</f>
        <v>0</v>
      </c>
      <c r="T44" s="29">
        <f>+SUMIFS('Scritture 2015'!$F:$F,'Scritture 2015'!$G:$G,"38",'Scritture 2015'!$A:$A,$M44)</f>
        <v>0</v>
      </c>
      <c r="U44" s="29">
        <f>+SUMIFS('Scritture 2015'!$F:$F,'Scritture 2015'!$G:$G,"16",'Scritture 2015'!$A:$A,$M44)</f>
        <v>0</v>
      </c>
      <c r="V44" s="29">
        <f>+SUMIFS('Scritture 2015'!$F:$F,'Scritture 2015'!$G:$G,"39CA",'Scritture 2015'!$A:$A,$M44)</f>
        <v>0</v>
      </c>
      <c r="W44" s="29">
        <f>+SUMIFS('Scritture 2015'!$F:$F,'Scritture 2015'!$G:$G,"17",'Scritture 2015'!$A:$A,$M44)</f>
        <v>0</v>
      </c>
      <c r="X44" s="29">
        <f>+SUMIFS('Scritture 2015'!$F:$F,'Scritture 2015'!$G:$G,"39AF",'Scritture 2015'!$A:$A,$M44)</f>
        <v>0</v>
      </c>
      <c r="Y44" s="29">
        <f>+SUMIFS('Scritture 2015'!$F:$F,'Scritture 2015'!$G:$G,"39SD",'Scritture 2015'!$A:$A,$M44)</f>
        <v>0</v>
      </c>
      <c r="Z44" s="29">
        <f>+SUMIFS('Scritture 2015'!$F:$F,'Scritture 2015'!$G:$G,"37",'Scritture 2015'!$A:$A,$M44)</f>
        <v>0</v>
      </c>
      <c r="AA44" s="29">
        <f>+SUMIFS('Scritture 2015'!$F:$F,'Scritture 2015'!$G:$G,"19",'Scritture 2015'!$A:$A,$M44)</f>
        <v>0</v>
      </c>
      <c r="AB44" s="29">
        <f>+SUMIFS('Scritture 2015'!$F:$F,'Scritture 2015'!$G:$G,"SP",'Scritture 2015'!$A:$A,$M44)</f>
        <v>0</v>
      </c>
      <c r="AC44" s="29">
        <f t="shared" si="2"/>
        <v>9000</v>
      </c>
      <c r="AD44" s="29">
        <f t="shared" si="0"/>
        <v>9000</v>
      </c>
      <c r="AF44">
        <v>30</v>
      </c>
    </row>
    <row r="45" spans="1:32" x14ac:dyDescent="0.3">
      <c r="A45" s="12"/>
      <c r="B45" s="12"/>
      <c r="C45" s="13"/>
      <c r="D45" s="13"/>
      <c r="E45" s="14"/>
      <c r="F45" s="13"/>
      <c r="G45" s="13"/>
      <c r="H45" s="10" t="s">
        <v>22</v>
      </c>
      <c r="I45" s="10" t="s">
        <v>23</v>
      </c>
      <c r="J45" t="s">
        <v>27</v>
      </c>
      <c r="K45" t="s">
        <v>46</v>
      </c>
      <c r="L45" t="s">
        <v>64</v>
      </c>
      <c r="M45" s="23" t="s">
        <v>875</v>
      </c>
      <c r="N45" s="23" t="s">
        <v>876</v>
      </c>
      <c r="O45" s="12"/>
      <c r="P45" s="12"/>
      <c r="Q45" s="12">
        <f t="shared" si="1"/>
        <v>0</v>
      </c>
      <c r="R45" s="29">
        <f>+VLOOKUP($M45,'Sp 2013'!$M:$X,12,0)</f>
        <v>122796.35435799863</v>
      </c>
      <c r="S45" s="29">
        <f>+VLOOKUP($M45,'Bil 2014'!$M:$Y,13,0)</f>
        <v>0</v>
      </c>
      <c r="T45" s="29">
        <f>+SUMIFS('Scritture 2015'!$F:$F,'Scritture 2015'!$G:$G,"38",'Scritture 2015'!$A:$A,$M45)</f>
        <v>0</v>
      </c>
      <c r="U45" s="29">
        <f>+SUMIFS('Scritture 2015'!$F:$F,'Scritture 2015'!$G:$G,"16",'Scritture 2015'!$A:$A,$M45)</f>
        <v>0</v>
      </c>
      <c r="V45" s="29">
        <f>+SUMIFS('Scritture 2015'!$F:$F,'Scritture 2015'!$G:$G,"39CA",'Scritture 2015'!$A:$A,$M45)</f>
        <v>0</v>
      </c>
      <c r="W45" s="29">
        <f>+SUMIFS('Scritture 2015'!$F:$F,'Scritture 2015'!$G:$G,"17",'Scritture 2015'!$A:$A,$M45)</f>
        <v>0</v>
      </c>
      <c r="X45" s="29">
        <f>+SUMIFS('Scritture 2015'!$F:$F,'Scritture 2015'!$G:$G,"39AF",'Scritture 2015'!$A:$A,$M45)</f>
        <v>0</v>
      </c>
      <c r="Y45" s="29">
        <f>+SUMIFS('Scritture 2015'!$F:$F,'Scritture 2015'!$G:$G,"39SD",'Scritture 2015'!$A:$A,$M45)</f>
        <v>0</v>
      </c>
      <c r="Z45" s="29">
        <f>+SUMIFS('Scritture 2015'!$F:$F,'Scritture 2015'!$G:$G,"37",'Scritture 2015'!$A:$A,$M45)</f>
        <v>0</v>
      </c>
      <c r="AA45" s="29">
        <f>+SUMIFS('Scritture 2015'!$F:$F,'Scritture 2015'!$G:$G,"19",'Scritture 2015'!$A:$A,$M45)</f>
        <v>0</v>
      </c>
      <c r="AB45" s="29">
        <f>+SUMIFS('Scritture 2015'!$F:$F,'Scritture 2015'!$G:$G,"SP",'Scritture 2015'!$A:$A,$M45)</f>
        <v>0</v>
      </c>
      <c r="AC45" s="29">
        <f t="shared" si="2"/>
        <v>122796.35435799863</v>
      </c>
      <c r="AD45" s="29">
        <f t="shared" si="0"/>
        <v>122796.35435799863</v>
      </c>
      <c r="AF45">
        <v>30</v>
      </c>
    </row>
    <row r="46" spans="1:32" x14ac:dyDescent="0.3">
      <c r="A46" s="12"/>
      <c r="B46" s="12"/>
      <c r="C46" s="13"/>
      <c r="D46" s="13"/>
      <c r="E46" s="14"/>
      <c r="F46" s="13"/>
      <c r="G46" s="13"/>
      <c r="H46" s="10" t="s">
        <v>22</v>
      </c>
      <c r="I46" s="10" t="s">
        <v>23</v>
      </c>
      <c r="J46" t="s">
        <v>27</v>
      </c>
      <c r="K46" t="s">
        <v>46</v>
      </c>
      <c r="L46" t="s">
        <v>64</v>
      </c>
      <c r="M46" s="23" t="s">
        <v>877</v>
      </c>
      <c r="N46" s="23" t="s">
        <v>876</v>
      </c>
      <c r="O46" s="12"/>
      <c r="P46" s="12"/>
      <c r="Q46" s="12">
        <f t="shared" si="1"/>
        <v>0</v>
      </c>
      <c r="R46" s="29">
        <f>+VLOOKUP($M46,'Sp 2013'!$M:$X,12,0)</f>
        <v>1468.4287812041116</v>
      </c>
      <c r="S46" s="29">
        <f>+VLOOKUP($M46,'Bil 2014'!$M:$Y,13,0)</f>
        <v>0</v>
      </c>
      <c r="T46" s="29">
        <f>+SUMIFS('Scritture 2015'!$F:$F,'Scritture 2015'!$G:$G,"38",'Scritture 2015'!$A:$A,$M46)</f>
        <v>0</v>
      </c>
      <c r="U46" s="29">
        <f>+SUMIFS('Scritture 2015'!$F:$F,'Scritture 2015'!$G:$G,"16",'Scritture 2015'!$A:$A,$M46)</f>
        <v>0</v>
      </c>
      <c r="V46" s="29">
        <f>+SUMIFS('Scritture 2015'!$F:$F,'Scritture 2015'!$G:$G,"39CA",'Scritture 2015'!$A:$A,$M46)</f>
        <v>0</v>
      </c>
      <c r="W46" s="29">
        <f>+SUMIFS('Scritture 2015'!$F:$F,'Scritture 2015'!$G:$G,"17",'Scritture 2015'!$A:$A,$M46)</f>
        <v>0</v>
      </c>
      <c r="X46" s="29">
        <f>+SUMIFS('Scritture 2015'!$F:$F,'Scritture 2015'!$G:$G,"39AF",'Scritture 2015'!$A:$A,$M46)</f>
        <v>0</v>
      </c>
      <c r="Y46" s="29">
        <f>+SUMIFS('Scritture 2015'!$F:$F,'Scritture 2015'!$G:$G,"39SD",'Scritture 2015'!$A:$A,$M46)</f>
        <v>0</v>
      </c>
      <c r="Z46" s="29">
        <f>+SUMIFS('Scritture 2015'!$F:$F,'Scritture 2015'!$G:$G,"37",'Scritture 2015'!$A:$A,$M46)</f>
        <v>0</v>
      </c>
      <c r="AA46" s="29">
        <f>+SUMIFS('Scritture 2015'!$F:$F,'Scritture 2015'!$G:$G,"19",'Scritture 2015'!$A:$A,$M46)</f>
        <v>0</v>
      </c>
      <c r="AB46" s="29">
        <f>+SUMIFS('Scritture 2015'!$F:$F,'Scritture 2015'!$G:$G,"SP",'Scritture 2015'!$A:$A,$M46)</f>
        <v>0</v>
      </c>
      <c r="AC46" s="29">
        <f t="shared" si="2"/>
        <v>1468.4287812041116</v>
      </c>
      <c r="AD46" s="29">
        <f t="shared" si="0"/>
        <v>1468.4287812041116</v>
      </c>
      <c r="AF46">
        <v>30</v>
      </c>
    </row>
    <row r="47" spans="1:32" x14ac:dyDescent="0.3">
      <c r="A47" s="12"/>
      <c r="B47" s="12"/>
      <c r="C47" s="13"/>
      <c r="D47" s="13"/>
      <c r="E47" s="14"/>
      <c r="F47" s="13"/>
      <c r="G47" s="13"/>
      <c r="H47" s="10" t="s">
        <v>22</v>
      </c>
      <c r="I47" s="10" t="s">
        <v>23</v>
      </c>
      <c r="J47" t="s">
        <v>27</v>
      </c>
      <c r="K47" t="s">
        <v>46</v>
      </c>
      <c r="L47" t="s">
        <v>64</v>
      </c>
      <c r="M47" s="23" t="s">
        <v>878</v>
      </c>
      <c r="N47" s="23" t="s">
        <v>879</v>
      </c>
      <c r="O47" s="12"/>
      <c r="P47" s="12"/>
      <c r="Q47" s="12">
        <f t="shared" si="1"/>
        <v>0</v>
      </c>
      <c r="R47" s="29">
        <f>+VLOOKUP($M47,'Sp 2013'!$M:$X,12,0)</f>
        <v>64772.725767118289</v>
      </c>
      <c r="S47" s="29">
        <f>+VLOOKUP($M47,'Bil 2014'!$M:$Y,13,0)</f>
        <v>0</v>
      </c>
      <c r="T47" s="29">
        <f>+SUMIFS('Scritture 2015'!$F:$F,'Scritture 2015'!$G:$G,"38",'Scritture 2015'!$A:$A,$M47)</f>
        <v>0</v>
      </c>
      <c r="U47" s="29">
        <f>+SUMIFS('Scritture 2015'!$F:$F,'Scritture 2015'!$G:$G,"16",'Scritture 2015'!$A:$A,$M47)</f>
        <v>0</v>
      </c>
      <c r="V47" s="29">
        <f>+SUMIFS('Scritture 2015'!$F:$F,'Scritture 2015'!$G:$G,"39CA",'Scritture 2015'!$A:$A,$M47)</f>
        <v>0</v>
      </c>
      <c r="W47" s="29">
        <f>+SUMIFS('Scritture 2015'!$F:$F,'Scritture 2015'!$G:$G,"17",'Scritture 2015'!$A:$A,$M47)</f>
        <v>0</v>
      </c>
      <c r="X47" s="29">
        <f>+SUMIFS('Scritture 2015'!$F:$F,'Scritture 2015'!$G:$G,"39AF",'Scritture 2015'!$A:$A,$M47)</f>
        <v>0</v>
      </c>
      <c r="Y47" s="29">
        <f>+SUMIFS('Scritture 2015'!$F:$F,'Scritture 2015'!$G:$G,"39SD",'Scritture 2015'!$A:$A,$M47)</f>
        <v>0</v>
      </c>
      <c r="Z47" s="29">
        <f>+SUMIFS('Scritture 2015'!$F:$F,'Scritture 2015'!$G:$G,"37",'Scritture 2015'!$A:$A,$M47)</f>
        <v>0</v>
      </c>
      <c r="AA47" s="29">
        <f>+SUMIFS('Scritture 2015'!$F:$F,'Scritture 2015'!$G:$G,"19",'Scritture 2015'!$A:$A,$M47)</f>
        <v>0</v>
      </c>
      <c r="AB47" s="29">
        <f>+SUMIFS('Scritture 2015'!$F:$F,'Scritture 2015'!$G:$G,"SP",'Scritture 2015'!$A:$A,$M47)</f>
        <v>0</v>
      </c>
      <c r="AC47" s="29">
        <f t="shared" si="2"/>
        <v>64772.725767118289</v>
      </c>
      <c r="AD47" s="29">
        <f t="shared" si="0"/>
        <v>64772.725767118289</v>
      </c>
      <c r="AF47">
        <v>30</v>
      </c>
    </row>
    <row r="48" spans="1:32" x14ac:dyDescent="0.3">
      <c r="A48" s="12"/>
      <c r="B48" s="12"/>
      <c r="C48" s="13"/>
      <c r="D48" s="13"/>
      <c r="E48" s="14"/>
      <c r="F48" s="13"/>
      <c r="G48" s="13"/>
      <c r="H48" s="10" t="s">
        <v>22</v>
      </c>
      <c r="I48" s="10" t="s">
        <v>23</v>
      </c>
      <c r="J48" t="s">
        <v>27</v>
      </c>
      <c r="K48" t="s">
        <v>46</v>
      </c>
      <c r="L48" t="s">
        <v>64</v>
      </c>
      <c r="M48" s="23" t="s">
        <v>881</v>
      </c>
      <c r="N48" s="23" t="s">
        <v>882</v>
      </c>
      <c r="O48" s="12"/>
      <c r="P48" s="12"/>
      <c r="Q48" s="12">
        <f t="shared" ref="Q48:Q55" si="3">+P48-O48</f>
        <v>0</v>
      </c>
      <c r="R48" s="29">
        <f>+VLOOKUP($M48,'Sp 2013'!$M:$X,12,0)</f>
        <v>-9855.3232270394128</v>
      </c>
      <c r="S48" s="29">
        <f>+VLOOKUP($M48,'Bil 2014'!$M:$Y,13,0)</f>
        <v>-700</v>
      </c>
      <c r="T48" s="29">
        <f>+SUMIFS('Scritture 2015'!$F:$F,'Scritture 2015'!$G:$G,"38",'Scritture 2015'!$A:$A,$M48)</f>
        <v>0</v>
      </c>
      <c r="U48" s="29">
        <f>+SUMIFS('Scritture 2015'!$F:$F,'Scritture 2015'!$G:$G,"16",'Scritture 2015'!$A:$A,$M48)</f>
        <v>-700</v>
      </c>
      <c r="V48" s="29">
        <f>+SUMIFS('Scritture 2015'!$F:$F,'Scritture 2015'!$G:$G,"39CA",'Scritture 2015'!$A:$A,$M48)</f>
        <v>0</v>
      </c>
      <c r="W48" s="29">
        <f>+SUMIFS('Scritture 2015'!$F:$F,'Scritture 2015'!$G:$G,"17",'Scritture 2015'!$A:$A,$M48)</f>
        <v>0</v>
      </c>
      <c r="X48" s="29">
        <f>+SUMIFS('Scritture 2015'!$F:$F,'Scritture 2015'!$G:$G,"39AF",'Scritture 2015'!$A:$A,$M48)</f>
        <v>0</v>
      </c>
      <c r="Y48" s="29">
        <f>+SUMIFS('Scritture 2015'!$F:$F,'Scritture 2015'!$G:$G,"39SD",'Scritture 2015'!$A:$A,$M48)</f>
        <v>0</v>
      </c>
      <c r="Z48" s="29">
        <f>+SUMIFS('Scritture 2015'!$F:$F,'Scritture 2015'!$G:$G,"37",'Scritture 2015'!$A:$A,$M48)</f>
        <v>0</v>
      </c>
      <c r="AA48" s="29">
        <f>+SUMIFS('Scritture 2015'!$F:$F,'Scritture 2015'!$G:$G,"19",'Scritture 2015'!$A:$A,$M48)</f>
        <v>0</v>
      </c>
      <c r="AB48" s="29">
        <f>+SUMIFS('Scritture 2015'!$F:$F,'Scritture 2015'!$G:$G,"SP",'Scritture 2015'!$A:$A,$M48)</f>
        <v>0</v>
      </c>
      <c r="AC48" s="29">
        <f t="shared" si="2"/>
        <v>-11255.323227039413</v>
      </c>
      <c r="AD48" s="29">
        <f t="shared" ref="AD48:AD55" si="4">+AC48-P48</f>
        <v>-11255.323227039413</v>
      </c>
      <c r="AF48">
        <v>30</v>
      </c>
    </row>
    <row r="49" spans="1:32" x14ac:dyDescent="0.3">
      <c r="A49" s="12"/>
      <c r="B49" s="12"/>
      <c r="C49" s="13"/>
      <c r="D49" s="13"/>
      <c r="E49" s="14"/>
      <c r="F49" s="13"/>
      <c r="G49" s="13"/>
      <c r="H49" s="10" t="s">
        <v>22</v>
      </c>
      <c r="I49" s="10" t="s">
        <v>23</v>
      </c>
      <c r="J49" t="s">
        <v>27</v>
      </c>
      <c r="K49" t="s">
        <v>46</v>
      </c>
      <c r="L49" t="s">
        <v>64</v>
      </c>
      <c r="M49" s="23" t="s">
        <v>883</v>
      </c>
      <c r="N49" s="23" t="s">
        <v>884</v>
      </c>
      <c r="O49" s="12"/>
      <c r="P49" s="12"/>
      <c r="Q49" s="12">
        <f t="shared" si="3"/>
        <v>0</v>
      </c>
      <c r="R49" s="29">
        <f>+VLOOKUP($M49,'Sp 2013'!$M:$X,12,0)</f>
        <v>-211899.69399618066</v>
      </c>
      <c r="S49" s="29">
        <f>+VLOOKUP($M49,'Bil 2014'!$M:$Y,13,0)</f>
        <v>-31152.093026086957</v>
      </c>
      <c r="T49" s="29">
        <f>+SUMIFS('Scritture 2015'!$F:$F,'Scritture 2015'!$G:$G,"38",'Scritture 2015'!$A:$A,$M49)</f>
        <v>0</v>
      </c>
      <c r="U49" s="29">
        <f>+SUMIFS('Scritture 2015'!$F:$F,'Scritture 2015'!$G:$G,"16",'Scritture 2015'!$A:$A,$M49)</f>
        <v>-29625.662226086959</v>
      </c>
      <c r="V49" s="29">
        <f>+SUMIFS('Scritture 2015'!$F:$F,'Scritture 2015'!$G:$G,"39CA",'Scritture 2015'!$A:$A,$M49)</f>
        <v>0</v>
      </c>
      <c r="W49" s="29">
        <f>+SUMIFS('Scritture 2015'!$F:$F,'Scritture 2015'!$G:$G,"17",'Scritture 2015'!$A:$A,$M49)</f>
        <v>0</v>
      </c>
      <c r="X49" s="29">
        <f>+SUMIFS('Scritture 2015'!$F:$F,'Scritture 2015'!$G:$G,"39AF",'Scritture 2015'!$A:$A,$M49)</f>
        <v>0</v>
      </c>
      <c r="Y49" s="29">
        <f>+SUMIFS('Scritture 2015'!$F:$F,'Scritture 2015'!$G:$G,"39SD",'Scritture 2015'!$A:$A,$M49)</f>
        <v>0</v>
      </c>
      <c r="Z49" s="29">
        <f>+SUMIFS('Scritture 2015'!$F:$F,'Scritture 2015'!$G:$G,"37",'Scritture 2015'!$A:$A,$M49)</f>
        <v>0</v>
      </c>
      <c r="AA49" s="29">
        <f>+SUMIFS('Scritture 2015'!$F:$F,'Scritture 2015'!$G:$G,"19",'Scritture 2015'!$A:$A,$M49)</f>
        <v>0</v>
      </c>
      <c r="AB49" s="29">
        <f>+SUMIFS('Scritture 2015'!$F:$F,'Scritture 2015'!$G:$G,"SP",'Scritture 2015'!$A:$A,$M49)</f>
        <v>0</v>
      </c>
      <c r="AC49" s="29">
        <f t="shared" si="2"/>
        <v>-272677.44924835459</v>
      </c>
      <c r="AD49" s="29">
        <f t="shared" si="4"/>
        <v>-272677.44924835459</v>
      </c>
      <c r="AF49">
        <v>30</v>
      </c>
    </row>
    <row r="50" spans="1:32" x14ac:dyDescent="0.3">
      <c r="A50" s="12"/>
      <c r="B50" s="12"/>
      <c r="C50" s="13"/>
      <c r="D50" s="13"/>
      <c r="E50" s="14"/>
      <c r="F50" s="13"/>
      <c r="G50" s="13"/>
      <c r="H50" s="10" t="s">
        <v>22</v>
      </c>
      <c r="I50" s="10" t="s">
        <v>23</v>
      </c>
      <c r="J50" t="s">
        <v>27</v>
      </c>
      <c r="K50" t="s">
        <v>46</v>
      </c>
      <c r="L50" t="s">
        <v>64</v>
      </c>
      <c r="M50" s="23" t="s">
        <v>885</v>
      </c>
      <c r="N50" s="23" t="s">
        <v>886</v>
      </c>
      <c r="O50" s="12"/>
      <c r="P50" s="12"/>
      <c r="Q50" s="12">
        <f t="shared" si="3"/>
        <v>0</v>
      </c>
      <c r="R50" s="29">
        <f>+VLOOKUP($M50,'Sp 2013'!$M:$X,12,0)</f>
        <v>-240229.21526556282</v>
      </c>
      <c r="S50" s="29">
        <f>+VLOOKUP($M50,'Bil 2014'!$M:$Y,13,0)</f>
        <v>-28397.38</v>
      </c>
      <c r="T50" s="29">
        <f>+SUMIFS('Scritture 2015'!$F:$F,'Scritture 2015'!$G:$G,"38",'Scritture 2015'!$A:$A,$M50)</f>
        <v>0</v>
      </c>
      <c r="U50" s="29">
        <f>+SUMIFS('Scritture 2015'!$F:$F,'Scritture 2015'!$G:$G,"16",'Scritture 2015'!$A:$A,$M50)</f>
        <v>-28397.38</v>
      </c>
      <c r="V50" s="29">
        <f>+SUMIFS('Scritture 2015'!$F:$F,'Scritture 2015'!$G:$G,"39CA",'Scritture 2015'!$A:$A,$M50)</f>
        <v>0</v>
      </c>
      <c r="W50" s="29">
        <f>+SUMIFS('Scritture 2015'!$F:$F,'Scritture 2015'!$G:$G,"17",'Scritture 2015'!$A:$A,$M50)</f>
        <v>0</v>
      </c>
      <c r="X50" s="29">
        <f>+SUMIFS('Scritture 2015'!$F:$F,'Scritture 2015'!$G:$G,"39AF",'Scritture 2015'!$A:$A,$M50)</f>
        <v>0</v>
      </c>
      <c r="Y50" s="29">
        <f>+SUMIFS('Scritture 2015'!$F:$F,'Scritture 2015'!$G:$G,"39SD",'Scritture 2015'!$A:$A,$M50)</f>
        <v>0</v>
      </c>
      <c r="Z50" s="29">
        <f>+SUMIFS('Scritture 2015'!$F:$F,'Scritture 2015'!$G:$G,"37",'Scritture 2015'!$A:$A,$M50)</f>
        <v>0</v>
      </c>
      <c r="AA50" s="29">
        <f>+SUMIFS('Scritture 2015'!$F:$F,'Scritture 2015'!$G:$G,"19",'Scritture 2015'!$A:$A,$M50)</f>
        <v>0</v>
      </c>
      <c r="AB50" s="29">
        <f>+SUMIFS('Scritture 2015'!$F:$F,'Scritture 2015'!$G:$G,"SP",'Scritture 2015'!$A:$A,$M50)</f>
        <v>0</v>
      </c>
      <c r="AC50" s="29">
        <f t="shared" si="2"/>
        <v>-297023.97526556283</v>
      </c>
      <c r="AD50" s="29">
        <f t="shared" si="4"/>
        <v>-297023.97526556283</v>
      </c>
      <c r="AF50">
        <v>30</v>
      </c>
    </row>
    <row r="51" spans="1:32" x14ac:dyDescent="0.3">
      <c r="A51" s="12"/>
      <c r="B51" s="12"/>
      <c r="C51" s="13"/>
      <c r="D51" s="13"/>
      <c r="E51" s="14"/>
      <c r="F51" s="13"/>
      <c r="G51" s="13"/>
      <c r="H51" s="10" t="s">
        <v>22</v>
      </c>
      <c r="I51" s="10" t="s">
        <v>23</v>
      </c>
      <c r="J51" t="s">
        <v>27</v>
      </c>
      <c r="K51" t="s">
        <v>46</v>
      </c>
      <c r="L51" t="s">
        <v>64</v>
      </c>
      <c r="M51" s="23" t="s">
        <v>887</v>
      </c>
      <c r="N51" s="23" t="s">
        <v>888</v>
      </c>
      <c r="O51" s="12"/>
      <c r="P51" s="12"/>
      <c r="Q51" s="12">
        <f t="shared" si="3"/>
        <v>0</v>
      </c>
      <c r="R51" s="29">
        <f>+VLOOKUP($M51,'Sp 2013'!$M:$X,12,0)</f>
        <v>-231072.38935827636</v>
      </c>
      <c r="S51" s="29">
        <f>+VLOOKUP($M51,'Bil 2014'!$M:$Y,13,0)</f>
        <v>-14000</v>
      </c>
      <c r="T51" s="29">
        <f>+SUMIFS('Scritture 2015'!$F:$F,'Scritture 2015'!$G:$G,"38",'Scritture 2015'!$A:$A,$M51)</f>
        <v>0</v>
      </c>
      <c r="U51" s="29">
        <f>+SUMIFS('Scritture 2015'!$F:$F,'Scritture 2015'!$G:$G,"16",'Scritture 2015'!$A:$A,$M51)</f>
        <v>-13999.999999999998</v>
      </c>
      <c r="V51" s="29">
        <f>+SUMIFS('Scritture 2015'!$F:$F,'Scritture 2015'!$G:$G,"39CA",'Scritture 2015'!$A:$A,$M51)</f>
        <v>0</v>
      </c>
      <c r="W51" s="29">
        <f>+SUMIFS('Scritture 2015'!$F:$F,'Scritture 2015'!$G:$G,"17",'Scritture 2015'!$A:$A,$M51)</f>
        <v>0</v>
      </c>
      <c r="X51" s="29">
        <f>+SUMIFS('Scritture 2015'!$F:$F,'Scritture 2015'!$G:$G,"39AF",'Scritture 2015'!$A:$A,$M51)</f>
        <v>0</v>
      </c>
      <c r="Y51" s="29">
        <f>+SUMIFS('Scritture 2015'!$F:$F,'Scritture 2015'!$G:$G,"39SD",'Scritture 2015'!$A:$A,$M51)</f>
        <v>0</v>
      </c>
      <c r="Z51" s="29">
        <f>+SUMIFS('Scritture 2015'!$F:$F,'Scritture 2015'!$G:$G,"37",'Scritture 2015'!$A:$A,$M51)</f>
        <v>0</v>
      </c>
      <c r="AA51" s="29">
        <f>+SUMIFS('Scritture 2015'!$F:$F,'Scritture 2015'!$G:$G,"19",'Scritture 2015'!$A:$A,$M51)</f>
        <v>0</v>
      </c>
      <c r="AB51" s="29">
        <f>+SUMIFS('Scritture 2015'!$F:$F,'Scritture 2015'!$G:$G,"SP",'Scritture 2015'!$A:$A,$M51)</f>
        <v>0</v>
      </c>
      <c r="AC51" s="29">
        <f t="shared" si="2"/>
        <v>-259072.38935827636</v>
      </c>
      <c r="AD51" s="29">
        <f t="shared" si="4"/>
        <v>-259072.38935827636</v>
      </c>
      <c r="AF51">
        <v>30</v>
      </c>
    </row>
    <row r="52" spans="1:32" x14ac:dyDescent="0.3">
      <c r="A52" s="12"/>
      <c r="B52" s="12"/>
      <c r="C52" s="13"/>
      <c r="D52" s="13"/>
      <c r="E52" s="14"/>
      <c r="F52" s="13"/>
      <c r="G52" s="13"/>
      <c r="H52" s="10" t="s">
        <v>22</v>
      </c>
      <c r="I52" s="10" t="s">
        <v>23</v>
      </c>
      <c r="J52" t="s">
        <v>27</v>
      </c>
      <c r="K52" t="s">
        <v>46</v>
      </c>
      <c r="L52" t="s">
        <v>64</v>
      </c>
      <c r="M52" s="23" t="s">
        <v>889</v>
      </c>
      <c r="N52" s="23" t="s">
        <v>890</v>
      </c>
      <c r="O52" s="12"/>
      <c r="P52" s="12"/>
      <c r="Q52" s="12">
        <f t="shared" si="3"/>
        <v>0</v>
      </c>
      <c r="R52" s="29">
        <f>+VLOOKUP($M52,'Sp 2013'!$M:$X,12,0)</f>
        <v>0</v>
      </c>
      <c r="S52" s="29">
        <f>+VLOOKUP($M52,'Bil 2014'!$M:$Y,13,0)</f>
        <v>-1500</v>
      </c>
      <c r="T52" s="29">
        <f>+SUMIFS('Scritture 2015'!$F:$F,'Scritture 2015'!$G:$G,"38",'Scritture 2015'!$A:$A,$M52)</f>
        <v>0</v>
      </c>
      <c r="U52" s="29">
        <f>+SUMIFS('Scritture 2015'!$F:$F,'Scritture 2015'!$G:$G,"16",'Scritture 2015'!$A:$A,$M52)</f>
        <v>-1500</v>
      </c>
      <c r="V52" s="29">
        <f>+SUMIFS('Scritture 2015'!$F:$F,'Scritture 2015'!$G:$G,"39CA",'Scritture 2015'!$A:$A,$M52)</f>
        <v>0</v>
      </c>
      <c r="W52" s="29">
        <f>+SUMIFS('Scritture 2015'!$F:$F,'Scritture 2015'!$G:$G,"17",'Scritture 2015'!$A:$A,$M52)</f>
        <v>0</v>
      </c>
      <c r="X52" s="29">
        <f>+SUMIFS('Scritture 2015'!$F:$F,'Scritture 2015'!$G:$G,"39AF",'Scritture 2015'!$A:$A,$M52)</f>
        <v>0</v>
      </c>
      <c r="Y52" s="29">
        <f>+SUMIFS('Scritture 2015'!$F:$F,'Scritture 2015'!$G:$G,"39SD",'Scritture 2015'!$A:$A,$M52)</f>
        <v>0</v>
      </c>
      <c r="Z52" s="29">
        <f>+SUMIFS('Scritture 2015'!$F:$F,'Scritture 2015'!$G:$G,"37",'Scritture 2015'!$A:$A,$M52)</f>
        <v>0</v>
      </c>
      <c r="AA52" s="29">
        <f>+SUMIFS('Scritture 2015'!$F:$F,'Scritture 2015'!$G:$G,"19",'Scritture 2015'!$A:$A,$M52)</f>
        <v>0</v>
      </c>
      <c r="AB52" s="29">
        <f>+SUMIFS('Scritture 2015'!$F:$F,'Scritture 2015'!$G:$G,"SP",'Scritture 2015'!$A:$A,$M52)</f>
        <v>0</v>
      </c>
      <c r="AC52" s="29">
        <f t="shared" si="2"/>
        <v>-3000</v>
      </c>
      <c r="AD52" s="29">
        <f t="shared" si="4"/>
        <v>-3000</v>
      </c>
      <c r="AF52">
        <v>30</v>
      </c>
    </row>
    <row r="53" spans="1:32" x14ac:dyDescent="0.3">
      <c r="A53" s="12"/>
      <c r="B53" s="12"/>
      <c r="C53" s="13"/>
      <c r="D53" s="13"/>
      <c r="E53" s="14"/>
      <c r="F53" s="13"/>
      <c r="G53" s="13"/>
      <c r="H53" s="10" t="s">
        <v>22</v>
      </c>
      <c r="I53" s="10" t="s">
        <v>23</v>
      </c>
      <c r="J53" t="s">
        <v>27</v>
      </c>
      <c r="K53" t="s">
        <v>46</v>
      </c>
      <c r="L53" t="s">
        <v>64</v>
      </c>
      <c r="M53" s="23" t="s">
        <v>891</v>
      </c>
      <c r="N53" s="23" t="s">
        <v>892</v>
      </c>
      <c r="O53" s="12"/>
      <c r="P53" s="12"/>
      <c r="Q53" s="12">
        <f t="shared" si="3"/>
        <v>0</v>
      </c>
      <c r="R53" s="29">
        <f>+VLOOKUP($M53,'Sp 2013'!$M:$X,12,0)</f>
        <v>-21796.354357998629</v>
      </c>
      <c r="S53" s="29">
        <f>+VLOOKUP($M53,'Bil 2014'!$M:$Y,13,0)</f>
        <v>-5941.1764705882351</v>
      </c>
      <c r="T53" s="29">
        <f>+SUMIFS('Scritture 2015'!$F:$F,'Scritture 2015'!$G:$G,"38",'Scritture 2015'!$A:$A,$M53)</f>
        <v>0</v>
      </c>
      <c r="U53" s="29">
        <f>+SUMIFS('Scritture 2015'!$F:$F,'Scritture 2015'!$G:$G,"16",'Scritture 2015'!$A:$A,$M53)</f>
        <v>-5941.1764705882351</v>
      </c>
      <c r="V53" s="29">
        <f>+SUMIFS('Scritture 2015'!$F:$F,'Scritture 2015'!$G:$G,"39CA",'Scritture 2015'!$A:$A,$M53)</f>
        <v>0</v>
      </c>
      <c r="W53" s="29">
        <f>+SUMIFS('Scritture 2015'!$F:$F,'Scritture 2015'!$G:$G,"17",'Scritture 2015'!$A:$A,$M53)</f>
        <v>0</v>
      </c>
      <c r="X53" s="29">
        <f>+SUMIFS('Scritture 2015'!$F:$F,'Scritture 2015'!$G:$G,"39AF",'Scritture 2015'!$A:$A,$M53)</f>
        <v>0</v>
      </c>
      <c r="Y53" s="29">
        <f>+SUMIFS('Scritture 2015'!$F:$F,'Scritture 2015'!$G:$G,"39SD",'Scritture 2015'!$A:$A,$M53)</f>
        <v>0</v>
      </c>
      <c r="Z53" s="29">
        <f>+SUMIFS('Scritture 2015'!$F:$F,'Scritture 2015'!$G:$G,"37",'Scritture 2015'!$A:$A,$M53)</f>
        <v>0</v>
      </c>
      <c r="AA53" s="29">
        <f>+SUMIFS('Scritture 2015'!$F:$F,'Scritture 2015'!$G:$G,"19",'Scritture 2015'!$A:$A,$M53)</f>
        <v>0</v>
      </c>
      <c r="AB53" s="29">
        <f>+SUMIFS('Scritture 2015'!$F:$F,'Scritture 2015'!$G:$G,"SP",'Scritture 2015'!$A:$A,$M53)</f>
        <v>0</v>
      </c>
      <c r="AC53" s="29">
        <f t="shared" si="2"/>
        <v>-33678.707299175097</v>
      </c>
      <c r="AD53" s="29">
        <f t="shared" si="4"/>
        <v>-33678.707299175097</v>
      </c>
      <c r="AF53">
        <v>30</v>
      </c>
    </row>
    <row r="54" spans="1:32" x14ac:dyDescent="0.3">
      <c r="A54" s="12"/>
      <c r="B54" s="12"/>
      <c r="C54" s="13"/>
      <c r="D54" s="13"/>
      <c r="E54" s="14"/>
      <c r="F54" s="13"/>
      <c r="G54" s="13"/>
      <c r="H54" s="10" t="s">
        <v>22</v>
      </c>
      <c r="I54" s="10" t="s">
        <v>23</v>
      </c>
      <c r="J54" t="s">
        <v>27</v>
      </c>
      <c r="K54" t="s">
        <v>46</v>
      </c>
      <c r="L54" t="s">
        <v>64</v>
      </c>
      <c r="M54" s="23" t="s">
        <v>893</v>
      </c>
      <c r="N54" s="23" t="s">
        <v>892</v>
      </c>
      <c r="O54" s="12"/>
      <c r="P54" s="12"/>
      <c r="Q54" s="12">
        <f t="shared" si="3"/>
        <v>0</v>
      </c>
      <c r="R54" s="29">
        <f>+VLOOKUP($M54,'Sp 2013'!$M:$X,12,0)</f>
        <v>-468.4287812041116</v>
      </c>
      <c r="S54" s="29">
        <f>+VLOOKUP($M54,'Bil 2014'!$M:$Y,13,0)</f>
        <v>-250</v>
      </c>
      <c r="T54" s="29">
        <f>+SUMIFS('Scritture 2015'!$F:$F,'Scritture 2015'!$G:$G,"38",'Scritture 2015'!$A:$A,$M54)</f>
        <v>0</v>
      </c>
      <c r="U54" s="29">
        <f>+SUMIFS('Scritture 2015'!$F:$F,'Scritture 2015'!$G:$G,"16",'Scritture 2015'!$A:$A,$M54)</f>
        <v>-250</v>
      </c>
      <c r="V54" s="29">
        <f>+SUMIFS('Scritture 2015'!$F:$F,'Scritture 2015'!$G:$G,"39CA",'Scritture 2015'!$A:$A,$M54)</f>
        <v>0</v>
      </c>
      <c r="W54" s="29">
        <f>+SUMIFS('Scritture 2015'!$F:$F,'Scritture 2015'!$G:$G,"17",'Scritture 2015'!$A:$A,$M54)</f>
        <v>0</v>
      </c>
      <c r="X54" s="29">
        <f>+SUMIFS('Scritture 2015'!$F:$F,'Scritture 2015'!$G:$G,"39AF",'Scritture 2015'!$A:$A,$M54)</f>
        <v>0</v>
      </c>
      <c r="Y54" s="29">
        <f>+SUMIFS('Scritture 2015'!$F:$F,'Scritture 2015'!$G:$G,"39SD",'Scritture 2015'!$A:$A,$M54)</f>
        <v>0</v>
      </c>
      <c r="Z54" s="29">
        <f>+SUMIFS('Scritture 2015'!$F:$F,'Scritture 2015'!$G:$G,"37",'Scritture 2015'!$A:$A,$M54)</f>
        <v>0</v>
      </c>
      <c r="AA54" s="29">
        <f>+SUMIFS('Scritture 2015'!$F:$F,'Scritture 2015'!$G:$G,"19",'Scritture 2015'!$A:$A,$M54)</f>
        <v>0</v>
      </c>
      <c r="AB54" s="29">
        <f>+SUMIFS('Scritture 2015'!$F:$F,'Scritture 2015'!$G:$G,"SP",'Scritture 2015'!$A:$A,$M54)</f>
        <v>0</v>
      </c>
      <c r="AC54" s="29">
        <f t="shared" si="2"/>
        <v>-968.4287812041116</v>
      </c>
      <c r="AD54" s="29">
        <f t="shared" si="4"/>
        <v>-968.4287812041116</v>
      </c>
      <c r="AF54">
        <v>30</v>
      </c>
    </row>
    <row r="55" spans="1:32" x14ac:dyDescent="0.3">
      <c r="A55" s="12"/>
      <c r="B55" s="12"/>
      <c r="C55" s="13"/>
      <c r="D55" s="13"/>
      <c r="E55" s="14"/>
      <c r="F55" s="13"/>
      <c r="G55" s="13"/>
      <c r="H55" s="10" t="s">
        <v>22</v>
      </c>
      <c r="I55" s="10" t="s">
        <v>23</v>
      </c>
      <c r="J55" t="s">
        <v>27</v>
      </c>
      <c r="K55" t="s">
        <v>46</v>
      </c>
      <c r="L55" t="s">
        <v>64</v>
      </c>
      <c r="M55" s="23" t="s">
        <v>894</v>
      </c>
      <c r="N55" s="23" t="s">
        <v>895</v>
      </c>
      <c r="O55" s="12"/>
      <c r="P55" s="12"/>
      <c r="Q55" s="12">
        <f t="shared" si="3"/>
        <v>0</v>
      </c>
      <c r="R55" s="29">
        <f>+VLOOKUP($M55,'Sp 2013'!$M:$X,12,0)</f>
        <v>-7772.7257671182915</v>
      </c>
      <c r="S55" s="29">
        <f>+VLOOKUP($M55,'Bil 2014'!$M:$Y,13,0)</f>
        <v>-2478.2608695652175</v>
      </c>
      <c r="T55" s="29">
        <f>+SUMIFS('Scritture 2015'!$F:$F,'Scritture 2015'!$G:$G,"38",'Scritture 2015'!$A:$A,$M55)</f>
        <v>0</v>
      </c>
      <c r="U55" s="29">
        <f>+SUMIFS('Scritture 2015'!$F:$F,'Scritture 2015'!$G:$G,"16",'Scritture 2015'!$A:$A,$M55)</f>
        <v>-2478.2608695652175</v>
      </c>
      <c r="V55" s="29">
        <f>+SUMIFS('Scritture 2015'!$F:$F,'Scritture 2015'!$G:$G,"39CA",'Scritture 2015'!$A:$A,$M55)</f>
        <v>0</v>
      </c>
      <c r="W55" s="29">
        <f>+SUMIFS('Scritture 2015'!$F:$F,'Scritture 2015'!$G:$G,"17",'Scritture 2015'!$A:$A,$M55)</f>
        <v>0</v>
      </c>
      <c r="X55" s="29">
        <f>+SUMIFS('Scritture 2015'!$F:$F,'Scritture 2015'!$G:$G,"39AF",'Scritture 2015'!$A:$A,$M55)</f>
        <v>0</v>
      </c>
      <c r="Y55" s="29">
        <f>+SUMIFS('Scritture 2015'!$F:$F,'Scritture 2015'!$G:$G,"39SD",'Scritture 2015'!$A:$A,$M55)</f>
        <v>0</v>
      </c>
      <c r="Z55" s="29">
        <f>+SUMIFS('Scritture 2015'!$F:$F,'Scritture 2015'!$G:$G,"37",'Scritture 2015'!$A:$A,$M55)</f>
        <v>0</v>
      </c>
      <c r="AA55" s="29">
        <f>+SUMIFS('Scritture 2015'!$F:$F,'Scritture 2015'!$G:$G,"19",'Scritture 2015'!$A:$A,$M55)</f>
        <v>0</v>
      </c>
      <c r="AB55" s="29">
        <f>+SUMIFS('Scritture 2015'!$F:$F,'Scritture 2015'!$G:$G,"SP",'Scritture 2015'!$A:$A,$M55)</f>
        <v>0</v>
      </c>
      <c r="AC55" s="29">
        <f t="shared" si="2"/>
        <v>-12729.247506248726</v>
      </c>
      <c r="AD55" s="29">
        <f t="shared" si="4"/>
        <v>-12729.247506248726</v>
      </c>
      <c r="AF55">
        <v>30</v>
      </c>
    </row>
    <row r="56" spans="1:32" x14ac:dyDescent="0.3">
      <c r="A56" s="12" t="s">
        <v>22</v>
      </c>
      <c r="B56" s="12" t="s">
        <v>23</v>
      </c>
      <c r="C56" s="13" t="s">
        <v>50</v>
      </c>
      <c r="D56" s="13" t="s">
        <v>81</v>
      </c>
      <c r="E56" s="14" t="s">
        <v>82</v>
      </c>
      <c r="F56" s="13"/>
      <c r="G56" s="13"/>
      <c r="H56" s="10" t="s">
        <v>22</v>
      </c>
      <c r="I56" s="10" t="s">
        <v>23</v>
      </c>
      <c r="J56" t="s">
        <v>27</v>
      </c>
      <c r="K56" t="s">
        <v>46</v>
      </c>
      <c r="L56" t="s">
        <v>81</v>
      </c>
      <c r="M56" s="15">
        <v>11202000001</v>
      </c>
      <c r="N56" s="15" t="s">
        <v>83</v>
      </c>
      <c r="O56" s="12">
        <f>+VLOOKUP(M56,[2]Foglio1!$A:$C,3,0)</f>
        <v>876171.53</v>
      </c>
      <c r="P56" s="12">
        <f>+VLOOKUP(M56,[3]Foglio1!$A$1:$C$65536,3,0)</f>
        <v>1414095.89</v>
      </c>
      <c r="Q56" s="12">
        <f t="shared" si="1"/>
        <v>537924.35999999987</v>
      </c>
      <c r="R56" s="29">
        <f>+VLOOKUP($M56,'Sp 2013'!$M:$X,12,0)</f>
        <v>0</v>
      </c>
      <c r="S56" s="29">
        <f>+VLOOKUP($M56,'Bil 2014'!$M:$Y,13,0)</f>
        <v>0</v>
      </c>
      <c r="T56" s="29">
        <f>+SUMIFS('Scritture 2015'!$F:$F,'Scritture 2015'!$G:$G,"38",'Scritture 2015'!$A:$A,$M56)</f>
        <v>0</v>
      </c>
      <c r="U56" s="29">
        <f>+SUMIFS('Scritture 2015'!$F:$F,'Scritture 2015'!$G:$G,"16",'Scritture 2015'!$A:$A,$M56)</f>
        <v>0</v>
      </c>
      <c r="V56" s="29">
        <f>+SUMIFS('Scritture 2015'!$F:$F,'Scritture 2015'!$G:$G,"39CA",'Scritture 2015'!$A:$A,$M56)</f>
        <v>0</v>
      </c>
      <c r="W56" s="29">
        <f>+SUMIFS('Scritture 2015'!$F:$F,'Scritture 2015'!$G:$G,"17",'Scritture 2015'!$A:$A,$M56)</f>
        <v>0</v>
      </c>
      <c r="X56" s="29">
        <f>+SUMIFS('Scritture 2015'!$F:$F,'Scritture 2015'!$G:$G,"39AF",'Scritture 2015'!$A:$A,$M56)</f>
        <v>0</v>
      </c>
      <c r="Y56" s="29">
        <f>+SUMIFS('Scritture 2015'!$F:$F,'Scritture 2015'!$G:$G,"39SD",'Scritture 2015'!$A:$A,$M56)</f>
        <v>0</v>
      </c>
      <c r="Z56" s="29">
        <f>+SUMIFS('Scritture 2015'!$F:$F,'Scritture 2015'!$G:$G,"37",'Scritture 2015'!$A:$A,$M56)</f>
        <v>0</v>
      </c>
      <c r="AA56" s="29">
        <f>+SUMIFS('Scritture 2015'!$F:$F,'Scritture 2015'!$G:$G,"19",'Scritture 2015'!$A:$A,$M56)</f>
        <v>0</v>
      </c>
      <c r="AB56" s="29">
        <f>+SUMIFS('Scritture 2015'!$F:$F,'Scritture 2015'!$G:$G,"SP",'Scritture 2015'!$A:$A,$M56)</f>
        <v>0</v>
      </c>
      <c r="AC56" s="29">
        <f t="shared" si="2"/>
        <v>1414095.89</v>
      </c>
      <c r="AD56" s="29">
        <f t="shared" si="0"/>
        <v>0</v>
      </c>
      <c r="AF56">
        <v>30</v>
      </c>
    </row>
    <row r="57" spans="1:32" x14ac:dyDescent="0.3">
      <c r="A57" s="12" t="s">
        <v>22</v>
      </c>
      <c r="B57" s="12" t="s">
        <v>23</v>
      </c>
      <c r="C57" s="13" t="s">
        <v>50</v>
      </c>
      <c r="D57" s="13" t="s">
        <v>81</v>
      </c>
      <c r="E57" s="14" t="s">
        <v>82</v>
      </c>
      <c r="F57" s="13"/>
      <c r="G57" s="13"/>
      <c r="H57" s="10" t="s">
        <v>22</v>
      </c>
      <c r="I57" s="10" t="s">
        <v>23</v>
      </c>
      <c r="J57" t="s">
        <v>27</v>
      </c>
      <c r="K57" t="s">
        <v>46</v>
      </c>
      <c r="L57" t="s">
        <v>81</v>
      </c>
      <c r="M57" s="15">
        <v>11202000002</v>
      </c>
      <c r="N57" s="15" t="s">
        <v>84</v>
      </c>
      <c r="O57" s="12">
        <f>+VLOOKUP(M57,[2]Foglio1!$A:$C,3,0)</f>
        <v>-607896.27</v>
      </c>
      <c r="P57" s="12">
        <f>+VLOOKUP(M57,[3]Foglio1!$A$1:$C$65536,3,0)</f>
        <v>-670119.22</v>
      </c>
      <c r="Q57" s="12">
        <f t="shared" si="1"/>
        <v>-62222.949999999953</v>
      </c>
      <c r="R57" s="29">
        <f>+VLOOKUP($M57,'Sp 2013'!$M:$X,12,0)</f>
        <v>0</v>
      </c>
      <c r="S57" s="29">
        <f>+VLOOKUP($M57,'Bil 2014'!$M:$Y,13,0)</f>
        <v>0</v>
      </c>
      <c r="T57" s="29">
        <f>+SUMIFS('Scritture 2015'!$F:$F,'Scritture 2015'!$G:$G,"38",'Scritture 2015'!$A:$A,$M57)</f>
        <v>0</v>
      </c>
      <c r="U57" s="29">
        <f>+SUMIFS('Scritture 2015'!$F:$F,'Scritture 2015'!$G:$G,"16",'Scritture 2015'!$A:$A,$M57)</f>
        <v>0</v>
      </c>
      <c r="V57" s="29">
        <f>+SUMIFS('Scritture 2015'!$F:$F,'Scritture 2015'!$G:$G,"39CA",'Scritture 2015'!$A:$A,$M57)</f>
        <v>0</v>
      </c>
      <c r="W57" s="29">
        <f>+SUMIFS('Scritture 2015'!$F:$F,'Scritture 2015'!$G:$G,"17",'Scritture 2015'!$A:$A,$M57)</f>
        <v>0</v>
      </c>
      <c r="X57" s="29">
        <f>+SUMIFS('Scritture 2015'!$F:$F,'Scritture 2015'!$G:$G,"39AF",'Scritture 2015'!$A:$A,$M57)</f>
        <v>0</v>
      </c>
      <c r="Y57" s="29">
        <f>+SUMIFS('Scritture 2015'!$F:$F,'Scritture 2015'!$G:$G,"39SD",'Scritture 2015'!$A:$A,$M57)</f>
        <v>0</v>
      </c>
      <c r="Z57" s="29">
        <f>+SUMIFS('Scritture 2015'!$F:$F,'Scritture 2015'!$G:$G,"37",'Scritture 2015'!$A:$A,$M57)</f>
        <v>0</v>
      </c>
      <c r="AA57" s="29">
        <f>+SUMIFS('Scritture 2015'!$F:$F,'Scritture 2015'!$G:$G,"19",'Scritture 2015'!$A:$A,$M57)</f>
        <v>0</v>
      </c>
      <c r="AB57" s="29">
        <f>+SUMIFS('Scritture 2015'!$F:$F,'Scritture 2015'!$G:$G,"SP",'Scritture 2015'!$A:$A,$M57)</f>
        <v>0</v>
      </c>
      <c r="AC57" s="29">
        <f t="shared" si="2"/>
        <v>-670119.22</v>
      </c>
      <c r="AD57" s="29">
        <f t="shared" si="0"/>
        <v>0</v>
      </c>
      <c r="AF57">
        <v>30</v>
      </c>
    </row>
    <row r="58" spans="1:32" x14ac:dyDescent="0.3">
      <c r="A58" s="12" t="s">
        <v>22</v>
      </c>
      <c r="B58" s="12" t="s">
        <v>23</v>
      </c>
      <c r="C58" s="13" t="s">
        <v>50</v>
      </c>
      <c r="D58" s="13" t="s">
        <v>81</v>
      </c>
      <c r="E58" s="14" t="s">
        <v>82</v>
      </c>
      <c r="F58" s="13"/>
      <c r="G58" s="13"/>
      <c r="H58" s="10" t="s">
        <v>22</v>
      </c>
      <c r="I58" s="10" t="s">
        <v>23</v>
      </c>
      <c r="J58" t="s">
        <v>27</v>
      </c>
      <c r="K58" t="s">
        <v>46</v>
      </c>
      <c r="L58" t="s">
        <v>81</v>
      </c>
      <c r="M58" s="15">
        <v>11202000003</v>
      </c>
      <c r="N58" s="15" t="s">
        <v>85</v>
      </c>
      <c r="O58" s="12">
        <f>+VLOOKUP(M58,[2]Foglio1!$A:$C,3,0)</f>
        <v>343837.52</v>
      </c>
      <c r="P58" s="12">
        <f>+VLOOKUP(M58,[3]Foglio1!$A$1:$C$65536,3,0)</f>
        <v>353190.5</v>
      </c>
      <c r="Q58" s="12">
        <f t="shared" si="1"/>
        <v>9352.9799999999814</v>
      </c>
      <c r="R58" s="29">
        <f>+VLOOKUP($M58,'Sp 2013'!$M:$X,12,0)</f>
        <v>0</v>
      </c>
      <c r="S58" s="29">
        <f>+VLOOKUP($M58,'Bil 2014'!$M:$Y,13,0)</f>
        <v>0</v>
      </c>
      <c r="T58" s="29">
        <f>+SUMIFS('Scritture 2015'!$F:$F,'Scritture 2015'!$G:$G,"38",'Scritture 2015'!$A:$A,$M58)</f>
        <v>0</v>
      </c>
      <c r="U58" s="29">
        <f>+SUMIFS('Scritture 2015'!$F:$F,'Scritture 2015'!$G:$G,"16",'Scritture 2015'!$A:$A,$M58)</f>
        <v>0</v>
      </c>
      <c r="V58" s="29">
        <f>+SUMIFS('Scritture 2015'!$F:$F,'Scritture 2015'!$G:$G,"39CA",'Scritture 2015'!$A:$A,$M58)</f>
        <v>0</v>
      </c>
      <c r="W58" s="29">
        <f>+SUMIFS('Scritture 2015'!$F:$F,'Scritture 2015'!$G:$G,"17",'Scritture 2015'!$A:$A,$M58)</f>
        <v>0</v>
      </c>
      <c r="X58" s="29">
        <f>+SUMIFS('Scritture 2015'!$F:$F,'Scritture 2015'!$G:$G,"39AF",'Scritture 2015'!$A:$A,$M58)</f>
        <v>0</v>
      </c>
      <c r="Y58" s="29">
        <f>+SUMIFS('Scritture 2015'!$F:$F,'Scritture 2015'!$G:$G,"39SD",'Scritture 2015'!$A:$A,$M58)</f>
        <v>0</v>
      </c>
      <c r="Z58" s="29">
        <f>+SUMIFS('Scritture 2015'!$F:$F,'Scritture 2015'!$G:$G,"37",'Scritture 2015'!$A:$A,$M58)</f>
        <v>0</v>
      </c>
      <c r="AA58" s="29">
        <f>+SUMIFS('Scritture 2015'!$F:$F,'Scritture 2015'!$G:$G,"19",'Scritture 2015'!$A:$A,$M58)</f>
        <v>0</v>
      </c>
      <c r="AB58" s="29">
        <f>+SUMIFS('Scritture 2015'!$F:$F,'Scritture 2015'!$G:$G,"SP",'Scritture 2015'!$A:$A,$M58)</f>
        <v>0</v>
      </c>
      <c r="AC58" s="29">
        <f t="shared" si="2"/>
        <v>353190.5</v>
      </c>
      <c r="AD58" s="29">
        <f t="shared" si="0"/>
        <v>0</v>
      </c>
      <c r="AF58">
        <v>30</v>
      </c>
    </row>
    <row r="59" spans="1:32" x14ac:dyDescent="0.3">
      <c r="A59" s="12" t="s">
        <v>22</v>
      </c>
      <c r="B59" s="12" t="s">
        <v>23</v>
      </c>
      <c r="C59" s="13" t="s">
        <v>50</v>
      </c>
      <c r="D59" s="13" t="s">
        <v>81</v>
      </c>
      <c r="E59" s="14" t="s">
        <v>82</v>
      </c>
      <c r="F59" s="13"/>
      <c r="G59" s="13"/>
      <c r="H59" s="10" t="s">
        <v>22</v>
      </c>
      <c r="I59" s="10" t="s">
        <v>23</v>
      </c>
      <c r="J59" t="s">
        <v>27</v>
      </c>
      <c r="K59" t="s">
        <v>46</v>
      </c>
      <c r="L59" t="s">
        <v>81</v>
      </c>
      <c r="M59" s="15">
        <v>11202000004</v>
      </c>
      <c r="N59" s="15" t="s">
        <v>86</v>
      </c>
      <c r="O59" s="12">
        <f>+VLOOKUP(M59,[2]Foglio1!$A:$C,3,0)</f>
        <v>-265669.08</v>
      </c>
      <c r="P59" s="12">
        <f>+VLOOKUP(M59,[3]Foglio1!$A$1:$C$65536,3,0)</f>
        <v>-286112.89</v>
      </c>
      <c r="Q59" s="12">
        <f t="shared" si="1"/>
        <v>-20443.809999999998</v>
      </c>
      <c r="R59" s="29">
        <f>+VLOOKUP($M59,'Sp 2013'!$M:$X,12,0)</f>
        <v>0</v>
      </c>
      <c r="S59" s="29">
        <f>+VLOOKUP($M59,'Bil 2014'!$M:$Y,13,0)</f>
        <v>0</v>
      </c>
      <c r="T59" s="29">
        <f>+SUMIFS('Scritture 2015'!$F:$F,'Scritture 2015'!$G:$G,"38",'Scritture 2015'!$A:$A,$M59)</f>
        <v>0</v>
      </c>
      <c r="U59" s="29">
        <f>+SUMIFS('Scritture 2015'!$F:$F,'Scritture 2015'!$G:$G,"16",'Scritture 2015'!$A:$A,$M59)</f>
        <v>0</v>
      </c>
      <c r="V59" s="29">
        <f>+SUMIFS('Scritture 2015'!$F:$F,'Scritture 2015'!$G:$G,"39CA",'Scritture 2015'!$A:$A,$M59)</f>
        <v>0</v>
      </c>
      <c r="W59" s="29">
        <f>+SUMIFS('Scritture 2015'!$F:$F,'Scritture 2015'!$G:$G,"17",'Scritture 2015'!$A:$A,$M59)</f>
        <v>0</v>
      </c>
      <c r="X59" s="29">
        <f>+SUMIFS('Scritture 2015'!$F:$F,'Scritture 2015'!$G:$G,"39AF",'Scritture 2015'!$A:$A,$M59)</f>
        <v>0</v>
      </c>
      <c r="Y59" s="29">
        <f>+SUMIFS('Scritture 2015'!$F:$F,'Scritture 2015'!$G:$G,"39SD",'Scritture 2015'!$A:$A,$M59)</f>
        <v>0</v>
      </c>
      <c r="Z59" s="29">
        <f>+SUMIFS('Scritture 2015'!$F:$F,'Scritture 2015'!$G:$G,"37",'Scritture 2015'!$A:$A,$M59)</f>
        <v>0</v>
      </c>
      <c r="AA59" s="29">
        <f>+SUMIFS('Scritture 2015'!$F:$F,'Scritture 2015'!$G:$G,"19",'Scritture 2015'!$A:$A,$M59)</f>
        <v>0</v>
      </c>
      <c r="AB59" s="29">
        <f>+SUMIFS('Scritture 2015'!$F:$F,'Scritture 2015'!$G:$G,"SP",'Scritture 2015'!$A:$A,$M59)</f>
        <v>0</v>
      </c>
      <c r="AC59" s="29">
        <f t="shared" si="2"/>
        <v>-286112.89</v>
      </c>
      <c r="AD59" s="29">
        <f t="shared" si="0"/>
        <v>0</v>
      </c>
      <c r="AF59">
        <v>30</v>
      </c>
    </row>
    <row r="60" spans="1:32" x14ac:dyDescent="0.3">
      <c r="A60" s="12" t="s">
        <v>22</v>
      </c>
      <c r="B60" s="12" t="s">
        <v>23</v>
      </c>
      <c r="C60" s="13" t="s">
        <v>50</v>
      </c>
      <c r="D60" s="13" t="s">
        <v>81</v>
      </c>
      <c r="E60" s="14" t="s">
        <v>82</v>
      </c>
      <c r="F60" s="13"/>
      <c r="G60" s="13"/>
      <c r="H60" s="10" t="s">
        <v>22</v>
      </c>
      <c r="I60" s="10" t="s">
        <v>23</v>
      </c>
      <c r="J60" t="s">
        <v>27</v>
      </c>
      <c r="K60" t="s">
        <v>46</v>
      </c>
      <c r="L60" t="s">
        <v>81</v>
      </c>
      <c r="M60" s="15">
        <v>11202000005</v>
      </c>
      <c r="N60" s="15" t="s">
        <v>87</v>
      </c>
      <c r="O60" s="12">
        <f>+VLOOKUP(M60,[2]Foglio1!$A:$C,3,0)</f>
        <v>35240.21</v>
      </c>
      <c r="P60" s="12">
        <f>+VLOOKUP(M60,[3]Foglio1!$A$1:$C$65536,3,0)</f>
        <v>35240.21</v>
      </c>
      <c r="Q60" s="12">
        <f t="shared" si="1"/>
        <v>0</v>
      </c>
      <c r="R60" s="29">
        <f>+VLOOKUP($M60,'Sp 2013'!$M:$X,12,0)</f>
        <v>0</v>
      </c>
      <c r="S60" s="29">
        <f>+VLOOKUP($M60,'Bil 2014'!$M:$Y,13,0)</f>
        <v>0</v>
      </c>
      <c r="T60" s="29">
        <f>+SUMIFS('Scritture 2015'!$F:$F,'Scritture 2015'!$G:$G,"38",'Scritture 2015'!$A:$A,$M60)</f>
        <v>0</v>
      </c>
      <c r="U60" s="29">
        <f>+SUMIFS('Scritture 2015'!$F:$F,'Scritture 2015'!$G:$G,"16",'Scritture 2015'!$A:$A,$M60)</f>
        <v>0</v>
      </c>
      <c r="V60" s="29">
        <f>+SUMIFS('Scritture 2015'!$F:$F,'Scritture 2015'!$G:$G,"39CA",'Scritture 2015'!$A:$A,$M60)</f>
        <v>0</v>
      </c>
      <c r="W60" s="29">
        <f>+SUMIFS('Scritture 2015'!$F:$F,'Scritture 2015'!$G:$G,"17",'Scritture 2015'!$A:$A,$M60)</f>
        <v>0</v>
      </c>
      <c r="X60" s="29">
        <f>+SUMIFS('Scritture 2015'!$F:$F,'Scritture 2015'!$G:$G,"39AF",'Scritture 2015'!$A:$A,$M60)</f>
        <v>0</v>
      </c>
      <c r="Y60" s="29">
        <f>+SUMIFS('Scritture 2015'!$F:$F,'Scritture 2015'!$G:$G,"39SD",'Scritture 2015'!$A:$A,$M60)</f>
        <v>0</v>
      </c>
      <c r="Z60" s="29">
        <f>+SUMIFS('Scritture 2015'!$F:$F,'Scritture 2015'!$G:$G,"37",'Scritture 2015'!$A:$A,$M60)</f>
        <v>0</v>
      </c>
      <c r="AA60" s="29">
        <f>+SUMIFS('Scritture 2015'!$F:$F,'Scritture 2015'!$G:$G,"19",'Scritture 2015'!$A:$A,$M60)</f>
        <v>0</v>
      </c>
      <c r="AB60" s="29">
        <f>+SUMIFS('Scritture 2015'!$F:$F,'Scritture 2015'!$G:$G,"SP",'Scritture 2015'!$A:$A,$M60)</f>
        <v>0</v>
      </c>
      <c r="AC60" s="29">
        <f t="shared" si="2"/>
        <v>35240.21</v>
      </c>
      <c r="AD60" s="29">
        <f t="shared" si="0"/>
        <v>0</v>
      </c>
      <c r="AF60">
        <v>30</v>
      </c>
    </row>
    <row r="61" spans="1:32" x14ac:dyDescent="0.3">
      <c r="A61" s="12" t="s">
        <v>22</v>
      </c>
      <c r="B61" s="12" t="s">
        <v>23</v>
      </c>
      <c r="C61" s="13" t="s">
        <v>50</v>
      </c>
      <c r="D61" s="13" t="s">
        <v>81</v>
      </c>
      <c r="E61" s="14" t="s">
        <v>82</v>
      </c>
      <c r="F61" s="13"/>
      <c r="G61" s="13"/>
      <c r="H61" s="10" t="s">
        <v>22</v>
      </c>
      <c r="I61" s="10" t="s">
        <v>23</v>
      </c>
      <c r="J61" t="s">
        <v>27</v>
      </c>
      <c r="K61" t="s">
        <v>46</v>
      </c>
      <c r="L61" t="s">
        <v>81</v>
      </c>
      <c r="M61" s="15">
        <v>11202000006</v>
      </c>
      <c r="N61" s="15" t="s">
        <v>88</v>
      </c>
      <c r="O61" s="12">
        <f>+VLOOKUP(M61,[2]Foglio1!$A:$C,3,0)</f>
        <v>-32334.05</v>
      </c>
      <c r="P61" s="12">
        <f>+VLOOKUP(M61,[3]Foglio1!$A$1:$C$65536,3,0)</f>
        <v>-35214.25</v>
      </c>
      <c r="Q61" s="12">
        <f t="shared" si="1"/>
        <v>-2880.2000000000007</v>
      </c>
      <c r="R61" s="29">
        <f>+VLOOKUP($M61,'Sp 2013'!$M:$X,12,0)</f>
        <v>0</v>
      </c>
      <c r="S61" s="29">
        <f>+VLOOKUP($M61,'Bil 2014'!$M:$Y,13,0)</f>
        <v>0</v>
      </c>
      <c r="T61" s="29">
        <f>+SUMIFS('Scritture 2015'!$F:$F,'Scritture 2015'!$G:$G,"38",'Scritture 2015'!$A:$A,$M61)</f>
        <v>0</v>
      </c>
      <c r="U61" s="29">
        <f>+SUMIFS('Scritture 2015'!$F:$F,'Scritture 2015'!$G:$G,"16",'Scritture 2015'!$A:$A,$M61)</f>
        <v>0</v>
      </c>
      <c r="V61" s="29">
        <f>+SUMIFS('Scritture 2015'!$F:$F,'Scritture 2015'!$G:$G,"39CA",'Scritture 2015'!$A:$A,$M61)</f>
        <v>0</v>
      </c>
      <c r="W61" s="29">
        <f>+SUMIFS('Scritture 2015'!$F:$F,'Scritture 2015'!$G:$G,"17",'Scritture 2015'!$A:$A,$M61)</f>
        <v>0</v>
      </c>
      <c r="X61" s="29">
        <f>+SUMIFS('Scritture 2015'!$F:$F,'Scritture 2015'!$G:$G,"39AF",'Scritture 2015'!$A:$A,$M61)</f>
        <v>0</v>
      </c>
      <c r="Y61" s="29">
        <f>+SUMIFS('Scritture 2015'!$F:$F,'Scritture 2015'!$G:$G,"39SD",'Scritture 2015'!$A:$A,$M61)</f>
        <v>0</v>
      </c>
      <c r="Z61" s="29">
        <f>+SUMIFS('Scritture 2015'!$F:$F,'Scritture 2015'!$G:$G,"37",'Scritture 2015'!$A:$A,$M61)</f>
        <v>0</v>
      </c>
      <c r="AA61" s="29">
        <f>+SUMIFS('Scritture 2015'!$F:$F,'Scritture 2015'!$G:$G,"19",'Scritture 2015'!$A:$A,$M61)</f>
        <v>0</v>
      </c>
      <c r="AB61" s="29">
        <f>+SUMIFS('Scritture 2015'!$F:$F,'Scritture 2015'!$G:$G,"SP",'Scritture 2015'!$A:$A,$M61)</f>
        <v>0</v>
      </c>
      <c r="AC61" s="29">
        <f t="shared" si="2"/>
        <v>-35214.25</v>
      </c>
      <c r="AD61" s="29">
        <f t="shared" si="0"/>
        <v>0</v>
      </c>
      <c r="AF61">
        <v>30</v>
      </c>
    </row>
    <row r="62" spans="1:32" x14ac:dyDescent="0.3">
      <c r="A62" s="12" t="s">
        <v>22</v>
      </c>
      <c r="B62" s="12" t="s">
        <v>23</v>
      </c>
      <c r="C62" s="13" t="s">
        <v>50</v>
      </c>
      <c r="D62" s="13" t="s">
        <v>81</v>
      </c>
      <c r="E62" s="14" t="s">
        <v>82</v>
      </c>
      <c r="F62" s="13"/>
      <c r="G62" s="13"/>
      <c r="H62" s="10" t="s">
        <v>22</v>
      </c>
      <c r="I62" s="10" t="s">
        <v>23</v>
      </c>
      <c r="J62" t="s">
        <v>27</v>
      </c>
      <c r="K62" t="s">
        <v>46</v>
      </c>
      <c r="L62" t="s">
        <v>81</v>
      </c>
      <c r="M62" s="15">
        <v>11202000007</v>
      </c>
      <c r="N62" s="15" t="s">
        <v>89</v>
      </c>
      <c r="O62" s="12">
        <f>+VLOOKUP(M62,[2]Foglio1!$A:$C,3,0)</f>
        <v>3228270.78</v>
      </c>
      <c r="P62" s="12">
        <f>+VLOOKUP(M62,[3]Foglio1!$A$1:$C$65536,3,0)</f>
        <v>4269527.12</v>
      </c>
      <c r="Q62" s="12">
        <f t="shared" si="1"/>
        <v>1041256.3400000003</v>
      </c>
      <c r="R62" s="29">
        <f>+VLOOKUP($M62,'Sp 2013'!$M:$X,12,0)</f>
        <v>0</v>
      </c>
      <c r="S62" s="29">
        <f>+VLOOKUP($M62,'Bil 2014'!$M:$Y,13,0)</f>
        <v>0</v>
      </c>
      <c r="T62" s="29">
        <f>+SUMIFS('Scritture 2015'!$F:$F,'Scritture 2015'!$G:$G,"38",'Scritture 2015'!$A:$A,$M62)</f>
        <v>0</v>
      </c>
      <c r="U62" s="29">
        <f>+SUMIFS('Scritture 2015'!$F:$F,'Scritture 2015'!$G:$G,"16",'Scritture 2015'!$A:$A,$M62)</f>
        <v>0</v>
      </c>
      <c r="V62" s="29">
        <f>+SUMIFS('Scritture 2015'!$F:$F,'Scritture 2015'!$G:$G,"39CA",'Scritture 2015'!$A:$A,$M62)</f>
        <v>0</v>
      </c>
      <c r="W62" s="29">
        <f>+SUMIFS('Scritture 2015'!$F:$F,'Scritture 2015'!$G:$G,"17",'Scritture 2015'!$A:$A,$M62)</f>
        <v>0</v>
      </c>
      <c r="X62" s="29">
        <f>+SUMIFS('Scritture 2015'!$F:$F,'Scritture 2015'!$G:$G,"39AF",'Scritture 2015'!$A:$A,$M62)</f>
        <v>0</v>
      </c>
      <c r="Y62" s="29">
        <f>+SUMIFS('Scritture 2015'!$F:$F,'Scritture 2015'!$G:$G,"39SD",'Scritture 2015'!$A:$A,$M62)</f>
        <v>0</v>
      </c>
      <c r="Z62" s="29">
        <f>+SUMIFS('Scritture 2015'!$F:$F,'Scritture 2015'!$G:$G,"37",'Scritture 2015'!$A:$A,$M62)</f>
        <v>0</v>
      </c>
      <c r="AA62" s="29">
        <f>+SUMIFS('Scritture 2015'!$F:$F,'Scritture 2015'!$G:$G,"19",'Scritture 2015'!$A:$A,$M62)</f>
        <v>0</v>
      </c>
      <c r="AB62" s="29">
        <f>+SUMIFS('Scritture 2015'!$F:$F,'Scritture 2015'!$G:$G,"SP",'Scritture 2015'!$A:$A,$M62)</f>
        <v>0</v>
      </c>
      <c r="AC62" s="29">
        <f t="shared" si="2"/>
        <v>4269527.12</v>
      </c>
      <c r="AD62" s="29">
        <f t="shared" si="0"/>
        <v>0</v>
      </c>
      <c r="AF62">
        <v>30</v>
      </c>
    </row>
    <row r="63" spans="1:32" x14ac:dyDescent="0.3">
      <c r="A63" s="12" t="s">
        <v>22</v>
      </c>
      <c r="B63" s="12" t="s">
        <v>23</v>
      </c>
      <c r="C63" s="13" t="s">
        <v>50</v>
      </c>
      <c r="D63" s="13" t="s">
        <v>81</v>
      </c>
      <c r="E63" s="14" t="s">
        <v>82</v>
      </c>
      <c r="F63" s="13"/>
      <c r="G63" s="13"/>
      <c r="H63" s="10" t="s">
        <v>22</v>
      </c>
      <c r="I63" s="10" t="s">
        <v>23</v>
      </c>
      <c r="J63" t="s">
        <v>27</v>
      </c>
      <c r="K63" t="s">
        <v>46</v>
      </c>
      <c r="L63" t="s">
        <v>81</v>
      </c>
      <c r="M63" s="15">
        <v>11202000008</v>
      </c>
      <c r="N63" s="15" t="s">
        <v>90</v>
      </c>
      <c r="O63" s="12">
        <f>+VLOOKUP(M63,[2]Foglio1!$A:$C,3,0)</f>
        <v>-2581452.19</v>
      </c>
      <c r="P63" s="12">
        <f>+VLOOKUP(M63,[3]Foglio1!$A$1:$C$65536,3,0)</f>
        <v>-2817860.98</v>
      </c>
      <c r="Q63" s="12">
        <f t="shared" si="1"/>
        <v>-236408.79000000004</v>
      </c>
      <c r="R63" s="29">
        <f>+VLOOKUP($M63,'Sp 2013'!$M:$X,12,0)</f>
        <v>0</v>
      </c>
      <c r="S63" s="29">
        <f>+VLOOKUP($M63,'Bil 2014'!$M:$Y,13,0)</f>
        <v>0</v>
      </c>
      <c r="T63" s="29">
        <f>+SUMIFS('Scritture 2015'!$F:$F,'Scritture 2015'!$G:$G,"38",'Scritture 2015'!$A:$A,$M63)</f>
        <v>0</v>
      </c>
      <c r="U63" s="29">
        <f>+SUMIFS('Scritture 2015'!$F:$F,'Scritture 2015'!$G:$G,"16",'Scritture 2015'!$A:$A,$M63)</f>
        <v>0</v>
      </c>
      <c r="V63" s="29">
        <f>+SUMIFS('Scritture 2015'!$F:$F,'Scritture 2015'!$G:$G,"39CA",'Scritture 2015'!$A:$A,$M63)</f>
        <v>0</v>
      </c>
      <c r="W63" s="29">
        <f>+SUMIFS('Scritture 2015'!$F:$F,'Scritture 2015'!$G:$G,"17",'Scritture 2015'!$A:$A,$M63)</f>
        <v>0</v>
      </c>
      <c r="X63" s="29">
        <f>+SUMIFS('Scritture 2015'!$F:$F,'Scritture 2015'!$G:$G,"39AF",'Scritture 2015'!$A:$A,$M63)</f>
        <v>0</v>
      </c>
      <c r="Y63" s="29">
        <f>+SUMIFS('Scritture 2015'!$F:$F,'Scritture 2015'!$G:$G,"39SD",'Scritture 2015'!$A:$A,$M63)</f>
        <v>0</v>
      </c>
      <c r="Z63" s="29">
        <f>+SUMIFS('Scritture 2015'!$F:$F,'Scritture 2015'!$G:$G,"37",'Scritture 2015'!$A:$A,$M63)</f>
        <v>0</v>
      </c>
      <c r="AA63" s="29">
        <f>+SUMIFS('Scritture 2015'!$F:$F,'Scritture 2015'!$G:$G,"19",'Scritture 2015'!$A:$A,$M63)</f>
        <v>0</v>
      </c>
      <c r="AB63" s="29">
        <f>+SUMIFS('Scritture 2015'!$F:$F,'Scritture 2015'!$G:$G,"SP",'Scritture 2015'!$A:$A,$M63)</f>
        <v>0</v>
      </c>
      <c r="AC63" s="29">
        <f t="shared" si="2"/>
        <v>-2817860.98</v>
      </c>
      <c r="AD63" s="29">
        <f t="shared" si="0"/>
        <v>0</v>
      </c>
      <c r="AF63">
        <v>30</v>
      </c>
    </row>
    <row r="64" spans="1:32" x14ac:dyDescent="0.3">
      <c r="A64" s="12" t="s">
        <v>22</v>
      </c>
      <c r="B64" s="12" t="s">
        <v>23</v>
      </c>
      <c r="C64" s="13" t="s">
        <v>50</v>
      </c>
      <c r="D64" s="13" t="s">
        <v>81</v>
      </c>
      <c r="E64" s="14" t="s">
        <v>82</v>
      </c>
      <c r="F64" s="13"/>
      <c r="G64" s="13"/>
      <c r="H64" s="10" t="s">
        <v>22</v>
      </c>
      <c r="I64" s="10" t="s">
        <v>23</v>
      </c>
      <c r="J64" t="s">
        <v>27</v>
      </c>
      <c r="K64" t="s">
        <v>46</v>
      </c>
      <c r="L64" t="s">
        <v>81</v>
      </c>
      <c r="M64" s="15">
        <v>11202000009</v>
      </c>
      <c r="N64" s="15" t="s">
        <v>91</v>
      </c>
      <c r="O64" s="12">
        <f>+VLOOKUP(M64,[2]Foglio1!$A:$C,3,0)</f>
        <v>1605795.73</v>
      </c>
      <c r="P64" s="12">
        <f>+VLOOKUP(M64,[3]Foglio1!$A$1:$C$65536,3,0)</f>
        <v>1605795.73</v>
      </c>
      <c r="Q64" s="12">
        <f t="shared" si="1"/>
        <v>0</v>
      </c>
      <c r="R64" s="29">
        <f>+VLOOKUP($M64,'Sp 2013'!$M:$X,12,0)</f>
        <v>0</v>
      </c>
      <c r="S64" s="29">
        <f>+VLOOKUP($M64,'Bil 2014'!$M:$Y,13,0)</f>
        <v>0</v>
      </c>
      <c r="T64" s="29">
        <f>+SUMIFS('Scritture 2015'!$F:$F,'Scritture 2015'!$G:$G,"38",'Scritture 2015'!$A:$A,$M64)</f>
        <v>0</v>
      </c>
      <c r="U64" s="29">
        <f>+SUMIFS('Scritture 2015'!$F:$F,'Scritture 2015'!$G:$G,"16",'Scritture 2015'!$A:$A,$M64)</f>
        <v>0</v>
      </c>
      <c r="V64" s="29">
        <f>+SUMIFS('Scritture 2015'!$F:$F,'Scritture 2015'!$G:$G,"39CA",'Scritture 2015'!$A:$A,$M64)</f>
        <v>0</v>
      </c>
      <c r="W64" s="29">
        <f>+SUMIFS('Scritture 2015'!$F:$F,'Scritture 2015'!$G:$G,"17",'Scritture 2015'!$A:$A,$M64)</f>
        <v>0</v>
      </c>
      <c r="X64" s="29">
        <f>+SUMIFS('Scritture 2015'!$F:$F,'Scritture 2015'!$G:$G,"39AF",'Scritture 2015'!$A:$A,$M64)</f>
        <v>0</v>
      </c>
      <c r="Y64" s="29">
        <f>+SUMIFS('Scritture 2015'!$F:$F,'Scritture 2015'!$G:$G,"39SD",'Scritture 2015'!$A:$A,$M64)</f>
        <v>0</v>
      </c>
      <c r="Z64" s="29">
        <f>+SUMIFS('Scritture 2015'!$F:$F,'Scritture 2015'!$G:$G,"37",'Scritture 2015'!$A:$A,$M64)</f>
        <v>0</v>
      </c>
      <c r="AA64" s="29">
        <f>+SUMIFS('Scritture 2015'!$F:$F,'Scritture 2015'!$G:$G,"19",'Scritture 2015'!$A:$A,$M64)</f>
        <v>0</v>
      </c>
      <c r="AB64" s="29">
        <f>+SUMIFS('Scritture 2015'!$F:$F,'Scritture 2015'!$G:$G,"SP",'Scritture 2015'!$A:$A,$M64)</f>
        <v>0</v>
      </c>
      <c r="AC64" s="29">
        <f t="shared" si="2"/>
        <v>1605795.73</v>
      </c>
      <c r="AD64" s="29">
        <f t="shared" si="0"/>
        <v>0</v>
      </c>
      <c r="AF64">
        <v>30</v>
      </c>
    </row>
    <row r="65" spans="1:32" x14ac:dyDescent="0.3">
      <c r="A65" s="12" t="s">
        <v>22</v>
      </c>
      <c r="B65" s="12" t="s">
        <v>23</v>
      </c>
      <c r="C65" s="13" t="s">
        <v>50</v>
      </c>
      <c r="D65" s="13" t="s">
        <v>81</v>
      </c>
      <c r="E65" s="14" t="s">
        <v>82</v>
      </c>
      <c r="F65" s="13"/>
      <c r="G65" s="13"/>
      <c r="H65" s="10" t="s">
        <v>22</v>
      </c>
      <c r="I65" s="10" t="s">
        <v>23</v>
      </c>
      <c r="J65" t="s">
        <v>27</v>
      </c>
      <c r="K65" t="s">
        <v>46</v>
      </c>
      <c r="L65" t="s">
        <v>81</v>
      </c>
      <c r="M65" s="15">
        <v>11202000010</v>
      </c>
      <c r="N65" s="15" t="s">
        <v>92</v>
      </c>
      <c r="O65" s="12">
        <f>+VLOOKUP(M65,[2]Foglio1!$A:$C,3,0)</f>
        <v>-1605795.73</v>
      </c>
      <c r="P65" s="12">
        <f>+VLOOKUP(M65,[3]Foglio1!$A$1:$C$65536,3,0)</f>
        <v>-1605795.73</v>
      </c>
      <c r="Q65" s="12">
        <f t="shared" si="1"/>
        <v>0</v>
      </c>
      <c r="R65" s="29">
        <f>+VLOOKUP($M65,'Sp 2013'!$M:$X,12,0)</f>
        <v>0</v>
      </c>
      <c r="S65" s="29">
        <f>+VLOOKUP($M65,'Bil 2014'!$M:$Y,13,0)</f>
        <v>0</v>
      </c>
      <c r="T65" s="29">
        <f>+SUMIFS('Scritture 2015'!$F:$F,'Scritture 2015'!$G:$G,"38",'Scritture 2015'!$A:$A,$M65)</f>
        <v>0</v>
      </c>
      <c r="U65" s="29">
        <f>+SUMIFS('Scritture 2015'!$F:$F,'Scritture 2015'!$G:$G,"16",'Scritture 2015'!$A:$A,$M65)</f>
        <v>0</v>
      </c>
      <c r="V65" s="29">
        <f>+SUMIFS('Scritture 2015'!$F:$F,'Scritture 2015'!$G:$G,"39CA",'Scritture 2015'!$A:$A,$M65)</f>
        <v>0</v>
      </c>
      <c r="W65" s="29">
        <f>+SUMIFS('Scritture 2015'!$F:$F,'Scritture 2015'!$G:$G,"17",'Scritture 2015'!$A:$A,$M65)</f>
        <v>0</v>
      </c>
      <c r="X65" s="29">
        <f>+SUMIFS('Scritture 2015'!$F:$F,'Scritture 2015'!$G:$G,"39AF",'Scritture 2015'!$A:$A,$M65)</f>
        <v>0</v>
      </c>
      <c r="Y65" s="29">
        <f>+SUMIFS('Scritture 2015'!$F:$F,'Scritture 2015'!$G:$G,"39SD",'Scritture 2015'!$A:$A,$M65)</f>
        <v>0</v>
      </c>
      <c r="Z65" s="29">
        <f>+SUMIFS('Scritture 2015'!$F:$F,'Scritture 2015'!$G:$G,"37",'Scritture 2015'!$A:$A,$M65)</f>
        <v>0</v>
      </c>
      <c r="AA65" s="29">
        <f>+SUMIFS('Scritture 2015'!$F:$F,'Scritture 2015'!$G:$G,"19",'Scritture 2015'!$A:$A,$M65)</f>
        <v>0</v>
      </c>
      <c r="AB65" s="29">
        <f>+SUMIFS('Scritture 2015'!$F:$F,'Scritture 2015'!$G:$G,"SP",'Scritture 2015'!$A:$A,$M65)</f>
        <v>0</v>
      </c>
      <c r="AC65" s="29">
        <f t="shared" si="2"/>
        <v>-1605795.73</v>
      </c>
      <c r="AD65" s="29">
        <f t="shared" si="0"/>
        <v>0</v>
      </c>
      <c r="AF65">
        <v>30</v>
      </c>
    </row>
    <row r="66" spans="1:32" x14ac:dyDescent="0.3">
      <c r="A66" s="12" t="s">
        <v>22</v>
      </c>
      <c r="B66" s="12" t="s">
        <v>23</v>
      </c>
      <c r="C66" s="13" t="s">
        <v>50</v>
      </c>
      <c r="D66" s="13" t="s">
        <v>81</v>
      </c>
      <c r="E66" s="14" t="s">
        <v>82</v>
      </c>
      <c r="F66" s="13"/>
      <c r="G66" s="13"/>
      <c r="H66" s="10" t="s">
        <v>22</v>
      </c>
      <c r="I66" s="10" t="s">
        <v>23</v>
      </c>
      <c r="J66" t="s">
        <v>27</v>
      </c>
      <c r="K66" t="s">
        <v>46</v>
      </c>
      <c r="L66" t="s">
        <v>81</v>
      </c>
      <c r="M66" s="15">
        <v>11202000011</v>
      </c>
      <c r="N66" s="15" t="s">
        <v>93</v>
      </c>
      <c r="O66" s="12">
        <f>+VLOOKUP(M66,[2]Foglio1!$A:$C,3,0)</f>
        <v>93905.26</v>
      </c>
      <c r="P66" s="12">
        <f>+VLOOKUP(M66,[3]Foglio1!$A$1:$C$65536,3,0)</f>
        <v>93905.26</v>
      </c>
      <c r="Q66" s="12">
        <f t="shared" si="1"/>
        <v>0</v>
      </c>
      <c r="R66" s="29">
        <f>+VLOOKUP($M66,'Sp 2013'!$M:$X,12,0)</f>
        <v>0</v>
      </c>
      <c r="S66" s="29">
        <f>+VLOOKUP($M66,'Bil 2014'!$M:$Y,13,0)</f>
        <v>0</v>
      </c>
      <c r="T66" s="29">
        <f>+SUMIFS('Scritture 2015'!$F:$F,'Scritture 2015'!$G:$G,"38",'Scritture 2015'!$A:$A,$M66)</f>
        <v>0</v>
      </c>
      <c r="U66" s="29">
        <f>+SUMIFS('Scritture 2015'!$F:$F,'Scritture 2015'!$G:$G,"16",'Scritture 2015'!$A:$A,$M66)</f>
        <v>0</v>
      </c>
      <c r="V66" s="29">
        <f>+SUMIFS('Scritture 2015'!$F:$F,'Scritture 2015'!$G:$G,"39CA",'Scritture 2015'!$A:$A,$M66)</f>
        <v>0</v>
      </c>
      <c r="W66" s="29">
        <f>+SUMIFS('Scritture 2015'!$F:$F,'Scritture 2015'!$G:$G,"17",'Scritture 2015'!$A:$A,$M66)</f>
        <v>0</v>
      </c>
      <c r="X66" s="29">
        <f>+SUMIFS('Scritture 2015'!$F:$F,'Scritture 2015'!$G:$G,"39AF",'Scritture 2015'!$A:$A,$M66)</f>
        <v>0</v>
      </c>
      <c r="Y66" s="29">
        <f>+SUMIFS('Scritture 2015'!$F:$F,'Scritture 2015'!$G:$G,"39SD",'Scritture 2015'!$A:$A,$M66)</f>
        <v>0</v>
      </c>
      <c r="Z66" s="29">
        <f>+SUMIFS('Scritture 2015'!$F:$F,'Scritture 2015'!$G:$G,"37",'Scritture 2015'!$A:$A,$M66)</f>
        <v>0</v>
      </c>
      <c r="AA66" s="29">
        <f>+SUMIFS('Scritture 2015'!$F:$F,'Scritture 2015'!$G:$G,"19",'Scritture 2015'!$A:$A,$M66)</f>
        <v>0</v>
      </c>
      <c r="AB66" s="29">
        <f>+SUMIFS('Scritture 2015'!$F:$F,'Scritture 2015'!$G:$G,"SP",'Scritture 2015'!$A:$A,$M66)</f>
        <v>0</v>
      </c>
      <c r="AC66" s="29">
        <f t="shared" si="2"/>
        <v>93905.26</v>
      </c>
      <c r="AD66" s="29">
        <f t="shared" si="0"/>
        <v>0</v>
      </c>
      <c r="AF66">
        <v>30</v>
      </c>
    </row>
    <row r="67" spans="1:32" x14ac:dyDescent="0.3">
      <c r="A67" s="12" t="s">
        <v>22</v>
      </c>
      <c r="B67" s="12" t="s">
        <v>23</v>
      </c>
      <c r="C67" s="13" t="s">
        <v>50</v>
      </c>
      <c r="D67" s="13" t="s">
        <v>81</v>
      </c>
      <c r="E67" s="14" t="s">
        <v>82</v>
      </c>
      <c r="F67" s="13"/>
      <c r="G67" s="13"/>
      <c r="H67" s="10" t="s">
        <v>22</v>
      </c>
      <c r="I67" s="10" t="s">
        <v>23</v>
      </c>
      <c r="J67" t="s">
        <v>27</v>
      </c>
      <c r="K67" t="s">
        <v>46</v>
      </c>
      <c r="L67" t="s">
        <v>81</v>
      </c>
      <c r="M67" s="15">
        <v>11202000012</v>
      </c>
      <c r="N67" s="15" t="s">
        <v>94</v>
      </c>
      <c r="O67" s="12">
        <f>+VLOOKUP(M67,[2]Foglio1!$A:$C,3,0)</f>
        <v>-93905.26</v>
      </c>
      <c r="P67" s="12">
        <f>+VLOOKUP(M67,[3]Foglio1!$A$1:$C$65536,3,0)</f>
        <v>-93905.26</v>
      </c>
      <c r="Q67" s="12">
        <f t="shared" si="1"/>
        <v>0</v>
      </c>
      <c r="R67" s="29">
        <f>+VLOOKUP($M67,'Sp 2013'!$M:$X,12,0)</f>
        <v>0</v>
      </c>
      <c r="S67" s="29">
        <f>+VLOOKUP($M67,'Bil 2014'!$M:$Y,13,0)</f>
        <v>0</v>
      </c>
      <c r="T67" s="29">
        <f>+SUMIFS('Scritture 2015'!$F:$F,'Scritture 2015'!$G:$G,"38",'Scritture 2015'!$A:$A,$M67)</f>
        <v>0</v>
      </c>
      <c r="U67" s="29">
        <f>+SUMIFS('Scritture 2015'!$F:$F,'Scritture 2015'!$G:$G,"16",'Scritture 2015'!$A:$A,$M67)</f>
        <v>0</v>
      </c>
      <c r="V67" s="29">
        <f>+SUMIFS('Scritture 2015'!$F:$F,'Scritture 2015'!$G:$G,"39CA",'Scritture 2015'!$A:$A,$M67)</f>
        <v>0</v>
      </c>
      <c r="W67" s="29">
        <f>+SUMIFS('Scritture 2015'!$F:$F,'Scritture 2015'!$G:$G,"17",'Scritture 2015'!$A:$A,$M67)</f>
        <v>0</v>
      </c>
      <c r="X67" s="29">
        <f>+SUMIFS('Scritture 2015'!$F:$F,'Scritture 2015'!$G:$G,"39AF",'Scritture 2015'!$A:$A,$M67)</f>
        <v>0</v>
      </c>
      <c r="Y67" s="29">
        <f>+SUMIFS('Scritture 2015'!$F:$F,'Scritture 2015'!$G:$G,"39SD",'Scritture 2015'!$A:$A,$M67)</f>
        <v>0</v>
      </c>
      <c r="Z67" s="29">
        <f>+SUMIFS('Scritture 2015'!$F:$F,'Scritture 2015'!$G:$G,"37",'Scritture 2015'!$A:$A,$M67)</f>
        <v>0</v>
      </c>
      <c r="AA67" s="29">
        <f>+SUMIFS('Scritture 2015'!$F:$F,'Scritture 2015'!$G:$G,"19",'Scritture 2015'!$A:$A,$M67)</f>
        <v>0</v>
      </c>
      <c r="AB67" s="29">
        <f>+SUMIFS('Scritture 2015'!$F:$F,'Scritture 2015'!$G:$G,"SP",'Scritture 2015'!$A:$A,$M67)</f>
        <v>0</v>
      </c>
      <c r="AC67" s="29">
        <f t="shared" si="2"/>
        <v>-93905.26</v>
      </c>
      <c r="AD67" s="29">
        <f t="shared" si="0"/>
        <v>0</v>
      </c>
      <c r="AF67">
        <v>30</v>
      </c>
    </row>
    <row r="68" spans="1:32" x14ac:dyDescent="0.3">
      <c r="A68" s="12" t="s">
        <v>22</v>
      </c>
      <c r="B68" s="12" t="s">
        <v>23</v>
      </c>
      <c r="C68" s="13" t="s">
        <v>50</v>
      </c>
      <c r="D68" s="13" t="s">
        <v>81</v>
      </c>
      <c r="E68" s="14" t="s">
        <v>82</v>
      </c>
      <c r="F68" s="13"/>
      <c r="G68" s="13"/>
      <c r="H68" s="10" t="s">
        <v>22</v>
      </c>
      <c r="I68" s="10" t="s">
        <v>23</v>
      </c>
      <c r="J68" t="s">
        <v>27</v>
      </c>
      <c r="K68" t="s">
        <v>46</v>
      </c>
      <c r="L68" t="s">
        <v>81</v>
      </c>
      <c r="M68" s="15">
        <v>11202000013</v>
      </c>
      <c r="N68" s="15" t="s">
        <v>95</v>
      </c>
      <c r="O68" s="12">
        <f>+VLOOKUP(M68,[2]Foglio1!$A:$C,3,0)</f>
        <v>15325.56</v>
      </c>
      <c r="P68" s="12">
        <f>+VLOOKUP(M68,[3]Foglio1!$A$1:$C$65536,3,0)</f>
        <v>45540.12</v>
      </c>
      <c r="Q68" s="12">
        <f t="shared" si="1"/>
        <v>30214.560000000005</v>
      </c>
      <c r="R68" s="29">
        <f>+VLOOKUP($M68,'Sp 2013'!$M:$X,12,0)</f>
        <v>0</v>
      </c>
      <c r="S68" s="29">
        <f>+VLOOKUP($M68,'Bil 2014'!$M:$Y,13,0)</f>
        <v>0</v>
      </c>
      <c r="T68" s="29">
        <f>+SUMIFS('Scritture 2015'!$F:$F,'Scritture 2015'!$G:$G,"38",'Scritture 2015'!$A:$A,$M68)</f>
        <v>0</v>
      </c>
      <c r="U68" s="29">
        <f>+SUMIFS('Scritture 2015'!$F:$F,'Scritture 2015'!$G:$G,"16",'Scritture 2015'!$A:$A,$M68)</f>
        <v>0</v>
      </c>
      <c r="V68" s="29">
        <f>+SUMIFS('Scritture 2015'!$F:$F,'Scritture 2015'!$G:$G,"39CA",'Scritture 2015'!$A:$A,$M68)</f>
        <v>0</v>
      </c>
      <c r="W68" s="29">
        <f>+SUMIFS('Scritture 2015'!$F:$F,'Scritture 2015'!$G:$G,"17",'Scritture 2015'!$A:$A,$M68)</f>
        <v>0</v>
      </c>
      <c r="X68" s="29">
        <f>+SUMIFS('Scritture 2015'!$F:$F,'Scritture 2015'!$G:$G,"39AF",'Scritture 2015'!$A:$A,$M68)</f>
        <v>0</v>
      </c>
      <c r="Y68" s="29">
        <f>+SUMIFS('Scritture 2015'!$F:$F,'Scritture 2015'!$G:$G,"39SD",'Scritture 2015'!$A:$A,$M68)</f>
        <v>0</v>
      </c>
      <c r="Z68" s="29">
        <f>+SUMIFS('Scritture 2015'!$F:$F,'Scritture 2015'!$G:$G,"37",'Scritture 2015'!$A:$A,$M68)</f>
        <v>0</v>
      </c>
      <c r="AA68" s="29">
        <f>+SUMIFS('Scritture 2015'!$F:$F,'Scritture 2015'!$G:$G,"19",'Scritture 2015'!$A:$A,$M68)</f>
        <v>0</v>
      </c>
      <c r="AB68" s="29">
        <f>+SUMIFS('Scritture 2015'!$F:$F,'Scritture 2015'!$G:$G,"SP",'Scritture 2015'!$A:$A,$M68)</f>
        <v>0</v>
      </c>
      <c r="AC68" s="29">
        <f t="shared" ref="AC68:AC131" si="5">+P68+SUM(R68:AB68)</f>
        <v>45540.12</v>
      </c>
      <c r="AD68" s="29">
        <f t="shared" si="0"/>
        <v>0</v>
      </c>
      <c r="AF68">
        <v>30</v>
      </c>
    </row>
    <row r="69" spans="1:32" x14ac:dyDescent="0.3">
      <c r="A69" s="12" t="s">
        <v>22</v>
      </c>
      <c r="B69" s="12" t="s">
        <v>23</v>
      </c>
      <c r="C69" s="13" t="s">
        <v>50</v>
      </c>
      <c r="D69" s="13" t="s">
        <v>81</v>
      </c>
      <c r="E69" s="14" t="s">
        <v>82</v>
      </c>
      <c r="F69" s="13"/>
      <c r="G69" s="13"/>
      <c r="H69" s="10" t="s">
        <v>22</v>
      </c>
      <c r="I69" s="10" t="s">
        <v>23</v>
      </c>
      <c r="J69" t="s">
        <v>27</v>
      </c>
      <c r="K69" t="s">
        <v>46</v>
      </c>
      <c r="L69" t="s">
        <v>81</v>
      </c>
      <c r="M69" s="15">
        <v>11202000014</v>
      </c>
      <c r="N69" s="15" t="s">
        <v>96</v>
      </c>
      <c r="O69" s="12">
        <f>+VLOOKUP(M69,[2]Foglio1!$A:$C,3,0)</f>
        <v>-7201.74</v>
      </c>
      <c r="P69" s="12">
        <f>+VLOOKUP(M69,[3]Foglio1!$A$1:$C$65536,3,0)</f>
        <v>-9940.7000000000007</v>
      </c>
      <c r="Q69" s="12">
        <f t="shared" si="1"/>
        <v>-2738.9600000000009</v>
      </c>
      <c r="R69" s="29">
        <f>+VLOOKUP($M69,'Sp 2013'!$M:$X,12,0)</f>
        <v>0</v>
      </c>
      <c r="S69" s="29">
        <f>+VLOOKUP($M69,'Bil 2014'!$M:$Y,13,0)</f>
        <v>0</v>
      </c>
      <c r="T69" s="29">
        <f>+SUMIFS('Scritture 2015'!$F:$F,'Scritture 2015'!$G:$G,"38",'Scritture 2015'!$A:$A,$M69)</f>
        <v>0</v>
      </c>
      <c r="U69" s="29">
        <f>+SUMIFS('Scritture 2015'!$F:$F,'Scritture 2015'!$G:$G,"16",'Scritture 2015'!$A:$A,$M69)</f>
        <v>0</v>
      </c>
      <c r="V69" s="29">
        <f>+SUMIFS('Scritture 2015'!$F:$F,'Scritture 2015'!$G:$G,"39CA",'Scritture 2015'!$A:$A,$M69)</f>
        <v>0</v>
      </c>
      <c r="W69" s="29">
        <f>+SUMIFS('Scritture 2015'!$F:$F,'Scritture 2015'!$G:$G,"17",'Scritture 2015'!$A:$A,$M69)</f>
        <v>0</v>
      </c>
      <c r="X69" s="29">
        <f>+SUMIFS('Scritture 2015'!$F:$F,'Scritture 2015'!$G:$G,"39AF",'Scritture 2015'!$A:$A,$M69)</f>
        <v>0</v>
      </c>
      <c r="Y69" s="29">
        <f>+SUMIFS('Scritture 2015'!$F:$F,'Scritture 2015'!$G:$G,"39SD",'Scritture 2015'!$A:$A,$M69)</f>
        <v>0</v>
      </c>
      <c r="Z69" s="29">
        <f>+SUMIFS('Scritture 2015'!$F:$F,'Scritture 2015'!$G:$G,"37",'Scritture 2015'!$A:$A,$M69)</f>
        <v>0</v>
      </c>
      <c r="AA69" s="29">
        <f>+SUMIFS('Scritture 2015'!$F:$F,'Scritture 2015'!$G:$G,"19",'Scritture 2015'!$A:$A,$M69)</f>
        <v>0</v>
      </c>
      <c r="AB69" s="29">
        <f>+SUMIFS('Scritture 2015'!$F:$F,'Scritture 2015'!$G:$G,"SP",'Scritture 2015'!$A:$A,$M69)</f>
        <v>0</v>
      </c>
      <c r="AC69" s="29">
        <f t="shared" si="5"/>
        <v>-9940.7000000000007</v>
      </c>
      <c r="AD69" s="29">
        <f t="shared" si="0"/>
        <v>0</v>
      </c>
      <c r="AF69">
        <v>30</v>
      </c>
    </row>
    <row r="70" spans="1:32" x14ac:dyDescent="0.3">
      <c r="A70" s="12" t="s">
        <v>22</v>
      </c>
      <c r="B70" s="12" t="s">
        <v>23</v>
      </c>
      <c r="C70" s="13" t="s">
        <v>50</v>
      </c>
      <c r="D70" s="13" t="s">
        <v>81</v>
      </c>
      <c r="E70" s="14" t="s">
        <v>82</v>
      </c>
      <c r="F70" s="13"/>
      <c r="G70" s="13"/>
      <c r="H70" s="10" t="s">
        <v>22</v>
      </c>
      <c r="I70" s="10" t="s">
        <v>23</v>
      </c>
      <c r="J70" t="s">
        <v>27</v>
      </c>
      <c r="K70" t="s">
        <v>46</v>
      </c>
      <c r="L70" t="s">
        <v>81</v>
      </c>
      <c r="M70" s="15">
        <v>11202000015</v>
      </c>
      <c r="N70" s="15" t="s">
        <v>97</v>
      </c>
      <c r="O70" s="12">
        <f>+VLOOKUP(M70,[2]Foglio1!$A:$C,3,0)</f>
        <v>20760.28</v>
      </c>
      <c r="P70" s="12">
        <f>+VLOOKUP(M70,[3]Foglio1!$A$1:$C$65536,3,0)</f>
        <v>20760.28</v>
      </c>
      <c r="Q70" s="12">
        <f t="shared" si="1"/>
        <v>0</v>
      </c>
      <c r="R70" s="29">
        <f>+VLOOKUP($M70,'Sp 2013'!$M:$X,12,0)</f>
        <v>0</v>
      </c>
      <c r="S70" s="29">
        <f>+VLOOKUP($M70,'Bil 2014'!$M:$Y,13,0)</f>
        <v>0</v>
      </c>
      <c r="T70" s="29">
        <f>+SUMIFS('Scritture 2015'!$F:$F,'Scritture 2015'!$G:$G,"38",'Scritture 2015'!$A:$A,$M70)</f>
        <v>0</v>
      </c>
      <c r="U70" s="29">
        <f>+SUMIFS('Scritture 2015'!$F:$F,'Scritture 2015'!$G:$G,"16",'Scritture 2015'!$A:$A,$M70)</f>
        <v>0</v>
      </c>
      <c r="V70" s="29">
        <f>+SUMIFS('Scritture 2015'!$F:$F,'Scritture 2015'!$G:$G,"39CA",'Scritture 2015'!$A:$A,$M70)</f>
        <v>0</v>
      </c>
      <c r="W70" s="29">
        <f>+SUMIFS('Scritture 2015'!$F:$F,'Scritture 2015'!$G:$G,"17",'Scritture 2015'!$A:$A,$M70)</f>
        <v>0</v>
      </c>
      <c r="X70" s="29">
        <f>+SUMIFS('Scritture 2015'!$F:$F,'Scritture 2015'!$G:$G,"39AF",'Scritture 2015'!$A:$A,$M70)</f>
        <v>0</v>
      </c>
      <c r="Y70" s="29">
        <f>+SUMIFS('Scritture 2015'!$F:$F,'Scritture 2015'!$G:$G,"39SD",'Scritture 2015'!$A:$A,$M70)</f>
        <v>0</v>
      </c>
      <c r="Z70" s="29">
        <f>+SUMIFS('Scritture 2015'!$F:$F,'Scritture 2015'!$G:$G,"37",'Scritture 2015'!$A:$A,$M70)</f>
        <v>0</v>
      </c>
      <c r="AA70" s="29">
        <f>+SUMIFS('Scritture 2015'!$F:$F,'Scritture 2015'!$G:$G,"19",'Scritture 2015'!$A:$A,$M70)</f>
        <v>0</v>
      </c>
      <c r="AB70" s="29">
        <f>+SUMIFS('Scritture 2015'!$F:$F,'Scritture 2015'!$G:$G,"SP",'Scritture 2015'!$A:$A,$M70)</f>
        <v>0</v>
      </c>
      <c r="AC70" s="29">
        <f t="shared" si="5"/>
        <v>20760.28</v>
      </c>
      <c r="AD70" s="29">
        <f t="shared" si="0"/>
        <v>0</v>
      </c>
      <c r="AF70">
        <v>30</v>
      </c>
    </row>
    <row r="71" spans="1:32" x14ac:dyDescent="0.3">
      <c r="A71" s="12" t="s">
        <v>22</v>
      </c>
      <c r="B71" s="12" t="s">
        <v>23</v>
      </c>
      <c r="C71" s="13" t="s">
        <v>50</v>
      </c>
      <c r="D71" s="13" t="s">
        <v>81</v>
      </c>
      <c r="E71" s="14" t="s">
        <v>82</v>
      </c>
      <c r="F71" s="13"/>
      <c r="G71" s="13"/>
      <c r="H71" s="10" t="s">
        <v>22</v>
      </c>
      <c r="I71" s="10" t="s">
        <v>23</v>
      </c>
      <c r="J71" t="s">
        <v>27</v>
      </c>
      <c r="K71" t="s">
        <v>46</v>
      </c>
      <c r="L71" t="s">
        <v>81</v>
      </c>
      <c r="M71" s="15">
        <v>11202000016</v>
      </c>
      <c r="N71" s="15" t="s">
        <v>98</v>
      </c>
      <c r="O71" s="12">
        <f>+VLOOKUP(M71,[2]Foglio1!$A:$C,3,0)</f>
        <v>-19762.22</v>
      </c>
      <c r="P71" s="12">
        <f>+VLOOKUP(M71,[3]Foglio1!$A$1:$C$65536,3,0)</f>
        <v>-20760.28</v>
      </c>
      <c r="Q71" s="12">
        <f t="shared" si="1"/>
        <v>-998.05999999999767</v>
      </c>
      <c r="R71" s="29">
        <f>+VLOOKUP($M71,'Sp 2013'!$M:$X,12,0)</f>
        <v>0</v>
      </c>
      <c r="S71" s="29">
        <f>+VLOOKUP($M71,'Bil 2014'!$M:$Y,13,0)</f>
        <v>0</v>
      </c>
      <c r="T71" s="29">
        <f>+SUMIFS('Scritture 2015'!$F:$F,'Scritture 2015'!$G:$G,"38",'Scritture 2015'!$A:$A,$M71)</f>
        <v>0</v>
      </c>
      <c r="U71" s="29">
        <f>+SUMIFS('Scritture 2015'!$F:$F,'Scritture 2015'!$G:$G,"16",'Scritture 2015'!$A:$A,$M71)</f>
        <v>0</v>
      </c>
      <c r="V71" s="29">
        <f>+SUMIFS('Scritture 2015'!$F:$F,'Scritture 2015'!$G:$G,"39CA",'Scritture 2015'!$A:$A,$M71)</f>
        <v>0</v>
      </c>
      <c r="W71" s="29">
        <f>+SUMIFS('Scritture 2015'!$F:$F,'Scritture 2015'!$G:$G,"17",'Scritture 2015'!$A:$A,$M71)</f>
        <v>0</v>
      </c>
      <c r="X71" s="29">
        <f>+SUMIFS('Scritture 2015'!$F:$F,'Scritture 2015'!$G:$G,"39AF",'Scritture 2015'!$A:$A,$M71)</f>
        <v>0</v>
      </c>
      <c r="Y71" s="29">
        <f>+SUMIFS('Scritture 2015'!$F:$F,'Scritture 2015'!$G:$G,"39SD",'Scritture 2015'!$A:$A,$M71)</f>
        <v>0</v>
      </c>
      <c r="Z71" s="29">
        <f>+SUMIFS('Scritture 2015'!$F:$F,'Scritture 2015'!$G:$G,"37",'Scritture 2015'!$A:$A,$M71)</f>
        <v>0</v>
      </c>
      <c r="AA71" s="29">
        <f>+SUMIFS('Scritture 2015'!$F:$F,'Scritture 2015'!$G:$G,"19",'Scritture 2015'!$A:$A,$M71)</f>
        <v>0</v>
      </c>
      <c r="AB71" s="29">
        <f>+SUMIFS('Scritture 2015'!$F:$F,'Scritture 2015'!$G:$G,"SP",'Scritture 2015'!$A:$A,$M71)</f>
        <v>0</v>
      </c>
      <c r="AC71" s="29">
        <f t="shared" si="5"/>
        <v>-20760.28</v>
      </c>
      <c r="AD71" s="29">
        <f t="shared" si="0"/>
        <v>0</v>
      </c>
      <c r="AF71">
        <v>30</v>
      </c>
    </row>
    <row r="72" spans="1:32" x14ac:dyDescent="0.3">
      <c r="A72" s="12" t="s">
        <v>22</v>
      </c>
      <c r="B72" s="12" t="s">
        <v>23</v>
      </c>
      <c r="C72" s="13" t="s">
        <v>50</v>
      </c>
      <c r="D72" s="13" t="s">
        <v>81</v>
      </c>
      <c r="E72" s="14" t="s">
        <v>82</v>
      </c>
      <c r="F72" s="13"/>
      <c r="G72" s="13"/>
      <c r="H72" s="10" t="s">
        <v>22</v>
      </c>
      <c r="I72" s="10" t="s">
        <v>23</v>
      </c>
      <c r="J72" t="s">
        <v>27</v>
      </c>
      <c r="K72" t="s">
        <v>46</v>
      </c>
      <c r="L72" t="s">
        <v>81</v>
      </c>
      <c r="M72" s="15">
        <v>11202000017</v>
      </c>
      <c r="N72" s="15" t="s">
        <v>99</v>
      </c>
      <c r="O72" s="12">
        <f>+VLOOKUP(M72,[2]Foglio1!$A:$C,3,0)</f>
        <v>198837.6</v>
      </c>
      <c r="P72" s="12">
        <f>+VLOOKUP(M72,[3]Foglio1!$A$1:$C$65536,3,0)</f>
        <v>198837.6</v>
      </c>
      <c r="Q72" s="12">
        <f t="shared" si="1"/>
        <v>0</v>
      </c>
      <c r="R72" s="29">
        <f>+VLOOKUP($M72,'Sp 2013'!$M:$X,12,0)</f>
        <v>0</v>
      </c>
      <c r="S72" s="29">
        <f>+VLOOKUP($M72,'Bil 2014'!$M:$Y,13,0)</f>
        <v>0</v>
      </c>
      <c r="T72" s="29">
        <f>+SUMIFS('Scritture 2015'!$F:$F,'Scritture 2015'!$G:$G,"38",'Scritture 2015'!$A:$A,$M72)</f>
        <v>0</v>
      </c>
      <c r="U72" s="29">
        <f>+SUMIFS('Scritture 2015'!$F:$F,'Scritture 2015'!$G:$G,"16",'Scritture 2015'!$A:$A,$M72)</f>
        <v>0</v>
      </c>
      <c r="V72" s="29">
        <f>+SUMIFS('Scritture 2015'!$F:$F,'Scritture 2015'!$G:$G,"39CA",'Scritture 2015'!$A:$A,$M72)</f>
        <v>0</v>
      </c>
      <c r="W72" s="29">
        <f>+SUMIFS('Scritture 2015'!$F:$F,'Scritture 2015'!$G:$G,"17",'Scritture 2015'!$A:$A,$M72)</f>
        <v>0</v>
      </c>
      <c r="X72" s="29">
        <f>+SUMIFS('Scritture 2015'!$F:$F,'Scritture 2015'!$G:$G,"39AF",'Scritture 2015'!$A:$A,$M72)</f>
        <v>0</v>
      </c>
      <c r="Y72" s="29">
        <f>+SUMIFS('Scritture 2015'!$F:$F,'Scritture 2015'!$G:$G,"39SD",'Scritture 2015'!$A:$A,$M72)</f>
        <v>0</v>
      </c>
      <c r="Z72" s="29">
        <f>+SUMIFS('Scritture 2015'!$F:$F,'Scritture 2015'!$G:$G,"37",'Scritture 2015'!$A:$A,$M72)</f>
        <v>0</v>
      </c>
      <c r="AA72" s="29">
        <f>+SUMIFS('Scritture 2015'!$F:$F,'Scritture 2015'!$G:$G,"19",'Scritture 2015'!$A:$A,$M72)</f>
        <v>0</v>
      </c>
      <c r="AB72" s="29">
        <f>+SUMIFS('Scritture 2015'!$F:$F,'Scritture 2015'!$G:$G,"SP",'Scritture 2015'!$A:$A,$M72)</f>
        <v>0</v>
      </c>
      <c r="AC72" s="29">
        <f t="shared" si="5"/>
        <v>198837.6</v>
      </c>
      <c r="AD72" s="29">
        <f t="shared" si="0"/>
        <v>0</v>
      </c>
      <c r="AF72">
        <v>30</v>
      </c>
    </row>
    <row r="73" spans="1:32" x14ac:dyDescent="0.3">
      <c r="A73" s="12" t="s">
        <v>22</v>
      </c>
      <c r="B73" s="12" t="s">
        <v>23</v>
      </c>
      <c r="C73" s="13" t="s">
        <v>50</v>
      </c>
      <c r="D73" s="13" t="s">
        <v>81</v>
      </c>
      <c r="E73" s="14" t="s">
        <v>82</v>
      </c>
      <c r="F73" s="13"/>
      <c r="G73" s="13"/>
      <c r="H73" s="10" t="s">
        <v>22</v>
      </c>
      <c r="I73" s="10" t="s">
        <v>23</v>
      </c>
      <c r="J73" t="s">
        <v>27</v>
      </c>
      <c r="K73" t="s">
        <v>46</v>
      </c>
      <c r="L73" t="s">
        <v>81</v>
      </c>
      <c r="M73" s="15">
        <v>11202000018</v>
      </c>
      <c r="N73" s="15" t="s">
        <v>100</v>
      </c>
      <c r="O73" s="12">
        <f>+VLOOKUP(M73,[2]Foglio1!$A:$C,3,0)</f>
        <v>-187492.3</v>
      </c>
      <c r="P73" s="12">
        <f>+VLOOKUP(M73,[3]Foglio1!$A$1:$C$65536,3,0)</f>
        <v>-198837.6</v>
      </c>
      <c r="Q73" s="12">
        <f t="shared" si="1"/>
        <v>-11345.300000000017</v>
      </c>
      <c r="R73" s="29">
        <f>+VLOOKUP($M73,'Sp 2013'!$M:$X,12,0)</f>
        <v>0</v>
      </c>
      <c r="S73" s="29">
        <f>+VLOOKUP($M73,'Bil 2014'!$M:$Y,13,0)</f>
        <v>0</v>
      </c>
      <c r="T73" s="29">
        <f>+SUMIFS('Scritture 2015'!$F:$F,'Scritture 2015'!$G:$G,"38",'Scritture 2015'!$A:$A,$M73)</f>
        <v>0</v>
      </c>
      <c r="U73" s="29">
        <f>+SUMIFS('Scritture 2015'!$F:$F,'Scritture 2015'!$G:$G,"16",'Scritture 2015'!$A:$A,$M73)</f>
        <v>0</v>
      </c>
      <c r="V73" s="29">
        <f>+SUMIFS('Scritture 2015'!$F:$F,'Scritture 2015'!$G:$G,"39CA",'Scritture 2015'!$A:$A,$M73)</f>
        <v>0</v>
      </c>
      <c r="W73" s="29">
        <f>+SUMIFS('Scritture 2015'!$F:$F,'Scritture 2015'!$G:$G,"17",'Scritture 2015'!$A:$A,$M73)</f>
        <v>0</v>
      </c>
      <c r="X73" s="29">
        <f>+SUMIFS('Scritture 2015'!$F:$F,'Scritture 2015'!$G:$G,"39AF",'Scritture 2015'!$A:$A,$M73)</f>
        <v>0</v>
      </c>
      <c r="Y73" s="29">
        <f>+SUMIFS('Scritture 2015'!$F:$F,'Scritture 2015'!$G:$G,"39SD",'Scritture 2015'!$A:$A,$M73)</f>
        <v>0</v>
      </c>
      <c r="Z73" s="29">
        <f>+SUMIFS('Scritture 2015'!$F:$F,'Scritture 2015'!$G:$G,"37",'Scritture 2015'!$A:$A,$M73)</f>
        <v>0</v>
      </c>
      <c r="AA73" s="29">
        <f>+SUMIFS('Scritture 2015'!$F:$F,'Scritture 2015'!$G:$G,"19",'Scritture 2015'!$A:$A,$M73)</f>
        <v>0</v>
      </c>
      <c r="AB73" s="29">
        <f>+SUMIFS('Scritture 2015'!$F:$F,'Scritture 2015'!$G:$G,"SP",'Scritture 2015'!$A:$A,$M73)</f>
        <v>0</v>
      </c>
      <c r="AC73" s="29">
        <f t="shared" si="5"/>
        <v>-198837.6</v>
      </c>
      <c r="AD73" s="29">
        <f t="shared" si="0"/>
        <v>0</v>
      </c>
      <c r="AF73">
        <v>30</v>
      </c>
    </row>
    <row r="74" spans="1:32" x14ac:dyDescent="0.3">
      <c r="A74" s="12" t="s">
        <v>22</v>
      </c>
      <c r="B74" s="12" t="s">
        <v>23</v>
      </c>
      <c r="C74" s="13" t="s">
        <v>50</v>
      </c>
      <c r="D74" s="13" t="s">
        <v>81</v>
      </c>
      <c r="E74" s="14" t="s">
        <v>82</v>
      </c>
      <c r="F74" s="13"/>
      <c r="G74" s="13"/>
      <c r="H74" s="10" t="s">
        <v>22</v>
      </c>
      <c r="I74" s="10" t="s">
        <v>23</v>
      </c>
      <c r="J74" t="s">
        <v>27</v>
      </c>
      <c r="K74" t="s">
        <v>46</v>
      </c>
      <c r="L74" t="s">
        <v>81</v>
      </c>
      <c r="M74" s="15">
        <v>11202000019</v>
      </c>
      <c r="N74" s="15" t="s">
        <v>101</v>
      </c>
      <c r="O74" s="12">
        <f>+VLOOKUP(M74,[2]Foglio1!$A:$C,3,0)</f>
        <v>10679.01</v>
      </c>
      <c r="P74" s="12">
        <f>+VLOOKUP(M74,[3]Foglio1!$A$1:$C$65536,3,0)</f>
        <v>10679.01</v>
      </c>
      <c r="Q74" s="12">
        <f t="shared" si="1"/>
        <v>0</v>
      </c>
      <c r="R74" s="29">
        <f>+VLOOKUP($M74,'Sp 2013'!$M:$X,12,0)</f>
        <v>0</v>
      </c>
      <c r="S74" s="29">
        <f>+VLOOKUP($M74,'Bil 2014'!$M:$Y,13,0)</f>
        <v>0</v>
      </c>
      <c r="T74" s="29">
        <f>+SUMIFS('Scritture 2015'!$F:$F,'Scritture 2015'!$G:$G,"38",'Scritture 2015'!$A:$A,$M74)</f>
        <v>0</v>
      </c>
      <c r="U74" s="29">
        <f>+SUMIFS('Scritture 2015'!$F:$F,'Scritture 2015'!$G:$G,"16",'Scritture 2015'!$A:$A,$M74)</f>
        <v>0</v>
      </c>
      <c r="V74" s="29">
        <f>+SUMIFS('Scritture 2015'!$F:$F,'Scritture 2015'!$G:$G,"39CA",'Scritture 2015'!$A:$A,$M74)</f>
        <v>0</v>
      </c>
      <c r="W74" s="29">
        <f>+SUMIFS('Scritture 2015'!$F:$F,'Scritture 2015'!$G:$G,"17",'Scritture 2015'!$A:$A,$M74)</f>
        <v>0</v>
      </c>
      <c r="X74" s="29">
        <f>+SUMIFS('Scritture 2015'!$F:$F,'Scritture 2015'!$G:$G,"39AF",'Scritture 2015'!$A:$A,$M74)</f>
        <v>0</v>
      </c>
      <c r="Y74" s="29">
        <f>+SUMIFS('Scritture 2015'!$F:$F,'Scritture 2015'!$G:$G,"39SD",'Scritture 2015'!$A:$A,$M74)</f>
        <v>0</v>
      </c>
      <c r="Z74" s="29">
        <f>+SUMIFS('Scritture 2015'!$F:$F,'Scritture 2015'!$G:$G,"37",'Scritture 2015'!$A:$A,$M74)</f>
        <v>0</v>
      </c>
      <c r="AA74" s="29">
        <f>+SUMIFS('Scritture 2015'!$F:$F,'Scritture 2015'!$G:$G,"19",'Scritture 2015'!$A:$A,$M74)</f>
        <v>0</v>
      </c>
      <c r="AB74" s="29">
        <f>+SUMIFS('Scritture 2015'!$F:$F,'Scritture 2015'!$G:$G,"SP",'Scritture 2015'!$A:$A,$M74)</f>
        <v>0</v>
      </c>
      <c r="AC74" s="29">
        <f t="shared" si="5"/>
        <v>10679.01</v>
      </c>
      <c r="AD74" s="29">
        <f t="shared" si="0"/>
        <v>0</v>
      </c>
      <c r="AF74">
        <v>30</v>
      </c>
    </row>
    <row r="75" spans="1:32" x14ac:dyDescent="0.3">
      <c r="A75" s="12" t="s">
        <v>22</v>
      </c>
      <c r="B75" s="12" t="s">
        <v>23</v>
      </c>
      <c r="C75" s="13" t="s">
        <v>50</v>
      </c>
      <c r="D75" s="13" t="s">
        <v>81</v>
      </c>
      <c r="E75" s="14" t="s">
        <v>82</v>
      </c>
      <c r="F75" s="13"/>
      <c r="G75" s="13"/>
      <c r="H75" s="10" t="s">
        <v>22</v>
      </c>
      <c r="I75" s="10" t="s">
        <v>23</v>
      </c>
      <c r="J75" t="s">
        <v>27</v>
      </c>
      <c r="K75" t="s">
        <v>46</v>
      </c>
      <c r="L75" t="s">
        <v>81</v>
      </c>
      <c r="M75" s="15">
        <v>11202000020</v>
      </c>
      <c r="N75" s="15" t="s">
        <v>102</v>
      </c>
      <c r="O75" s="12">
        <f>+VLOOKUP(M75,[2]Foglio1!$A:$C,3,0)</f>
        <v>-10679.01</v>
      </c>
      <c r="P75" s="12">
        <f>+VLOOKUP(M75,[3]Foglio1!$A$1:$C$65536,3,0)</f>
        <v>-10679.01</v>
      </c>
      <c r="Q75" s="12">
        <f t="shared" si="1"/>
        <v>0</v>
      </c>
      <c r="R75" s="29">
        <f>+VLOOKUP($M75,'Sp 2013'!$M:$X,12,0)</f>
        <v>0</v>
      </c>
      <c r="S75" s="29">
        <f>+VLOOKUP($M75,'Bil 2014'!$M:$Y,13,0)</f>
        <v>0</v>
      </c>
      <c r="T75" s="29">
        <f>+SUMIFS('Scritture 2015'!$F:$F,'Scritture 2015'!$G:$G,"38",'Scritture 2015'!$A:$A,$M75)</f>
        <v>0</v>
      </c>
      <c r="U75" s="29">
        <f>+SUMIFS('Scritture 2015'!$F:$F,'Scritture 2015'!$G:$G,"16",'Scritture 2015'!$A:$A,$M75)</f>
        <v>0</v>
      </c>
      <c r="V75" s="29">
        <f>+SUMIFS('Scritture 2015'!$F:$F,'Scritture 2015'!$G:$G,"39CA",'Scritture 2015'!$A:$A,$M75)</f>
        <v>0</v>
      </c>
      <c r="W75" s="29">
        <f>+SUMIFS('Scritture 2015'!$F:$F,'Scritture 2015'!$G:$G,"17",'Scritture 2015'!$A:$A,$M75)</f>
        <v>0</v>
      </c>
      <c r="X75" s="29">
        <f>+SUMIFS('Scritture 2015'!$F:$F,'Scritture 2015'!$G:$G,"39AF",'Scritture 2015'!$A:$A,$M75)</f>
        <v>0</v>
      </c>
      <c r="Y75" s="29">
        <f>+SUMIFS('Scritture 2015'!$F:$F,'Scritture 2015'!$G:$G,"39SD",'Scritture 2015'!$A:$A,$M75)</f>
        <v>0</v>
      </c>
      <c r="Z75" s="29">
        <f>+SUMIFS('Scritture 2015'!$F:$F,'Scritture 2015'!$G:$G,"37",'Scritture 2015'!$A:$A,$M75)</f>
        <v>0</v>
      </c>
      <c r="AA75" s="29">
        <f>+SUMIFS('Scritture 2015'!$F:$F,'Scritture 2015'!$G:$G,"19",'Scritture 2015'!$A:$A,$M75)</f>
        <v>0</v>
      </c>
      <c r="AB75" s="29">
        <f>+SUMIFS('Scritture 2015'!$F:$F,'Scritture 2015'!$G:$G,"SP",'Scritture 2015'!$A:$A,$M75)</f>
        <v>0</v>
      </c>
      <c r="AC75" s="29">
        <f t="shared" si="5"/>
        <v>-10679.01</v>
      </c>
      <c r="AD75" s="29">
        <f t="shared" ref="AD75:AD138" si="6">+AC75-P75</f>
        <v>0</v>
      </c>
      <c r="AF75">
        <v>30</v>
      </c>
    </row>
    <row r="76" spans="1:32" x14ac:dyDescent="0.3">
      <c r="A76" s="12" t="s">
        <v>22</v>
      </c>
      <c r="B76" s="12" t="s">
        <v>23</v>
      </c>
      <c r="C76" s="13" t="s">
        <v>50</v>
      </c>
      <c r="D76" s="13" t="s">
        <v>103</v>
      </c>
      <c r="E76" s="14" t="s">
        <v>104</v>
      </c>
      <c r="F76" s="13"/>
      <c r="G76" s="13"/>
      <c r="H76" s="10" t="s">
        <v>22</v>
      </c>
      <c r="I76" s="10" t="s">
        <v>23</v>
      </c>
      <c r="J76" t="s">
        <v>27</v>
      </c>
      <c r="K76" t="s">
        <v>46</v>
      </c>
      <c r="L76" t="s">
        <v>105</v>
      </c>
      <c r="M76" s="15">
        <v>11203000001</v>
      </c>
      <c r="N76" s="15" t="s">
        <v>106</v>
      </c>
      <c r="O76" s="12">
        <f>+VLOOKUP(M76,[2]Foglio1!$A:$C,3,0)</f>
        <v>880535.87</v>
      </c>
      <c r="P76" s="12">
        <f>+VLOOKUP(M76,[3]Foglio1!$A$1:$C$65536,3,0)</f>
        <v>919254.47</v>
      </c>
      <c r="Q76" s="12">
        <f t="shared" ref="Q76:Q139" si="7">+P76-O76</f>
        <v>38718.599999999977</v>
      </c>
      <c r="R76" s="29">
        <f>+VLOOKUP($M76,'Sp 2013'!$M:$X,12,0)</f>
        <v>0</v>
      </c>
      <c r="S76" s="29">
        <f>+VLOOKUP($M76,'Bil 2014'!$M:$Y,13,0)</f>
        <v>0</v>
      </c>
      <c r="T76" s="29">
        <f>+SUMIFS('Scritture 2015'!$F:$F,'Scritture 2015'!$G:$G,"38",'Scritture 2015'!$A:$A,$M76)</f>
        <v>0</v>
      </c>
      <c r="U76" s="29">
        <f>+SUMIFS('Scritture 2015'!$F:$F,'Scritture 2015'!$G:$G,"16",'Scritture 2015'!$A:$A,$M76)</f>
        <v>0</v>
      </c>
      <c r="V76" s="29">
        <f>+SUMIFS('Scritture 2015'!$F:$F,'Scritture 2015'!$G:$G,"39CA",'Scritture 2015'!$A:$A,$M76)</f>
        <v>0</v>
      </c>
      <c r="W76" s="29">
        <f>+SUMIFS('Scritture 2015'!$F:$F,'Scritture 2015'!$G:$G,"17",'Scritture 2015'!$A:$A,$M76)</f>
        <v>0</v>
      </c>
      <c r="X76" s="29">
        <f>+SUMIFS('Scritture 2015'!$F:$F,'Scritture 2015'!$G:$G,"39AF",'Scritture 2015'!$A:$A,$M76)</f>
        <v>0</v>
      </c>
      <c r="Y76" s="29">
        <f>+SUMIFS('Scritture 2015'!$F:$F,'Scritture 2015'!$G:$G,"39SD",'Scritture 2015'!$A:$A,$M76)</f>
        <v>0</v>
      </c>
      <c r="Z76" s="29">
        <f>+SUMIFS('Scritture 2015'!$F:$F,'Scritture 2015'!$G:$G,"37",'Scritture 2015'!$A:$A,$M76)</f>
        <v>0</v>
      </c>
      <c r="AA76" s="29">
        <f>+SUMIFS('Scritture 2015'!$F:$F,'Scritture 2015'!$G:$G,"19",'Scritture 2015'!$A:$A,$M76)</f>
        <v>0</v>
      </c>
      <c r="AB76" s="29">
        <f>+SUMIFS('Scritture 2015'!$F:$F,'Scritture 2015'!$G:$G,"SP",'Scritture 2015'!$A:$A,$M76)</f>
        <v>0</v>
      </c>
      <c r="AC76" s="29">
        <f t="shared" si="5"/>
        <v>919254.47</v>
      </c>
      <c r="AD76" s="29">
        <f t="shared" si="6"/>
        <v>0</v>
      </c>
      <c r="AF76">
        <v>30</v>
      </c>
    </row>
    <row r="77" spans="1:32" x14ac:dyDescent="0.3">
      <c r="A77" s="12" t="s">
        <v>22</v>
      </c>
      <c r="B77" s="12" t="s">
        <v>23</v>
      </c>
      <c r="C77" s="13" t="s">
        <v>50</v>
      </c>
      <c r="D77" s="13" t="s">
        <v>103</v>
      </c>
      <c r="E77" s="14" t="s">
        <v>104</v>
      </c>
      <c r="F77" s="13"/>
      <c r="G77" s="13"/>
      <c r="H77" s="10" t="s">
        <v>22</v>
      </c>
      <c r="I77" s="10" t="s">
        <v>23</v>
      </c>
      <c r="J77" t="s">
        <v>27</v>
      </c>
      <c r="K77" t="s">
        <v>46</v>
      </c>
      <c r="L77" t="s">
        <v>105</v>
      </c>
      <c r="M77" s="15">
        <v>11203000002</v>
      </c>
      <c r="N77" s="15" t="s">
        <v>107</v>
      </c>
      <c r="O77" s="12">
        <f>+VLOOKUP(M77,[2]Foglio1!$A:$C,3,0)</f>
        <v>-802152.46</v>
      </c>
      <c r="P77" s="12">
        <f>+VLOOKUP(M77,[3]Foglio1!$A$1:$C$65536,3,0)</f>
        <v>-829661.06</v>
      </c>
      <c r="Q77" s="12">
        <f t="shared" si="7"/>
        <v>-27508.600000000093</v>
      </c>
      <c r="R77" s="29">
        <f>+VLOOKUP($M77,'Sp 2013'!$M:$X,12,0)</f>
        <v>0</v>
      </c>
      <c r="S77" s="29">
        <f>+VLOOKUP($M77,'Bil 2014'!$M:$Y,13,0)</f>
        <v>0</v>
      </c>
      <c r="T77" s="29">
        <f>+SUMIFS('Scritture 2015'!$F:$F,'Scritture 2015'!$G:$G,"38",'Scritture 2015'!$A:$A,$M77)</f>
        <v>0</v>
      </c>
      <c r="U77" s="29">
        <f>+SUMIFS('Scritture 2015'!$F:$F,'Scritture 2015'!$G:$G,"16",'Scritture 2015'!$A:$A,$M77)</f>
        <v>0</v>
      </c>
      <c r="V77" s="29">
        <f>+SUMIFS('Scritture 2015'!$F:$F,'Scritture 2015'!$G:$G,"39CA",'Scritture 2015'!$A:$A,$M77)</f>
        <v>0</v>
      </c>
      <c r="W77" s="29">
        <f>+SUMIFS('Scritture 2015'!$F:$F,'Scritture 2015'!$G:$G,"17",'Scritture 2015'!$A:$A,$M77)</f>
        <v>0</v>
      </c>
      <c r="X77" s="29">
        <f>+SUMIFS('Scritture 2015'!$F:$F,'Scritture 2015'!$G:$G,"39AF",'Scritture 2015'!$A:$A,$M77)</f>
        <v>0</v>
      </c>
      <c r="Y77" s="29">
        <f>+SUMIFS('Scritture 2015'!$F:$F,'Scritture 2015'!$G:$G,"39SD",'Scritture 2015'!$A:$A,$M77)</f>
        <v>0</v>
      </c>
      <c r="Z77" s="29">
        <f>+SUMIFS('Scritture 2015'!$F:$F,'Scritture 2015'!$G:$G,"37",'Scritture 2015'!$A:$A,$M77)</f>
        <v>0</v>
      </c>
      <c r="AA77" s="29">
        <f>+SUMIFS('Scritture 2015'!$F:$F,'Scritture 2015'!$G:$G,"19",'Scritture 2015'!$A:$A,$M77)</f>
        <v>0</v>
      </c>
      <c r="AB77" s="29">
        <f>+SUMIFS('Scritture 2015'!$F:$F,'Scritture 2015'!$G:$G,"SP",'Scritture 2015'!$A:$A,$M77)</f>
        <v>0</v>
      </c>
      <c r="AC77" s="29">
        <f t="shared" si="5"/>
        <v>-829661.06</v>
      </c>
      <c r="AD77" s="29">
        <f t="shared" si="6"/>
        <v>0</v>
      </c>
      <c r="AF77">
        <v>30</v>
      </c>
    </row>
    <row r="78" spans="1:32" x14ac:dyDescent="0.3">
      <c r="A78" s="12" t="s">
        <v>22</v>
      </c>
      <c r="B78" s="12" t="s">
        <v>23</v>
      </c>
      <c r="C78" s="13" t="s">
        <v>50</v>
      </c>
      <c r="D78" s="13" t="s">
        <v>103</v>
      </c>
      <c r="E78" s="14" t="s">
        <v>104</v>
      </c>
      <c r="F78" s="13"/>
      <c r="G78" s="13"/>
      <c r="H78" s="10" t="s">
        <v>22</v>
      </c>
      <c r="I78" s="10" t="s">
        <v>23</v>
      </c>
      <c r="J78" t="s">
        <v>27</v>
      </c>
      <c r="K78" t="s">
        <v>46</v>
      </c>
      <c r="L78" t="s">
        <v>105</v>
      </c>
      <c r="M78" s="15">
        <v>11203000003</v>
      </c>
      <c r="N78" s="15" t="s">
        <v>108</v>
      </c>
      <c r="O78" s="12">
        <f>+VLOOKUP(M78,[2]Foglio1!$A:$C,3,0)</f>
        <v>48357.86</v>
      </c>
      <c r="P78" s="12">
        <f>+VLOOKUP(M78,[3]Foglio1!$A$1:$C$65536,3,0)</f>
        <v>48357.86</v>
      </c>
      <c r="Q78" s="12">
        <f t="shared" si="7"/>
        <v>0</v>
      </c>
      <c r="R78" s="29">
        <f>+VLOOKUP($M78,'Sp 2013'!$M:$X,12,0)</f>
        <v>0</v>
      </c>
      <c r="S78" s="29">
        <f>+VLOOKUP($M78,'Bil 2014'!$M:$Y,13,0)</f>
        <v>0</v>
      </c>
      <c r="T78" s="29">
        <f>+SUMIFS('Scritture 2015'!$F:$F,'Scritture 2015'!$G:$G,"38",'Scritture 2015'!$A:$A,$M78)</f>
        <v>0</v>
      </c>
      <c r="U78" s="29">
        <f>+SUMIFS('Scritture 2015'!$F:$F,'Scritture 2015'!$G:$G,"16",'Scritture 2015'!$A:$A,$M78)</f>
        <v>0</v>
      </c>
      <c r="V78" s="29">
        <f>+SUMIFS('Scritture 2015'!$F:$F,'Scritture 2015'!$G:$G,"39CA",'Scritture 2015'!$A:$A,$M78)</f>
        <v>0</v>
      </c>
      <c r="W78" s="29">
        <f>+SUMIFS('Scritture 2015'!$F:$F,'Scritture 2015'!$G:$G,"17",'Scritture 2015'!$A:$A,$M78)</f>
        <v>0</v>
      </c>
      <c r="X78" s="29">
        <f>+SUMIFS('Scritture 2015'!$F:$F,'Scritture 2015'!$G:$G,"39AF",'Scritture 2015'!$A:$A,$M78)</f>
        <v>0</v>
      </c>
      <c r="Y78" s="29">
        <f>+SUMIFS('Scritture 2015'!$F:$F,'Scritture 2015'!$G:$G,"39SD",'Scritture 2015'!$A:$A,$M78)</f>
        <v>0</v>
      </c>
      <c r="Z78" s="29">
        <f>+SUMIFS('Scritture 2015'!$F:$F,'Scritture 2015'!$G:$G,"37",'Scritture 2015'!$A:$A,$M78)</f>
        <v>0</v>
      </c>
      <c r="AA78" s="29">
        <f>+SUMIFS('Scritture 2015'!$F:$F,'Scritture 2015'!$G:$G,"19",'Scritture 2015'!$A:$A,$M78)</f>
        <v>0</v>
      </c>
      <c r="AB78" s="29">
        <f>+SUMIFS('Scritture 2015'!$F:$F,'Scritture 2015'!$G:$G,"SP",'Scritture 2015'!$A:$A,$M78)</f>
        <v>0</v>
      </c>
      <c r="AC78" s="29">
        <f t="shared" si="5"/>
        <v>48357.86</v>
      </c>
      <c r="AD78" s="29">
        <f t="shared" si="6"/>
        <v>0</v>
      </c>
      <c r="AF78">
        <v>30</v>
      </c>
    </row>
    <row r="79" spans="1:32" x14ac:dyDescent="0.3">
      <c r="A79" s="12" t="s">
        <v>22</v>
      </c>
      <c r="B79" s="12" t="s">
        <v>23</v>
      </c>
      <c r="C79" s="13" t="s">
        <v>50</v>
      </c>
      <c r="D79" s="13" t="s">
        <v>103</v>
      </c>
      <c r="E79" s="14" t="s">
        <v>104</v>
      </c>
      <c r="F79" s="13"/>
      <c r="G79" s="13"/>
      <c r="H79" s="10" t="s">
        <v>22</v>
      </c>
      <c r="I79" s="10" t="s">
        <v>23</v>
      </c>
      <c r="J79" t="s">
        <v>27</v>
      </c>
      <c r="K79" t="s">
        <v>46</v>
      </c>
      <c r="L79" t="s">
        <v>105</v>
      </c>
      <c r="M79" s="15">
        <v>11203000004</v>
      </c>
      <c r="N79" s="15" t="s">
        <v>109</v>
      </c>
      <c r="O79" s="12">
        <f>+VLOOKUP(M79,[2]Foglio1!$A:$C,3,0)</f>
        <v>-48199.38</v>
      </c>
      <c r="P79" s="12">
        <f>+VLOOKUP(M79,[3]Foglio1!$A$1:$C$65536,3,0)</f>
        <v>-48357.86</v>
      </c>
      <c r="Q79" s="12">
        <f t="shared" si="7"/>
        <v>-158.4800000000032</v>
      </c>
      <c r="R79" s="29">
        <f>+VLOOKUP($M79,'Sp 2013'!$M:$X,12,0)</f>
        <v>0</v>
      </c>
      <c r="S79" s="29">
        <f>+VLOOKUP($M79,'Bil 2014'!$M:$Y,13,0)</f>
        <v>0</v>
      </c>
      <c r="T79" s="29">
        <f>+SUMIFS('Scritture 2015'!$F:$F,'Scritture 2015'!$G:$G,"38",'Scritture 2015'!$A:$A,$M79)</f>
        <v>0</v>
      </c>
      <c r="U79" s="29">
        <f>+SUMIFS('Scritture 2015'!$F:$F,'Scritture 2015'!$G:$G,"16",'Scritture 2015'!$A:$A,$M79)</f>
        <v>0</v>
      </c>
      <c r="V79" s="29">
        <f>+SUMIFS('Scritture 2015'!$F:$F,'Scritture 2015'!$G:$G,"39CA",'Scritture 2015'!$A:$A,$M79)</f>
        <v>0</v>
      </c>
      <c r="W79" s="29">
        <f>+SUMIFS('Scritture 2015'!$F:$F,'Scritture 2015'!$G:$G,"17",'Scritture 2015'!$A:$A,$M79)</f>
        <v>0</v>
      </c>
      <c r="X79" s="29">
        <f>+SUMIFS('Scritture 2015'!$F:$F,'Scritture 2015'!$G:$G,"39AF",'Scritture 2015'!$A:$A,$M79)</f>
        <v>0</v>
      </c>
      <c r="Y79" s="29">
        <f>+SUMIFS('Scritture 2015'!$F:$F,'Scritture 2015'!$G:$G,"39SD",'Scritture 2015'!$A:$A,$M79)</f>
        <v>0</v>
      </c>
      <c r="Z79" s="29">
        <f>+SUMIFS('Scritture 2015'!$F:$F,'Scritture 2015'!$G:$G,"37",'Scritture 2015'!$A:$A,$M79)</f>
        <v>0</v>
      </c>
      <c r="AA79" s="29">
        <f>+SUMIFS('Scritture 2015'!$F:$F,'Scritture 2015'!$G:$G,"19",'Scritture 2015'!$A:$A,$M79)</f>
        <v>0</v>
      </c>
      <c r="AB79" s="29">
        <f>+SUMIFS('Scritture 2015'!$F:$F,'Scritture 2015'!$G:$G,"SP",'Scritture 2015'!$A:$A,$M79)</f>
        <v>0</v>
      </c>
      <c r="AC79" s="29">
        <f t="shared" si="5"/>
        <v>-48357.86</v>
      </c>
      <c r="AD79" s="29">
        <f t="shared" si="6"/>
        <v>0</v>
      </c>
      <c r="AF79">
        <v>30</v>
      </c>
    </row>
    <row r="80" spans="1:32" x14ac:dyDescent="0.3">
      <c r="A80" s="12" t="s">
        <v>22</v>
      </c>
      <c r="B80" s="12" t="s">
        <v>23</v>
      </c>
      <c r="C80" s="13" t="s">
        <v>50</v>
      </c>
      <c r="D80" s="13" t="s">
        <v>103</v>
      </c>
      <c r="E80" s="14" t="s">
        <v>104</v>
      </c>
      <c r="F80" s="13"/>
      <c r="G80" s="13"/>
      <c r="H80" s="10" t="s">
        <v>22</v>
      </c>
      <c r="I80" s="10" t="s">
        <v>23</v>
      </c>
      <c r="J80" t="s">
        <v>27</v>
      </c>
      <c r="K80" t="s">
        <v>46</v>
      </c>
      <c r="L80" t="s">
        <v>105</v>
      </c>
      <c r="M80" s="15">
        <v>11203000005</v>
      </c>
      <c r="N80" s="15" t="s">
        <v>110</v>
      </c>
      <c r="O80" s="12">
        <f>+VLOOKUP(M80,[2]Foglio1!$A:$C,3,0)</f>
        <v>89129.88</v>
      </c>
      <c r="P80" s="12">
        <f>+VLOOKUP(M80,[3]Foglio1!$A$1:$C$65536,3,0)</f>
        <v>88029.88</v>
      </c>
      <c r="Q80" s="12">
        <f t="shared" si="7"/>
        <v>-1100</v>
      </c>
      <c r="R80" s="29">
        <f>+VLOOKUP($M80,'Sp 2013'!$M:$X,12,0)</f>
        <v>0</v>
      </c>
      <c r="S80" s="29">
        <f>+VLOOKUP($M80,'Bil 2014'!$M:$Y,13,0)</f>
        <v>0</v>
      </c>
      <c r="T80" s="29">
        <f>+SUMIFS('Scritture 2015'!$F:$F,'Scritture 2015'!$G:$G,"38",'Scritture 2015'!$A:$A,$M80)</f>
        <v>0</v>
      </c>
      <c r="U80" s="29">
        <f>+SUMIFS('Scritture 2015'!$F:$F,'Scritture 2015'!$G:$G,"16",'Scritture 2015'!$A:$A,$M80)</f>
        <v>0</v>
      </c>
      <c r="V80" s="29">
        <f>+SUMIFS('Scritture 2015'!$F:$F,'Scritture 2015'!$G:$G,"39CA",'Scritture 2015'!$A:$A,$M80)</f>
        <v>0</v>
      </c>
      <c r="W80" s="29">
        <f>+SUMIFS('Scritture 2015'!$F:$F,'Scritture 2015'!$G:$G,"17",'Scritture 2015'!$A:$A,$M80)</f>
        <v>0</v>
      </c>
      <c r="X80" s="29">
        <f>+SUMIFS('Scritture 2015'!$F:$F,'Scritture 2015'!$G:$G,"39AF",'Scritture 2015'!$A:$A,$M80)</f>
        <v>0</v>
      </c>
      <c r="Y80" s="29">
        <f>+SUMIFS('Scritture 2015'!$F:$F,'Scritture 2015'!$G:$G,"39SD",'Scritture 2015'!$A:$A,$M80)</f>
        <v>0</v>
      </c>
      <c r="Z80" s="29">
        <f>+SUMIFS('Scritture 2015'!$F:$F,'Scritture 2015'!$G:$G,"37",'Scritture 2015'!$A:$A,$M80)</f>
        <v>0</v>
      </c>
      <c r="AA80" s="29">
        <f>+SUMIFS('Scritture 2015'!$F:$F,'Scritture 2015'!$G:$G,"19",'Scritture 2015'!$A:$A,$M80)</f>
        <v>0</v>
      </c>
      <c r="AB80" s="29">
        <f>+SUMIFS('Scritture 2015'!$F:$F,'Scritture 2015'!$G:$G,"SP",'Scritture 2015'!$A:$A,$M80)</f>
        <v>0</v>
      </c>
      <c r="AC80" s="29">
        <f t="shared" si="5"/>
        <v>88029.88</v>
      </c>
      <c r="AD80" s="29">
        <f t="shared" si="6"/>
        <v>0</v>
      </c>
      <c r="AF80">
        <v>30</v>
      </c>
    </row>
    <row r="81" spans="1:34" x14ac:dyDescent="0.3">
      <c r="A81" s="12" t="s">
        <v>22</v>
      </c>
      <c r="B81" s="12" t="s">
        <v>23</v>
      </c>
      <c r="C81" s="13" t="s">
        <v>50</v>
      </c>
      <c r="D81" s="13" t="s">
        <v>103</v>
      </c>
      <c r="E81" s="14" t="s">
        <v>104</v>
      </c>
      <c r="F81" s="13"/>
      <c r="G81" s="13"/>
      <c r="H81" s="10" t="s">
        <v>22</v>
      </c>
      <c r="I81" s="10" t="s">
        <v>23</v>
      </c>
      <c r="J81" t="s">
        <v>27</v>
      </c>
      <c r="K81" t="s">
        <v>46</v>
      </c>
      <c r="L81" t="s">
        <v>105</v>
      </c>
      <c r="M81" s="15">
        <v>11203000006</v>
      </c>
      <c r="N81" s="15" t="s">
        <v>111</v>
      </c>
      <c r="O81" s="12">
        <f>+VLOOKUP(M81,[2]Foglio1!$A:$C,3,0)</f>
        <v>-68698.460000000006</v>
      </c>
      <c r="P81" s="12">
        <f>+VLOOKUP(M81,[3]Foglio1!$A$1:$C$65536,3,0)</f>
        <v>-73570.92</v>
      </c>
      <c r="Q81" s="12">
        <f t="shared" si="7"/>
        <v>-4872.4599999999919</v>
      </c>
      <c r="R81" s="29">
        <f>+VLOOKUP($M81,'Sp 2013'!$M:$X,12,0)</f>
        <v>0</v>
      </c>
      <c r="S81" s="29">
        <f>+VLOOKUP($M81,'Bil 2014'!$M:$Y,13,0)</f>
        <v>0</v>
      </c>
      <c r="T81" s="29">
        <f>+SUMIFS('Scritture 2015'!$F:$F,'Scritture 2015'!$G:$G,"38",'Scritture 2015'!$A:$A,$M81)</f>
        <v>0</v>
      </c>
      <c r="U81" s="29">
        <f>+SUMIFS('Scritture 2015'!$F:$F,'Scritture 2015'!$G:$G,"16",'Scritture 2015'!$A:$A,$M81)</f>
        <v>0</v>
      </c>
      <c r="V81" s="29">
        <f>+SUMIFS('Scritture 2015'!$F:$F,'Scritture 2015'!$G:$G,"39CA",'Scritture 2015'!$A:$A,$M81)</f>
        <v>0</v>
      </c>
      <c r="W81" s="29">
        <f>+SUMIFS('Scritture 2015'!$F:$F,'Scritture 2015'!$G:$G,"17",'Scritture 2015'!$A:$A,$M81)</f>
        <v>0</v>
      </c>
      <c r="X81" s="29">
        <f>+SUMIFS('Scritture 2015'!$F:$F,'Scritture 2015'!$G:$G,"39AF",'Scritture 2015'!$A:$A,$M81)</f>
        <v>0</v>
      </c>
      <c r="Y81" s="29">
        <f>+SUMIFS('Scritture 2015'!$F:$F,'Scritture 2015'!$G:$G,"39SD",'Scritture 2015'!$A:$A,$M81)</f>
        <v>0</v>
      </c>
      <c r="Z81" s="29">
        <f>+SUMIFS('Scritture 2015'!$F:$F,'Scritture 2015'!$G:$G,"37",'Scritture 2015'!$A:$A,$M81)</f>
        <v>0</v>
      </c>
      <c r="AA81" s="29">
        <f>+SUMIFS('Scritture 2015'!$F:$F,'Scritture 2015'!$G:$G,"19",'Scritture 2015'!$A:$A,$M81)</f>
        <v>0</v>
      </c>
      <c r="AB81" s="29">
        <f>+SUMIFS('Scritture 2015'!$F:$F,'Scritture 2015'!$G:$G,"SP",'Scritture 2015'!$A:$A,$M81)</f>
        <v>0</v>
      </c>
      <c r="AC81" s="29">
        <f t="shared" si="5"/>
        <v>-73570.92</v>
      </c>
      <c r="AD81" s="29">
        <f t="shared" si="6"/>
        <v>0</v>
      </c>
      <c r="AF81">
        <v>30</v>
      </c>
    </row>
    <row r="82" spans="1:34" x14ac:dyDescent="0.3">
      <c r="A82" s="12" t="s">
        <v>22</v>
      </c>
      <c r="B82" s="12" t="s">
        <v>23</v>
      </c>
      <c r="C82" s="13" t="s">
        <v>50</v>
      </c>
      <c r="D82" s="13" t="s">
        <v>103</v>
      </c>
      <c r="E82" s="14" t="s">
        <v>104</v>
      </c>
      <c r="F82" s="13"/>
      <c r="G82" s="13"/>
      <c r="H82" s="10" t="s">
        <v>22</v>
      </c>
      <c r="I82" s="10" t="s">
        <v>23</v>
      </c>
      <c r="J82" t="s">
        <v>27</v>
      </c>
      <c r="K82" t="s">
        <v>46</v>
      </c>
      <c r="L82" t="s">
        <v>105</v>
      </c>
      <c r="M82" s="15">
        <v>11203000007</v>
      </c>
      <c r="N82" s="15" t="s">
        <v>112</v>
      </c>
      <c r="O82" s="12">
        <f>+VLOOKUP(M82,[2]Foglio1!$A:$C,3,0)</f>
        <v>500</v>
      </c>
      <c r="P82" s="12">
        <f>+VLOOKUP(M82,[3]Foglio1!$A$1:$C$65536,3,0)</f>
        <v>500</v>
      </c>
      <c r="Q82" s="12">
        <f t="shared" si="7"/>
        <v>0</v>
      </c>
      <c r="R82" s="29">
        <f>+VLOOKUP($M82,'Sp 2013'!$M:$X,12,0)</f>
        <v>0</v>
      </c>
      <c r="S82" s="29">
        <f>+VLOOKUP($M82,'Bil 2014'!$M:$Y,13,0)</f>
        <v>0</v>
      </c>
      <c r="T82" s="29">
        <f>+SUMIFS('Scritture 2015'!$F:$F,'Scritture 2015'!$G:$G,"38",'Scritture 2015'!$A:$A,$M82)</f>
        <v>0</v>
      </c>
      <c r="U82" s="29">
        <f>+SUMIFS('Scritture 2015'!$F:$F,'Scritture 2015'!$G:$G,"16",'Scritture 2015'!$A:$A,$M82)</f>
        <v>0</v>
      </c>
      <c r="V82" s="29">
        <f>+SUMIFS('Scritture 2015'!$F:$F,'Scritture 2015'!$G:$G,"39CA",'Scritture 2015'!$A:$A,$M82)</f>
        <v>0</v>
      </c>
      <c r="W82" s="29">
        <f>+SUMIFS('Scritture 2015'!$F:$F,'Scritture 2015'!$G:$G,"17",'Scritture 2015'!$A:$A,$M82)</f>
        <v>0</v>
      </c>
      <c r="X82" s="29">
        <f>+SUMIFS('Scritture 2015'!$F:$F,'Scritture 2015'!$G:$G,"39AF",'Scritture 2015'!$A:$A,$M82)</f>
        <v>0</v>
      </c>
      <c r="Y82" s="29">
        <f>+SUMIFS('Scritture 2015'!$F:$F,'Scritture 2015'!$G:$G,"39SD",'Scritture 2015'!$A:$A,$M82)</f>
        <v>0</v>
      </c>
      <c r="Z82" s="29">
        <f>+SUMIFS('Scritture 2015'!$F:$F,'Scritture 2015'!$G:$G,"37",'Scritture 2015'!$A:$A,$M82)</f>
        <v>0</v>
      </c>
      <c r="AA82" s="29">
        <f>+SUMIFS('Scritture 2015'!$F:$F,'Scritture 2015'!$G:$G,"19",'Scritture 2015'!$A:$A,$M82)</f>
        <v>0</v>
      </c>
      <c r="AB82" s="29">
        <f>+SUMIFS('Scritture 2015'!$F:$F,'Scritture 2015'!$G:$G,"SP",'Scritture 2015'!$A:$A,$M82)</f>
        <v>0</v>
      </c>
      <c r="AC82" s="29">
        <f t="shared" si="5"/>
        <v>500</v>
      </c>
      <c r="AD82" s="29">
        <f t="shared" si="6"/>
        <v>0</v>
      </c>
      <c r="AF82">
        <v>30</v>
      </c>
    </row>
    <row r="83" spans="1:34" x14ac:dyDescent="0.3">
      <c r="A83" s="12" t="s">
        <v>22</v>
      </c>
      <c r="B83" s="12" t="s">
        <v>23</v>
      </c>
      <c r="C83" s="13" t="s">
        <v>50</v>
      </c>
      <c r="D83" s="13" t="s">
        <v>103</v>
      </c>
      <c r="E83" s="14" t="s">
        <v>104</v>
      </c>
      <c r="F83" s="13"/>
      <c r="G83" s="13"/>
      <c r="H83" s="10" t="s">
        <v>22</v>
      </c>
      <c r="I83" s="10" t="s">
        <v>23</v>
      </c>
      <c r="J83" t="s">
        <v>27</v>
      </c>
      <c r="K83" t="s">
        <v>46</v>
      </c>
      <c r="L83" t="s">
        <v>105</v>
      </c>
      <c r="M83" s="15">
        <v>11203000008</v>
      </c>
      <c r="N83" s="15" t="s">
        <v>113</v>
      </c>
      <c r="O83" s="12">
        <f>+VLOOKUP(M83,[2]Foglio1!$A:$C,3,0)</f>
        <v>-500</v>
      </c>
      <c r="P83" s="12">
        <f>+VLOOKUP(M83,[3]Foglio1!$A$1:$C$65536,3,0)</f>
        <v>-500</v>
      </c>
      <c r="Q83" s="12">
        <f t="shared" si="7"/>
        <v>0</v>
      </c>
      <c r="R83" s="29">
        <f>+VLOOKUP($M83,'Sp 2013'!$M:$X,12,0)</f>
        <v>0</v>
      </c>
      <c r="S83" s="29">
        <f>+VLOOKUP($M83,'Bil 2014'!$M:$Y,13,0)</f>
        <v>0</v>
      </c>
      <c r="T83" s="29">
        <f>+SUMIFS('Scritture 2015'!$F:$F,'Scritture 2015'!$G:$G,"38",'Scritture 2015'!$A:$A,$M83)</f>
        <v>0</v>
      </c>
      <c r="U83" s="29">
        <f>+SUMIFS('Scritture 2015'!$F:$F,'Scritture 2015'!$G:$G,"16",'Scritture 2015'!$A:$A,$M83)</f>
        <v>0</v>
      </c>
      <c r="V83" s="29">
        <f>+SUMIFS('Scritture 2015'!$F:$F,'Scritture 2015'!$G:$G,"39CA",'Scritture 2015'!$A:$A,$M83)</f>
        <v>0</v>
      </c>
      <c r="W83" s="29">
        <f>+SUMIFS('Scritture 2015'!$F:$F,'Scritture 2015'!$G:$G,"17",'Scritture 2015'!$A:$A,$M83)</f>
        <v>0</v>
      </c>
      <c r="X83" s="29">
        <f>+SUMIFS('Scritture 2015'!$F:$F,'Scritture 2015'!$G:$G,"39AF",'Scritture 2015'!$A:$A,$M83)</f>
        <v>0</v>
      </c>
      <c r="Y83" s="29">
        <f>+SUMIFS('Scritture 2015'!$F:$F,'Scritture 2015'!$G:$G,"39SD",'Scritture 2015'!$A:$A,$M83)</f>
        <v>0</v>
      </c>
      <c r="Z83" s="29">
        <f>+SUMIFS('Scritture 2015'!$F:$F,'Scritture 2015'!$G:$G,"37",'Scritture 2015'!$A:$A,$M83)</f>
        <v>0</v>
      </c>
      <c r="AA83" s="29">
        <f>+SUMIFS('Scritture 2015'!$F:$F,'Scritture 2015'!$G:$G,"19",'Scritture 2015'!$A:$A,$M83)</f>
        <v>0</v>
      </c>
      <c r="AB83" s="29">
        <f>+SUMIFS('Scritture 2015'!$F:$F,'Scritture 2015'!$G:$G,"SP",'Scritture 2015'!$A:$A,$M83)</f>
        <v>0</v>
      </c>
      <c r="AC83" s="29">
        <f t="shared" si="5"/>
        <v>-500</v>
      </c>
      <c r="AD83" s="29">
        <f t="shared" si="6"/>
        <v>0</v>
      </c>
      <c r="AF83">
        <v>30</v>
      </c>
    </row>
    <row r="84" spans="1:34" x14ac:dyDescent="0.3">
      <c r="A84" s="12" t="s">
        <v>22</v>
      </c>
      <c r="B84" s="12" t="s">
        <v>23</v>
      </c>
      <c r="C84" s="13" t="s">
        <v>50</v>
      </c>
      <c r="D84" s="13" t="s">
        <v>33</v>
      </c>
      <c r="E84" s="14" t="s">
        <v>114</v>
      </c>
      <c r="F84" s="13"/>
      <c r="G84" s="13"/>
      <c r="H84" s="10" t="s">
        <v>22</v>
      </c>
      <c r="I84" s="10" t="s">
        <v>23</v>
      </c>
      <c r="J84" t="s">
        <v>27</v>
      </c>
      <c r="K84" t="s">
        <v>46</v>
      </c>
      <c r="L84" t="s">
        <v>115</v>
      </c>
      <c r="M84" s="15">
        <v>11204000001</v>
      </c>
      <c r="N84" s="15" t="s">
        <v>116</v>
      </c>
      <c r="O84" s="12">
        <f>+VLOOKUP(M84,[2]Foglio1!$A:$C,3,0)</f>
        <v>3630</v>
      </c>
      <c r="P84" s="12">
        <f>+VLOOKUP(M84,[3]Foglio1!$A$1:$C$65536,3,0)</f>
        <v>20572.150000000001</v>
      </c>
      <c r="Q84" s="12">
        <f t="shared" si="7"/>
        <v>16942.150000000001</v>
      </c>
      <c r="R84" s="29">
        <f>+VLOOKUP($M84,'Sp 2013'!$M:$X,12,0)</f>
        <v>0</v>
      </c>
      <c r="S84" s="29">
        <f>+VLOOKUP($M84,'Bil 2014'!$M:$Y,13,0)</f>
        <v>0</v>
      </c>
      <c r="T84" s="29">
        <f>+SUMIFS('Scritture 2015'!$F:$F,'Scritture 2015'!$G:$G,"38",'Scritture 2015'!$A:$A,$M84)</f>
        <v>0</v>
      </c>
      <c r="U84" s="29">
        <f>+SUMIFS('Scritture 2015'!$F:$F,'Scritture 2015'!$G:$G,"16",'Scritture 2015'!$A:$A,$M84)</f>
        <v>0</v>
      </c>
      <c r="V84" s="29">
        <f>+SUMIFS('Scritture 2015'!$F:$F,'Scritture 2015'!$G:$G,"39CA",'Scritture 2015'!$A:$A,$M84)</f>
        <v>0</v>
      </c>
      <c r="W84" s="29">
        <f>+SUMIFS('Scritture 2015'!$F:$F,'Scritture 2015'!$G:$G,"17",'Scritture 2015'!$A:$A,$M84)</f>
        <v>0</v>
      </c>
      <c r="X84" s="29">
        <f>+SUMIFS('Scritture 2015'!$F:$F,'Scritture 2015'!$G:$G,"39AF",'Scritture 2015'!$A:$A,$M84)</f>
        <v>0</v>
      </c>
      <c r="Y84" s="29">
        <f>+SUMIFS('Scritture 2015'!$F:$F,'Scritture 2015'!$G:$G,"39SD",'Scritture 2015'!$A:$A,$M84)</f>
        <v>0</v>
      </c>
      <c r="Z84" s="29">
        <f>+SUMIFS('Scritture 2015'!$F:$F,'Scritture 2015'!$G:$G,"37",'Scritture 2015'!$A:$A,$M84)</f>
        <v>0</v>
      </c>
      <c r="AA84" s="29">
        <f>+SUMIFS('Scritture 2015'!$F:$F,'Scritture 2015'!$G:$G,"19",'Scritture 2015'!$A:$A,$M84)</f>
        <v>0</v>
      </c>
      <c r="AB84" s="29">
        <f>+SUMIFS('Scritture 2015'!$F:$F,'Scritture 2015'!$G:$G,"SP",'Scritture 2015'!$A:$A,$M84)</f>
        <v>0</v>
      </c>
      <c r="AC84" s="29">
        <f t="shared" si="5"/>
        <v>20572.150000000001</v>
      </c>
      <c r="AD84" s="29">
        <f t="shared" si="6"/>
        <v>0</v>
      </c>
      <c r="AF84">
        <v>30</v>
      </c>
    </row>
    <row r="85" spans="1:34" x14ac:dyDescent="0.3">
      <c r="A85" s="12" t="s">
        <v>22</v>
      </c>
      <c r="B85" s="12" t="s">
        <v>23</v>
      </c>
      <c r="C85" s="13" t="s">
        <v>50</v>
      </c>
      <c r="D85" s="13" t="s">
        <v>33</v>
      </c>
      <c r="E85" s="14" t="s">
        <v>114</v>
      </c>
      <c r="F85" s="13"/>
      <c r="G85" s="13"/>
      <c r="H85" s="10" t="s">
        <v>22</v>
      </c>
      <c r="I85" s="10" t="s">
        <v>23</v>
      </c>
      <c r="J85" t="s">
        <v>27</v>
      </c>
      <c r="K85" t="s">
        <v>46</v>
      </c>
      <c r="L85" t="s">
        <v>115</v>
      </c>
      <c r="M85" s="15">
        <v>11204000002</v>
      </c>
      <c r="N85" s="15" t="s">
        <v>117</v>
      </c>
      <c r="O85" s="12">
        <f>+VLOOKUP(M85,[2]Foglio1!$A:$C,3,0)</f>
        <v>-760.2</v>
      </c>
      <c r="P85" s="12">
        <f>+VLOOKUP(M85,[3]Foglio1!$A$1:$C$65536,3,0)</f>
        <v>-2212.33</v>
      </c>
      <c r="Q85" s="12">
        <f t="shared" si="7"/>
        <v>-1452.1299999999999</v>
      </c>
      <c r="R85" s="29">
        <f>+VLOOKUP($M85,'Sp 2013'!$M:$X,12,0)</f>
        <v>0</v>
      </c>
      <c r="S85" s="29">
        <f>+VLOOKUP($M85,'Bil 2014'!$M:$Y,13,0)</f>
        <v>0</v>
      </c>
      <c r="T85" s="29">
        <f>+SUMIFS('Scritture 2015'!$F:$F,'Scritture 2015'!$G:$G,"38",'Scritture 2015'!$A:$A,$M85)</f>
        <v>0</v>
      </c>
      <c r="U85" s="29">
        <f>+SUMIFS('Scritture 2015'!$F:$F,'Scritture 2015'!$G:$G,"16",'Scritture 2015'!$A:$A,$M85)</f>
        <v>0</v>
      </c>
      <c r="V85" s="29">
        <f>+SUMIFS('Scritture 2015'!$F:$F,'Scritture 2015'!$G:$G,"39CA",'Scritture 2015'!$A:$A,$M85)</f>
        <v>0</v>
      </c>
      <c r="W85" s="29">
        <f>+SUMIFS('Scritture 2015'!$F:$F,'Scritture 2015'!$G:$G,"17",'Scritture 2015'!$A:$A,$M85)</f>
        <v>0</v>
      </c>
      <c r="X85" s="29">
        <f>+SUMIFS('Scritture 2015'!$F:$F,'Scritture 2015'!$G:$G,"39AF",'Scritture 2015'!$A:$A,$M85)</f>
        <v>0</v>
      </c>
      <c r="Y85" s="29">
        <f>+SUMIFS('Scritture 2015'!$F:$F,'Scritture 2015'!$G:$G,"39SD",'Scritture 2015'!$A:$A,$M85)</f>
        <v>0</v>
      </c>
      <c r="Z85" s="29">
        <f>+SUMIFS('Scritture 2015'!$F:$F,'Scritture 2015'!$G:$G,"37",'Scritture 2015'!$A:$A,$M85)</f>
        <v>0</v>
      </c>
      <c r="AA85" s="29">
        <f>+SUMIFS('Scritture 2015'!$F:$F,'Scritture 2015'!$G:$G,"19",'Scritture 2015'!$A:$A,$M85)</f>
        <v>0</v>
      </c>
      <c r="AB85" s="29">
        <f>+SUMIFS('Scritture 2015'!$F:$F,'Scritture 2015'!$G:$G,"SP",'Scritture 2015'!$A:$A,$M85)</f>
        <v>0</v>
      </c>
      <c r="AC85" s="29">
        <f t="shared" si="5"/>
        <v>-2212.33</v>
      </c>
      <c r="AD85" s="29">
        <f t="shared" si="6"/>
        <v>0</v>
      </c>
      <c r="AF85">
        <v>30</v>
      </c>
    </row>
    <row r="86" spans="1:34" x14ac:dyDescent="0.3">
      <c r="A86" s="12" t="s">
        <v>22</v>
      </c>
      <c r="B86" s="12" t="s">
        <v>23</v>
      </c>
      <c r="C86" s="13" t="s">
        <v>50</v>
      </c>
      <c r="D86" s="13" t="s">
        <v>33</v>
      </c>
      <c r="E86" s="14" t="s">
        <v>114</v>
      </c>
      <c r="F86" s="13"/>
      <c r="G86" s="13"/>
      <c r="H86" s="10" t="s">
        <v>22</v>
      </c>
      <c r="I86" s="10" t="s">
        <v>23</v>
      </c>
      <c r="J86" t="s">
        <v>27</v>
      </c>
      <c r="K86" t="s">
        <v>46</v>
      </c>
      <c r="L86" t="s">
        <v>118</v>
      </c>
      <c r="M86" s="15">
        <v>11204000003</v>
      </c>
      <c r="N86" s="15" t="s">
        <v>119</v>
      </c>
      <c r="O86" s="12">
        <f>+VLOOKUP(M86,[2]Foglio1!$A:$C,3,0)</f>
        <v>103971.49</v>
      </c>
      <c r="P86" s="12">
        <f>+VLOOKUP(M86,[3]Foglio1!$A$1:$C$65536,3,0)</f>
        <v>103971.49</v>
      </c>
      <c r="Q86" s="12">
        <f t="shared" si="7"/>
        <v>0</v>
      </c>
      <c r="R86" s="29">
        <f>+VLOOKUP($M86,'Sp 2013'!$M:$X,12,0)</f>
        <v>0</v>
      </c>
      <c r="S86" s="29">
        <f>+VLOOKUP($M86,'Bil 2014'!$M:$Y,13,0)</f>
        <v>0</v>
      </c>
      <c r="T86" s="29">
        <f>+SUMIFS('Scritture 2015'!$F:$F,'Scritture 2015'!$G:$G,"38",'Scritture 2015'!$A:$A,$M86)</f>
        <v>0</v>
      </c>
      <c r="U86" s="29">
        <f>+SUMIFS('Scritture 2015'!$F:$F,'Scritture 2015'!$G:$G,"16",'Scritture 2015'!$A:$A,$M86)</f>
        <v>0</v>
      </c>
      <c r="V86" s="29">
        <f>+SUMIFS('Scritture 2015'!$F:$F,'Scritture 2015'!$G:$G,"39CA",'Scritture 2015'!$A:$A,$M86)</f>
        <v>0</v>
      </c>
      <c r="W86" s="29">
        <f>+SUMIFS('Scritture 2015'!$F:$F,'Scritture 2015'!$G:$G,"17",'Scritture 2015'!$A:$A,$M86)</f>
        <v>0</v>
      </c>
      <c r="X86" s="29">
        <f>+SUMIFS('Scritture 2015'!$F:$F,'Scritture 2015'!$G:$G,"39AF",'Scritture 2015'!$A:$A,$M86)</f>
        <v>0</v>
      </c>
      <c r="Y86" s="29">
        <f>+SUMIFS('Scritture 2015'!$F:$F,'Scritture 2015'!$G:$G,"39SD",'Scritture 2015'!$A:$A,$M86)</f>
        <v>0</v>
      </c>
      <c r="Z86" s="29">
        <f>+SUMIFS('Scritture 2015'!$F:$F,'Scritture 2015'!$G:$G,"37",'Scritture 2015'!$A:$A,$M86)</f>
        <v>0</v>
      </c>
      <c r="AA86" s="29">
        <f>+SUMIFS('Scritture 2015'!$F:$F,'Scritture 2015'!$G:$G,"19",'Scritture 2015'!$A:$A,$M86)</f>
        <v>0</v>
      </c>
      <c r="AB86" s="29">
        <f>+SUMIFS('Scritture 2015'!$F:$F,'Scritture 2015'!$G:$G,"SP",'Scritture 2015'!$A:$A,$M86)</f>
        <v>0</v>
      </c>
      <c r="AC86" s="29">
        <f t="shared" si="5"/>
        <v>103971.49</v>
      </c>
      <c r="AD86" s="29">
        <f t="shared" si="6"/>
        <v>0</v>
      </c>
      <c r="AF86">
        <v>30</v>
      </c>
    </row>
    <row r="87" spans="1:34" x14ac:dyDescent="0.3">
      <c r="A87" s="12" t="s">
        <v>22</v>
      </c>
      <c r="B87" s="12" t="s">
        <v>23</v>
      </c>
      <c r="C87" s="13" t="s">
        <v>50</v>
      </c>
      <c r="D87" s="13" t="s">
        <v>33</v>
      </c>
      <c r="E87" s="14" t="s">
        <v>114</v>
      </c>
      <c r="F87" s="13"/>
      <c r="G87" s="13"/>
      <c r="H87" s="10" t="s">
        <v>22</v>
      </c>
      <c r="I87" s="10" t="s">
        <v>23</v>
      </c>
      <c r="J87" t="s">
        <v>27</v>
      </c>
      <c r="K87" t="s">
        <v>46</v>
      </c>
      <c r="L87" t="s">
        <v>118</v>
      </c>
      <c r="M87" s="15">
        <v>11204000004</v>
      </c>
      <c r="N87" s="15" t="s">
        <v>120</v>
      </c>
      <c r="O87" s="12">
        <f>+VLOOKUP(M87,[2]Foglio1!$A:$C,3,0)</f>
        <v>-103971.49</v>
      </c>
      <c r="P87" s="12">
        <f>+VLOOKUP(M87,[3]Foglio1!$A$1:$C$65536,3,0)</f>
        <v>-103971.49</v>
      </c>
      <c r="Q87" s="12">
        <f t="shared" si="7"/>
        <v>0</v>
      </c>
      <c r="R87" s="29">
        <f>+VLOOKUP($M87,'Sp 2013'!$M:$X,12,0)</f>
        <v>0</v>
      </c>
      <c r="S87" s="29">
        <f>+VLOOKUP($M87,'Bil 2014'!$M:$Y,13,0)</f>
        <v>0</v>
      </c>
      <c r="T87" s="29">
        <f>+SUMIFS('Scritture 2015'!$F:$F,'Scritture 2015'!$G:$G,"38",'Scritture 2015'!$A:$A,$M87)</f>
        <v>0</v>
      </c>
      <c r="U87" s="29">
        <f>+SUMIFS('Scritture 2015'!$F:$F,'Scritture 2015'!$G:$G,"16",'Scritture 2015'!$A:$A,$M87)</f>
        <v>0</v>
      </c>
      <c r="V87" s="29">
        <f>+SUMIFS('Scritture 2015'!$F:$F,'Scritture 2015'!$G:$G,"39CA",'Scritture 2015'!$A:$A,$M87)</f>
        <v>0</v>
      </c>
      <c r="W87" s="29">
        <f>+SUMIFS('Scritture 2015'!$F:$F,'Scritture 2015'!$G:$G,"17",'Scritture 2015'!$A:$A,$M87)</f>
        <v>0</v>
      </c>
      <c r="X87" s="29">
        <f>+SUMIFS('Scritture 2015'!$F:$F,'Scritture 2015'!$G:$G,"39AF",'Scritture 2015'!$A:$A,$M87)</f>
        <v>0</v>
      </c>
      <c r="Y87" s="29">
        <f>+SUMIFS('Scritture 2015'!$F:$F,'Scritture 2015'!$G:$G,"39SD",'Scritture 2015'!$A:$A,$M87)</f>
        <v>0</v>
      </c>
      <c r="Z87" s="29">
        <f>+SUMIFS('Scritture 2015'!$F:$F,'Scritture 2015'!$G:$G,"37",'Scritture 2015'!$A:$A,$M87)</f>
        <v>0</v>
      </c>
      <c r="AA87" s="29">
        <f>+SUMIFS('Scritture 2015'!$F:$F,'Scritture 2015'!$G:$G,"19",'Scritture 2015'!$A:$A,$M87)</f>
        <v>0</v>
      </c>
      <c r="AB87" s="29">
        <f>+SUMIFS('Scritture 2015'!$F:$F,'Scritture 2015'!$G:$G,"SP",'Scritture 2015'!$A:$A,$M87)</f>
        <v>0</v>
      </c>
      <c r="AC87" s="29">
        <f t="shared" si="5"/>
        <v>-103971.49</v>
      </c>
      <c r="AD87" s="29">
        <f t="shared" si="6"/>
        <v>0</v>
      </c>
      <c r="AF87">
        <v>30</v>
      </c>
    </row>
    <row r="88" spans="1:34" x14ac:dyDescent="0.3">
      <c r="A88" s="12" t="s">
        <v>22</v>
      </c>
      <c r="B88" s="12" t="s">
        <v>23</v>
      </c>
      <c r="C88" s="13" t="s">
        <v>50</v>
      </c>
      <c r="D88" s="13" t="s">
        <v>33</v>
      </c>
      <c r="E88" s="14" t="s">
        <v>114</v>
      </c>
      <c r="F88" s="13"/>
      <c r="G88" s="13"/>
      <c r="H88" s="10" t="s">
        <v>22</v>
      </c>
      <c r="I88" s="10" t="s">
        <v>23</v>
      </c>
      <c r="J88" t="s">
        <v>27</v>
      </c>
      <c r="K88" t="s">
        <v>46</v>
      </c>
      <c r="L88" t="s">
        <v>118</v>
      </c>
      <c r="M88" s="15">
        <v>11204000005</v>
      </c>
      <c r="N88" s="15" t="s">
        <v>121</v>
      </c>
      <c r="O88" s="12">
        <f>+VLOOKUP(M88,[2]Foglio1!$A:$C,3,0)</f>
        <v>250437.79</v>
      </c>
      <c r="P88" s="12">
        <f>+VLOOKUP(M88,[3]Foglio1!$A$1:$C$65536,3,0)</f>
        <v>252773.04</v>
      </c>
      <c r="Q88" s="12">
        <f t="shared" si="7"/>
        <v>2335.25</v>
      </c>
      <c r="R88" s="29">
        <f>+VLOOKUP($M88,'Sp 2013'!$M:$X,12,0)</f>
        <v>0</v>
      </c>
      <c r="S88" s="29">
        <f>+VLOOKUP($M88,'Bil 2014'!$M:$Y,13,0)</f>
        <v>0</v>
      </c>
      <c r="T88" s="29">
        <f>+SUMIFS('Scritture 2015'!$F:$F,'Scritture 2015'!$G:$G,"38",'Scritture 2015'!$A:$A,$M88)</f>
        <v>0</v>
      </c>
      <c r="U88" s="29">
        <f>+SUMIFS('Scritture 2015'!$F:$F,'Scritture 2015'!$G:$G,"16",'Scritture 2015'!$A:$A,$M88)</f>
        <v>0</v>
      </c>
      <c r="V88" s="29">
        <f>+SUMIFS('Scritture 2015'!$F:$F,'Scritture 2015'!$G:$G,"39CA",'Scritture 2015'!$A:$A,$M88)</f>
        <v>0</v>
      </c>
      <c r="W88" s="29">
        <f>+SUMIFS('Scritture 2015'!$F:$F,'Scritture 2015'!$G:$G,"17",'Scritture 2015'!$A:$A,$M88)</f>
        <v>0</v>
      </c>
      <c r="X88" s="29">
        <f>+SUMIFS('Scritture 2015'!$F:$F,'Scritture 2015'!$G:$G,"39AF",'Scritture 2015'!$A:$A,$M88)</f>
        <v>0</v>
      </c>
      <c r="Y88" s="29">
        <f>+SUMIFS('Scritture 2015'!$F:$F,'Scritture 2015'!$G:$G,"39SD",'Scritture 2015'!$A:$A,$M88)</f>
        <v>0</v>
      </c>
      <c r="Z88" s="29">
        <f>+SUMIFS('Scritture 2015'!$F:$F,'Scritture 2015'!$G:$G,"37",'Scritture 2015'!$A:$A,$M88)</f>
        <v>0</v>
      </c>
      <c r="AA88" s="29">
        <f>+SUMIFS('Scritture 2015'!$F:$F,'Scritture 2015'!$G:$G,"19",'Scritture 2015'!$A:$A,$M88)</f>
        <v>0</v>
      </c>
      <c r="AB88" s="29">
        <f>+SUMIFS('Scritture 2015'!$F:$F,'Scritture 2015'!$G:$G,"SP",'Scritture 2015'!$A:$A,$M88)</f>
        <v>0</v>
      </c>
      <c r="AC88" s="29">
        <f t="shared" si="5"/>
        <v>252773.04</v>
      </c>
      <c r="AD88" s="29">
        <f t="shared" si="6"/>
        <v>0</v>
      </c>
      <c r="AF88">
        <v>30</v>
      </c>
    </row>
    <row r="89" spans="1:34" x14ac:dyDescent="0.3">
      <c r="A89" s="12" t="s">
        <v>22</v>
      </c>
      <c r="B89" s="12" t="s">
        <v>23</v>
      </c>
      <c r="C89" s="13" t="s">
        <v>50</v>
      </c>
      <c r="D89" s="13" t="s">
        <v>33</v>
      </c>
      <c r="E89" s="14" t="s">
        <v>114</v>
      </c>
      <c r="F89" s="13"/>
      <c r="G89" s="13"/>
      <c r="H89" s="10" t="s">
        <v>22</v>
      </c>
      <c r="I89" s="10" t="s">
        <v>23</v>
      </c>
      <c r="J89" t="s">
        <v>27</v>
      </c>
      <c r="K89" t="s">
        <v>46</v>
      </c>
      <c r="L89" t="s">
        <v>118</v>
      </c>
      <c r="M89" s="15">
        <v>11204000006</v>
      </c>
      <c r="N89" s="15" t="s">
        <v>122</v>
      </c>
      <c r="O89" s="12">
        <f>+VLOOKUP(M89,[2]Foglio1!$A:$C,3,0)</f>
        <v>-239234.64</v>
      </c>
      <c r="P89" s="12">
        <f>+VLOOKUP(M89,[3]Foglio1!$A$1:$C$65536,3,0)</f>
        <v>-243486.47</v>
      </c>
      <c r="Q89" s="12">
        <f t="shared" si="7"/>
        <v>-4251.8299999999872</v>
      </c>
      <c r="R89" s="29">
        <f>+VLOOKUP($M89,'Sp 2013'!$M:$X,12,0)</f>
        <v>0</v>
      </c>
      <c r="S89" s="29">
        <f>+VLOOKUP($M89,'Bil 2014'!$M:$Y,13,0)</f>
        <v>0</v>
      </c>
      <c r="T89" s="29">
        <f>+SUMIFS('Scritture 2015'!$F:$F,'Scritture 2015'!$G:$G,"38",'Scritture 2015'!$A:$A,$M89)</f>
        <v>0</v>
      </c>
      <c r="U89" s="29">
        <f>+SUMIFS('Scritture 2015'!$F:$F,'Scritture 2015'!$G:$G,"16",'Scritture 2015'!$A:$A,$M89)</f>
        <v>0</v>
      </c>
      <c r="V89" s="29">
        <f>+SUMIFS('Scritture 2015'!$F:$F,'Scritture 2015'!$G:$G,"39CA",'Scritture 2015'!$A:$A,$M89)</f>
        <v>0</v>
      </c>
      <c r="W89" s="29">
        <f>+SUMIFS('Scritture 2015'!$F:$F,'Scritture 2015'!$G:$G,"17",'Scritture 2015'!$A:$A,$M89)</f>
        <v>0</v>
      </c>
      <c r="X89" s="29">
        <f>+SUMIFS('Scritture 2015'!$F:$F,'Scritture 2015'!$G:$G,"39AF",'Scritture 2015'!$A:$A,$M89)</f>
        <v>0</v>
      </c>
      <c r="Y89" s="29">
        <f>+SUMIFS('Scritture 2015'!$F:$F,'Scritture 2015'!$G:$G,"39SD",'Scritture 2015'!$A:$A,$M89)</f>
        <v>0</v>
      </c>
      <c r="Z89" s="29">
        <f>+SUMIFS('Scritture 2015'!$F:$F,'Scritture 2015'!$G:$G,"37",'Scritture 2015'!$A:$A,$M89)</f>
        <v>0</v>
      </c>
      <c r="AA89" s="29">
        <f>+SUMIFS('Scritture 2015'!$F:$F,'Scritture 2015'!$G:$G,"19",'Scritture 2015'!$A:$A,$M89)</f>
        <v>0</v>
      </c>
      <c r="AB89" s="29">
        <f>+SUMIFS('Scritture 2015'!$F:$F,'Scritture 2015'!$G:$G,"SP",'Scritture 2015'!$A:$A,$M89)</f>
        <v>0</v>
      </c>
      <c r="AC89" s="29">
        <f t="shared" si="5"/>
        <v>-243486.47</v>
      </c>
      <c r="AD89" s="29">
        <f t="shared" si="6"/>
        <v>0</v>
      </c>
      <c r="AF89">
        <v>30</v>
      </c>
    </row>
    <row r="90" spans="1:34" x14ac:dyDescent="0.3">
      <c r="A90" s="12" t="s">
        <v>22</v>
      </c>
      <c r="B90" s="12" t="s">
        <v>23</v>
      </c>
      <c r="C90" s="13" t="s">
        <v>50</v>
      </c>
      <c r="D90" s="13" t="s">
        <v>33</v>
      </c>
      <c r="E90" s="14" t="s">
        <v>114</v>
      </c>
      <c r="F90" s="13"/>
      <c r="G90" s="13"/>
      <c r="H90" s="10" t="s">
        <v>22</v>
      </c>
      <c r="I90" s="10" t="s">
        <v>23</v>
      </c>
      <c r="J90" t="s">
        <v>27</v>
      </c>
      <c r="K90" t="s">
        <v>46</v>
      </c>
      <c r="L90" t="s">
        <v>47</v>
      </c>
      <c r="M90" s="15">
        <v>11204000007</v>
      </c>
      <c r="N90" s="15" t="s">
        <v>123</v>
      </c>
      <c r="O90" s="12">
        <f>+VLOOKUP(M90,[2]Foglio1!$A:$C,3,0)</f>
        <v>125058.34</v>
      </c>
      <c r="P90" s="12">
        <f>+VLOOKUP(M90,[3]Foglio1!$A$1:$C$65536,3,0)</f>
        <v>126558.34</v>
      </c>
      <c r="Q90" s="12">
        <f t="shared" si="7"/>
        <v>1500</v>
      </c>
      <c r="R90" s="29">
        <f>+VLOOKUP($M90,'Sp 2013'!$M:$X,12,0)</f>
        <v>0</v>
      </c>
      <c r="S90" s="29">
        <f>+VLOOKUP($M90,'Bil 2014'!$M:$Y,13,0)</f>
        <v>0</v>
      </c>
      <c r="T90" s="29">
        <f>+SUMIFS('Scritture 2015'!$F:$F,'Scritture 2015'!$G:$G,"38",'Scritture 2015'!$A:$A,$M90)</f>
        <v>0</v>
      </c>
      <c r="U90" s="29">
        <f>+SUMIFS('Scritture 2015'!$F:$F,'Scritture 2015'!$G:$G,"16",'Scritture 2015'!$A:$A,$M90)</f>
        <v>0</v>
      </c>
      <c r="V90" s="29">
        <f>+SUMIFS('Scritture 2015'!$F:$F,'Scritture 2015'!$G:$G,"39CA",'Scritture 2015'!$A:$A,$M90)</f>
        <v>0</v>
      </c>
      <c r="W90" s="29">
        <f>+SUMIFS('Scritture 2015'!$F:$F,'Scritture 2015'!$G:$G,"17",'Scritture 2015'!$A:$A,$M90)</f>
        <v>0</v>
      </c>
      <c r="X90" s="29">
        <f>+SUMIFS('Scritture 2015'!$F:$F,'Scritture 2015'!$G:$G,"39AF",'Scritture 2015'!$A:$A,$M90)</f>
        <v>0</v>
      </c>
      <c r="Y90" s="29">
        <f>+SUMIFS('Scritture 2015'!$F:$F,'Scritture 2015'!$G:$G,"39SD",'Scritture 2015'!$A:$A,$M90)</f>
        <v>0</v>
      </c>
      <c r="Z90" s="29">
        <f>+SUMIFS('Scritture 2015'!$F:$F,'Scritture 2015'!$G:$G,"37",'Scritture 2015'!$A:$A,$M90)</f>
        <v>0</v>
      </c>
      <c r="AA90" s="29">
        <f>+SUMIFS('Scritture 2015'!$F:$F,'Scritture 2015'!$G:$G,"19",'Scritture 2015'!$A:$A,$M90)</f>
        <v>0</v>
      </c>
      <c r="AB90" s="29">
        <f>+SUMIFS('Scritture 2015'!$F:$F,'Scritture 2015'!$G:$G,"SP",'Scritture 2015'!$A:$A,$M90)</f>
        <v>0</v>
      </c>
      <c r="AC90" s="29">
        <f t="shared" si="5"/>
        <v>126558.34</v>
      </c>
      <c r="AD90" s="29">
        <f t="shared" si="6"/>
        <v>0</v>
      </c>
      <c r="AF90">
        <v>30</v>
      </c>
    </row>
    <row r="91" spans="1:34" x14ac:dyDescent="0.3">
      <c r="A91" s="12" t="s">
        <v>22</v>
      </c>
      <c r="B91" s="12" t="s">
        <v>23</v>
      </c>
      <c r="C91" s="13" t="s">
        <v>50</v>
      </c>
      <c r="D91" s="13" t="s">
        <v>33</v>
      </c>
      <c r="E91" s="14" t="s">
        <v>114</v>
      </c>
      <c r="F91" s="13"/>
      <c r="G91" s="13"/>
      <c r="H91" s="10" t="s">
        <v>22</v>
      </c>
      <c r="I91" s="10" t="s">
        <v>23</v>
      </c>
      <c r="J91" t="s">
        <v>27</v>
      </c>
      <c r="K91" t="s">
        <v>46</v>
      </c>
      <c r="L91" t="s">
        <v>47</v>
      </c>
      <c r="M91" s="15">
        <v>11204000008</v>
      </c>
      <c r="N91" s="15" t="s">
        <v>124</v>
      </c>
      <c r="O91" s="12">
        <f>+VLOOKUP(M91,[2]Foglio1!$A:$C,3,0)</f>
        <v>-108498.92</v>
      </c>
      <c r="P91" s="12">
        <f>+VLOOKUP(M91,[3]Foglio1!$A$1:$C$65536,3,0)</f>
        <v>-116242.62</v>
      </c>
      <c r="Q91" s="12">
        <f t="shared" si="7"/>
        <v>-7743.6999999999971</v>
      </c>
      <c r="R91" s="29">
        <f>+VLOOKUP($M91,'Sp 2013'!$M:$X,12,0)</f>
        <v>0</v>
      </c>
      <c r="S91" s="29">
        <f>+VLOOKUP($M91,'Bil 2014'!$M:$Y,13,0)</f>
        <v>0</v>
      </c>
      <c r="T91" s="29">
        <f>+SUMIFS('Scritture 2015'!$F:$F,'Scritture 2015'!$G:$G,"38",'Scritture 2015'!$A:$A,$M91)</f>
        <v>0</v>
      </c>
      <c r="U91" s="29">
        <f>+SUMIFS('Scritture 2015'!$F:$F,'Scritture 2015'!$G:$G,"16",'Scritture 2015'!$A:$A,$M91)</f>
        <v>0</v>
      </c>
      <c r="V91" s="29">
        <f>+SUMIFS('Scritture 2015'!$F:$F,'Scritture 2015'!$G:$G,"39CA",'Scritture 2015'!$A:$A,$M91)</f>
        <v>0</v>
      </c>
      <c r="W91" s="29">
        <f>+SUMIFS('Scritture 2015'!$F:$F,'Scritture 2015'!$G:$G,"17",'Scritture 2015'!$A:$A,$M91)</f>
        <v>0</v>
      </c>
      <c r="X91" s="29">
        <f>+SUMIFS('Scritture 2015'!$F:$F,'Scritture 2015'!$G:$G,"39AF",'Scritture 2015'!$A:$A,$M91)</f>
        <v>0</v>
      </c>
      <c r="Y91" s="29">
        <f>+SUMIFS('Scritture 2015'!$F:$F,'Scritture 2015'!$G:$G,"39SD",'Scritture 2015'!$A:$A,$M91)</f>
        <v>0</v>
      </c>
      <c r="Z91" s="29">
        <f>+SUMIFS('Scritture 2015'!$F:$F,'Scritture 2015'!$G:$G,"37",'Scritture 2015'!$A:$A,$M91)</f>
        <v>0</v>
      </c>
      <c r="AA91" s="29">
        <f>+SUMIFS('Scritture 2015'!$F:$F,'Scritture 2015'!$G:$G,"19",'Scritture 2015'!$A:$A,$M91)</f>
        <v>0</v>
      </c>
      <c r="AB91" s="29">
        <f>+SUMIFS('Scritture 2015'!$F:$F,'Scritture 2015'!$G:$G,"SP",'Scritture 2015'!$A:$A,$M91)</f>
        <v>0</v>
      </c>
      <c r="AC91" s="29">
        <f t="shared" si="5"/>
        <v>-116242.62</v>
      </c>
      <c r="AD91" s="29">
        <f t="shared" si="6"/>
        <v>0</v>
      </c>
      <c r="AF91">
        <v>30</v>
      </c>
    </row>
    <row r="92" spans="1:34" x14ac:dyDescent="0.3">
      <c r="A92" s="12" t="s">
        <v>22</v>
      </c>
      <c r="B92" s="12" t="s">
        <v>23</v>
      </c>
      <c r="C92" s="13" t="s">
        <v>50</v>
      </c>
      <c r="D92" s="13" t="s">
        <v>33</v>
      </c>
      <c r="E92" s="14" t="s">
        <v>114</v>
      </c>
      <c r="F92" s="13"/>
      <c r="G92" s="13"/>
      <c r="H92" s="10" t="s">
        <v>22</v>
      </c>
      <c r="I92" s="10" t="s">
        <v>23</v>
      </c>
      <c r="J92" t="s">
        <v>27</v>
      </c>
      <c r="K92" t="s">
        <v>46</v>
      </c>
      <c r="L92" t="s">
        <v>47</v>
      </c>
      <c r="M92" s="15">
        <v>11204000009</v>
      </c>
      <c r="N92" s="15" t="s">
        <v>125</v>
      </c>
      <c r="O92" s="12">
        <f>+VLOOKUP(M92,[2]Foglio1!$A:$C,3,0)</f>
        <v>182101.74</v>
      </c>
      <c r="P92" s="12">
        <f>+VLOOKUP(M92,[3]Foglio1!$A$1:$C$65536,3,0)</f>
        <v>133157.54999999999</v>
      </c>
      <c r="Q92" s="12">
        <f t="shared" si="7"/>
        <v>-48944.19</v>
      </c>
      <c r="R92" s="29">
        <f>+VLOOKUP($M92,'Sp 2013'!$M:$X,12,0)</f>
        <v>0</v>
      </c>
      <c r="S92" s="29">
        <f>+VLOOKUP($M92,'Bil 2014'!$M:$Y,13,0)</f>
        <v>0</v>
      </c>
      <c r="T92" s="29">
        <f>+SUMIFS('Scritture 2015'!$F:$F,'Scritture 2015'!$G:$G,"38",'Scritture 2015'!$A:$A,$M92)</f>
        <v>0</v>
      </c>
      <c r="U92" s="29">
        <f>+SUMIFS('Scritture 2015'!$F:$F,'Scritture 2015'!$G:$G,"16",'Scritture 2015'!$A:$A,$M92)</f>
        <v>0</v>
      </c>
      <c r="V92" s="29">
        <f>+SUMIFS('Scritture 2015'!$F:$F,'Scritture 2015'!$G:$G,"39CA",'Scritture 2015'!$A:$A,$M92)</f>
        <v>0</v>
      </c>
      <c r="W92" s="29">
        <f>+SUMIFS('Scritture 2015'!$F:$F,'Scritture 2015'!$G:$G,"17",'Scritture 2015'!$A:$A,$M92)</f>
        <v>0</v>
      </c>
      <c r="X92" s="29">
        <f>+SUMIFS('Scritture 2015'!$F:$F,'Scritture 2015'!$G:$G,"39AF",'Scritture 2015'!$A:$A,$M92)</f>
        <v>0</v>
      </c>
      <c r="Y92" s="29">
        <f>+SUMIFS('Scritture 2015'!$F:$F,'Scritture 2015'!$G:$G,"39SD",'Scritture 2015'!$A:$A,$M92)</f>
        <v>0</v>
      </c>
      <c r="Z92" s="29">
        <f>+SUMIFS('Scritture 2015'!$F:$F,'Scritture 2015'!$G:$G,"37",'Scritture 2015'!$A:$A,$M92)</f>
        <v>0</v>
      </c>
      <c r="AA92" s="29">
        <f>+SUMIFS('Scritture 2015'!$F:$F,'Scritture 2015'!$G:$G,"19",'Scritture 2015'!$A:$A,$M92)</f>
        <v>0</v>
      </c>
      <c r="AB92" s="29">
        <f>+SUMIFS('Scritture 2015'!$F:$F,'Scritture 2015'!$G:$G,"SP",'Scritture 2015'!$A:$A,$M92)</f>
        <v>0</v>
      </c>
      <c r="AC92" s="29">
        <f t="shared" si="5"/>
        <v>133157.54999999999</v>
      </c>
      <c r="AD92" s="29">
        <f t="shared" si="6"/>
        <v>0</v>
      </c>
      <c r="AF92">
        <v>30</v>
      </c>
    </row>
    <row r="93" spans="1:34" x14ac:dyDescent="0.3">
      <c r="A93" s="12" t="s">
        <v>22</v>
      </c>
      <c r="B93" s="12" t="s">
        <v>23</v>
      </c>
      <c r="C93" s="13" t="s">
        <v>50</v>
      </c>
      <c r="D93" s="13" t="s">
        <v>33</v>
      </c>
      <c r="E93" s="14" t="s">
        <v>114</v>
      </c>
      <c r="F93" s="13"/>
      <c r="G93" s="13"/>
      <c r="H93" s="10" t="s">
        <v>22</v>
      </c>
      <c r="I93" s="10" t="s">
        <v>23</v>
      </c>
      <c r="J93" t="s">
        <v>27</v>
      </c>
      <c r="K93" t="s">
        <v>46</v>
      </c>
      <c r="L93" t="s">
        <v>47</v>
      </c>
      <c r="M93" s="15">
        <v>11204000010</v>
      </c>
      <c r="N93" s="15" t="s">
        <v>126</v>
      </c>
      <c r="O93" s="12">
        <f>+VLOOKUP(M93,[2]Foglio1!$A:$C,3,0)</f>
        <v>-109644.63</v>
      </c>
      <c r="P93" s="12">
        <f>+VLOOKUP(M93,[3]Foglio1!$A$1:$C$65536,3,0)</f>
        <v>-73161.33</v>
      </c>
      <c r="Q93" s="12">
        <f t="shared" si="7"/>
        <v>36483.300000000003</v>
      </c>
      <c r="R93" s="29">
        <f>+VLOOKUP($M93,'Sp 2013'!$M:$X,12,0)</f>
        <v>0</v>
      </c>
      <c r="S93" s="29">
        <f>+VLOOKUP($M93,'Bil 2014'!$M:$Y,13,0)</f>
        <v>0</v>
      </c>
      <c r="T93" s="29">
        <f>+SUMIFS('Scritture 2015'!$F:$F,'Scritture 2015'!$G:$G,"38",'Scritture 2015'!$A:$A,$M93)</f>
        <v>0</v>
      </c>
      <c r="U93" s="29">
        <f>+SUMIFS('Scritture 2015'!$F:$F,'Scritture 2015'!$G:$G,"16",'Scritture 2015'!$A:$A,$M93)</f>
        <v>0</v>
      </c>
      <c r="V93" s="29">
        <f>+SUMIFS('Scritture 2015'!$F:$F,'Scritture 2015'!$G:$G,"39CA",'Scritture 2015'!$A:$A,$M93)</f>
        <v>0</v>
      </c>
      <c r="W93" s="29">
        <f>+SUMIFS('Scritture 2015'!$F:$F,'Scritture 2015'!$G:$G,"17",'Scritture 2015'!$A:$A,$M93)</f>
        <v>0</v>
      </c>
      <c r="X93" s="29">
        <f>+SUMIFS('Scritture 2015'!$F:$F,'Scritture 2015'!$G:$G,"39AF",'Scritture 2015'!$A:$A,$M93)</f>
        <v>0</v>
      </c>
      <c r="Y93" s="29">
        <f>+SUMIFS('Scritture 2015'!$F:$F,'Scritture 2015'!$G:$G,"39SD",'Scritture 2015'!$A:$A,$M93)</f>
        <v>0</v>
      </c>
      <c r="Z93" s="29">
        <f>+SUMIFS('Scritture 2015'!$F:$F,'Scritture 2015'!$G:$G,"37",'Scritture 2015'!$A:$A,$M93)</f>
        <v>0</v>
      </c>
      <c r="AA93" s="29">
        <f>+SUMIFS('Scritture 2015'!$F:$F,'Scritture 2015'!$G:$G,"19",'Scritture 2015'!$A:$A,$M93)</f>
        <v>0</v>
      </c>
      <c r="AB93" s="29">
        <f>+SUMIFS('Scritture 2015'!$F:$F,'Scritture 2015'!$G:$G,"SP",'Scritture 2015'!$A:$A,$M93)</f>
        <v>0</v>
      </c>
      <c r="AC93" s="29">
        <f t="shared" si="5"/>
        <v>-73161.33</v>
      </c>
      <c r="AD93" s="29">
        <f t="shared" si="6"/>
        <v>0</v>
      </c>
      <c r="AF93">
        <v>30</v>
      </c>
    </row>
    <row r="94" spans="1:34" x14ac:dyDescent="0.3">
      <c r="A94" s="12" t="s">
        <v>22</v>
      </c>
      <c r="B94" s="12" t="s">
        <v>23</v>
      </c>
      <c r="C94" s="13" t="s">
        <v>50</v>
      </c>
      <c r="D94" s="13" t="s">
        <v>33</v>
      </c>
      <c r="E94" s="14" t="s">
        <v>114</v>
      </c>
      <c r="F94" s="13"/>
      <c r="G94" s="13"/>
      <c r="H94" s="10" t="s">
        <v>22</v>
      </c>
      <c r="I94" s="10" t="s">
        <v>23</v>
      </c>
      <c r="J94" t="s">
        <v>27</v>
      </c>
      <c r="K94" t="s">
        <v>46</v>
      </c>
      <c r="L94" t="s">
        <v>47</v>
      </c>
      <c r="M94" s="15">
        <v>11204000011</v>
      </c>
      <c r="N94" s="15" t="s">
        <v>127</v>
      </c>
      <c r="O94" s="12">
        <f>+VLOOKUP(M94,[2]Foglio1!$A:$C,3,0)</f>
        <v>163024.31</v>
      </c>
      <c r="P94" s="12">
        <f>+VLOOKUP(M94,[3]Foglio1!$A$1:$C$65536,3,0)</f>
        <v>163024.31</v>
      </c>
      <c r="Q94" s="12">
        <f t="shared" si="7"/>
        <v>0</v>
      </c>
      <c r="R94" s="29">
        <f>+VLOOKUP($M94,'Sp 2013'!$M:$X,12,0)</f>
        <v>0</v>
      </c>
      <c r="S94" s="29">
        <f>+VLOOKUP($M94,'Bil 2014'!$M:$Y,13,0)</f>
        <v>122889.95</v>
      </c>
      <c r="T94" s="29">
        <f>+SUMIFS('Scritture 2015'!$F:$F,'Scritture 2015'!$G:$G,"38",'Scritture 2015'!$A:$A,$M94)</f>
        <v>0</v>
      </c>
      <c r="U94" s="29">
        <f>+SUMIFS('Scritture 2015'!$F:$F,'Scritture 2015'!$G:$G,"16",'Scritture 2015'!$A:$A,$M94)</f>
        <v>0</v>
      </c>
      <c r="V94" s="29">
        <f>+SUMIFS('Scritture 2015'!$F:$F,'Scritture 2015'!$G:$G,"39CA",'Scritture 2015'!$A:$A,$M94)</f>
        <v>0</v>
      </c>
      <c r="W94" s="29">
        <f>+SUMIFS('Scritture 2015'!$F:$F,'Scritture 2015'!$G:$G,"17",'Scritture 2015'!$A:$A,$M94)</f>
        <v>0</v>
      </c>
      <c r="X94" s="29">
        <f>+SUMIFS('Scritture 2015'!$F:$F,'Scritture 2015'!$G:$G,"39AF",'Scritture 2015'!$A:$A,$M94)</f>
        <v>0</v>
      </c>
      <c r="Y94" s="29">
        <f>+SUMIFS('Scritture 2015'!$F:$F,'Scritture 2015'!$G:$G,"39SD",'Scritture 2015'!$A:$A,$M94)</f>
        <v>0</v>
      </c>
      <c r="Z94" s="29">
        <f>+SUMIFS('Scritture 2015'!$F:$F,'Scritture 2015'!$G:$G,"37",'Scritture 2015'!$A:$A,$M94)</f>
        <v>0</v>
      </c>
      <c r="AA94" s="29">
        <f>+SUMIFS('Scritture 2015'!$F:$F,'Scritture 2015'!$G:$G,"19",'Scritture 2015'!$A:$A,$M94)</f>
        <v>0</v>
      </c>
      <c r="AB94" s="29">
        <f>+SUMIFS('Scritture 2015'!$F:$F,'Scritture 2015'!$G:$G,"SP",'Scritture 2015'!$A:$A,$M94)</f>
        <v>0</v>
      </c>
      <c r="AC94" s="29">
        <f t="shared" si="5"/>
        <v>285914.26</v>
      </c>
      <c r="AD94" s="29">
        <f t="shared" si="6"/>
        <v>122889.95000000001</v>
      </c>
      <c r="AF94">
        <v>30</v>
      </c>
    </row>
    <row r="95" spans="1:34" s="20" customFormat="1" x14ac:dyDescent="0.3">
      <c r="A95" s="12" t="s">
        <v>22</v>
      </c>
      <c r="B95" s="12" t="s">
        <v>23</v>
      </c>
      <c r="C95" s="13" t="s">
        <v>50</v>
      </c>
      <c r="D95" s="13" t="s">
        <v>33</v>
      </c>
      <c r="E95" s="14" t="s">
        <v>114</v>
      </c>
      <c r="F95" s="13"/>
      <c r="G95" s="13"/>
      <c r="H95" s="10" t="s">
        <v>22</v>
      </c>
      <c r="I95" s="10" t="s">
        <v>23</v>
      </c>
      <c r="J95" t="s">
        <v>27</v>
      </c>
      <c r="K95" t="s">
        <v>46</v>
      </c>
      <c r="L95" t="s">
        <v>47</v>
      </c>
      <c r="M95" s="15">
        <v>11204000012</v>
      </c>
      <c r="N95" s="15" t="s">
        <v>128</v>
      </c>
      <c r="O95" s="12">
        <f>+VLOOKUP(M95,[2]Foglio1!$A:$C,3,0)</f>
        <v>-156222.12</v>
      </c>
      <c r="P95" s="12">
        <f>+VLOOKUP(M95,[3]Foglio1!$A$1:$C$65536,3,0)</f>
        <v>-157510.48000000001</v>
      </c>
      <c r="Q95" s="12">
        <f t="shared" si="7"/>
        <v>-1288.3600000000151</v>
      </c>
      <c r="R95" s="29">
        <f>+VLOOKUP($M95,'Sp 2013'!$M:$X,12,0)</f>
        <v>0</v>
      </c>
      <c r="S95" s="29">
        <f>+VLOOKUP($M95,'Bil 2014'!$M:$Y,13,0)</f>
        <v>-20473.466983307077</v>
      </c>
      <c r="T95" s="29">
        <f>+SUMIFS('Scritture 2015'!$F:$F,'Scritture 2015'!$G:$G,"38",'Scritture 2015'!$A:$A,$M95)</f>
        <v>0</v>
      </c>
      <c r="U95" s="29">
        <f>+SUMIFS('Scritture 2015'!$F:$F,'Scritture 2015'!$G:$G,"16",'Scritture 2015'!$A:$A,$M95)</f>
        <v>-20473.466983307077</v>
      </c>
      <c r="V95" s="29">
        <f>+SUMIFS('Scritture 2015'!$F:$F,'Scritture 2015'!$G:$G,"39CA",'Scritture 2015'!$A:$A,$M95)</f>
        <v>0</v>
      </c>
      <c r="W95" s="29">
        <f>+SUMIFS('Scritture 2015'!$F:$F,'Scritture 2015'!$G:$G,"17",'Scritture 2015'!$A:$A,$M95)</f>
        <v>0</v>
      </c>
      <c r="X95" s="29">
        <f>+SUMIFS('Scritture 2015'!$F:$F,'Scritture 2015'!$G:$G,"39AF",'Scritture 2015'!$A:$A,$M95)</f>
        <v>0</v>
      </c>
      <c r="Y95" s="29">
        <f>+SUMIFS('Scritture 2015'!$F:$F,'Scritture 2015'!$G:$G,"39SD",'Scritture 2015'!$A:$A,$M95)</f>
        <v>0</v>
      </c>
      <c r="Z95" s="29">
        <f>+SUMIFS('Scritture 2015'!$F:$F,'Scritture 2015'!$G:$G,"37",'Scritture 2015'!$A:$A,$M95)</f>
        <v>0</v>
      </c>
      <c r="AA95" s="29">
        <f>+SUMIFS('Scritture 2015'!$F:$F,'Scritture 2015'!$G:$G,"19",'Scritture 2015'!$A:$A,$M95)</f>
        <v>0</v>
      </c>
      <c r="AB95" s="29">
        <f>+SUMIFS('Scritture 2015'!$F:$F,'Scritture 2015'!$G:$G,"SP",'Scritture 2015'!$A:$A,$M95)</f>
        <v>0</v>
      </c>
      <c r="AC95" s="29">
        <f t="shared" si="5"/>
        <v>-198457.41396661417</v>
      </c>
      <c r="AD95" s="29">
        <f t="shared" si="6"/>
        <v>-40946.93396661416</v>
      </c>
      <c r="AF95">
        <v>30</v>
      </c>
      <c r="AG95"/>
      <c r="AH95"/>
    </row>
    <row r="96" spans="1:34" x14ac:dyDescent="0.3">
      <c r="A96" s="12" t="s">
        <v>22</v>
      </c>
      <c r="B96" s="12" t="s">
        <v>23</v>
      </c>
      <c r="C96" s="13" t="s">
        <v>50</v>
      </c>
      <c r="D96" s="13" t="s">
        <v>33</v>
      </c>
      <c r="E96" s="14" t="s">
        <v>114</v>
      </c>
      <c r="F96" s="13"/>
      <c r="G96" s="13"/>
      <c r="H96" s="10" t="s">
        <v>22</v>
      </c>
      <c r="I96" s="10" t="s">
        <v>23</v>
      </c>
      <c r="J96" t="s">
        <v>27</v>
      </c>
      <c r="K96" t="s">
        <v>46</v>
      </c>
      <c r="L96" t="s">
        <v>47</v>
      </c>
      <c r="M96" s="15">
        <v>11204000013</v>
      </c>
      <c r="N96" s="15" t="s">
        <v>129</v>
      </c>
      <c r="O96" s="12">
        <f>+VLOOKUP(M96,[2]Foglio1!$A:$C,3,0)</f>
        <v>200</v>
      </c>
      <c r="P96" s="12">
        <f>+VLOOKUP(M96,[3]Foglio1!$A$1:$C$65536,3,0)</f>
        <v>200</v>
      </c>
      <c r="Q96" s="12">
        <f t="shared" si="7"/>
        <v>0</v>
      </c>
      <c r="R96" s="29">
        <f>+VLOOKUP($M96,'Sp 2013'!$M:$X,12,0)</f>
        <v>0</v>
      </c>
      <c r="S96" s="29">
        <f>+VLOOKUP($M96,'Bil 2014'!$M:$Y,13,0)</f>
        <v>0</v>
      </c>
      <c r="T96" s="29">
        <f>+SUMIFS('Scritture 2015'!$F:$F,'Scritture 2015'!$G:$G,"38",'Scritture 2015'!$A:$A,$M96)</f>
        <v>0</v>
      </c>
      <c r="U96" s="29">
        <f>+SUMIFS('Scritture 2015'!$F:$F,'Scritture 2015'!$G:$G,"16",'Scritture 2015'!$A:$A,$M96)</f>
        <v>0</v>
      </c>
      <c r="V96" s="29">
        <f>+SUMIFS('Scritture 2015'!$F:$F,'Scritture 2015'!$G:$G,"39CA",'Scritture 2015'!$A:$A,$M96)</f>
        <v>0</v>
      </c>
      <c r="W96" s="29">
        <f>+SUMIFS('Scritture 2015'!$F:$F,'Scritture 2015'!$G:$G,"17",'Scritture 2015'!$A:$A,$M96)</f>
        <v>0</v>
      </c>
      <c r="X96" s="29">
        <f>+SUMIFS('Scritture 2015'!$F:$F,'Scritture 2015'!$G:$G,"39AF",'Scritture 2015'!$A:$A,$M96)</f>
        <v>0</v>
      </c>
      <c r="Y96" s="29">
        <f>+SUMIFS('Scritture 2015'!$F:$F,'Scritture 2015'!$G:$G,"39SD",'Scritture 2015'!$A:$A,$M96)</f>
        <v>0</v>
      </c>
      <c r="Z96" s="29">
        <f>+SUMIFS('Scritture 2015'!$F:$F,'Scritture 2015'!$G:$G,"37",'Scritture 2015'!$A:$A,$M96)</f>
        <v>0</v>
      </c>
      <c r="AA96" s="29">
        <f>+SUMIFS('Scritture 2015'!$F:$F,'Scritture 2015'!$G:$G,"19",'Scritture 2015'!$A:$A,$M96)</f>
        <v>0</v>
      </c>
      <c r="AB96" s="29">
        <f>+SUMIFS('Scritture 2015'!$F:$F,'Scritture 2015'!$G:$G,"SP",'Scritture 2015'!$A:$A,$M96)</f>
        <v>0</v>
      </c>
      <c r="AC96" s="29">
        <f t="shared" si="5"/>
        <v>200</v>
      </c>
      <c r="AD96" s="29">
        <f t="shared" si="6"/>
        <v>0</v>
      </c>
      <c r="AF96">
        <v>30</v>
      </c>
    </row>
    <row r="97" spans="1:34" x14ac:dyDescent="0.3">
      <c r="A97" s="12" t="s">
        <v>22</v>
      </c>
      <c r="B97" s="12" t="s">
        <v>23</v>
      </c>
      <c r="C97" s="13" t="s">
        <v>50</v>
      </c>
      <c r="D97" s="13" t="s">
        <v>33</v>
      </c>
      <c r="E97" s="14" t="s">
        <v>114</v>
      </c>
      <c r="F97" s="13"/>
      <c r="G97" s="13"/>
      <c r="H97" s="10" t="s">
        <v>22</v>
      </c>
      <c r="I97" s="10" t="s">
        <v>23</v>
      </c>
      <c r="J97" t="s">
        <v>27</v>
      </c>
      <c r="K97" t="s">
        <v>46</v>
      </c>
      <c r="L97" t="s">
        <v>47</v>
      </c>
      <c r="M97" s="15">
        <v>11204000014</v>
      </c>
      <c r="N97" s="15" t="s">
        <v>130</v>
      </c>
      <c r="O97" s="12">
        <f>+VLOOKUP(M97,[2]Foglio1!$A:$C,3,0)</f>
        <v>-200</v>
      </c>
      <c r="P97" s="12">
        <f>+VLOOKUP(M97,[3]Foglio1!$A$1:$C$65536,3,0)</f>
        <v>-200</v>
      </c>
      <c r="Q97" s="12">
        <f t="shared" si="7"/>
        <v>0</v>
      </c>
      <c r="R97" s="29">
        <f>+VLOOKUP($M97,'Sp 2013'!$M:$X,12,0)</f>
        <v>0</v>
      </c>
      <c r="S97" s="29">
        <f>+VLOOKUP($M97,'Bil 2014'!$M:$Y,13,0)</f>
        <v>0</v>
      </c>
      <c r="T97" s="29">
        <f>+SUMIFS('Scritture 2015'!$F:$F,'Scritture 2015'!$G:$G,"38",'Scritture 2015'!$A:$A,$M97)</f>
        <v>0</v>
      </c>
      <c r="U97" s="29">
        <f>+SUMIFS('Scritture 2015'!$F:$F,'Scritture 2015'!$G:$G,"16",'Scritture 2015'!$A:$A,$M97)</f>
        <v>0</v>
      </c>
      <c r="V97" s="29">
        <f>+SUMIFS('Scritture 2015'!$F:$F,'Scritture 2015'!$G:$G,"39CA",'Scritture 2015'!$A:$A,$M97)</f>
        <v>0</v>
      </c>
      <c r="W97" s="29">
        <f>+SUMIFS('Scritture 2015'!$F:$F,'Scritture 2015'!$G:$G,"17",'Scritture 2015'!$A:$A,$M97)</f>
        <v>0</v>
      </c>
      <c r="X97" s="29">
        <f>+SUMIFS('Scritture 2015'!$F:$F,'Scritture 2015'!$G:$G,"39AF",'Scritture 2015'!$A:$A,$M97)</f>
        <v>0</v>
      </c>
      <c r="Y97" s="29">
        <f>+SUMIFS('Scritture 2015'!$F:$F,'Scritture 2015'!$G:$G,"39SD",'Scritture 2015'!$A:$A,$M97)</f>
        <v>0</v>
      </c>
      <c r="Z97" s="29">
        <f>+SUMIFS('Scritture 2015'!$F:$F,'Scritture 2015'!$G:$G,"37",'Scritture 2015'!$A:$A,$M97)</f>
        <v>0</v>
      </c>
      <c r="AA97" s="29">
        <f>+SUMIFS('Scritture 2015'!$F:$F,'Scritture 2015'!$G:$G,"19",'Scritture 2015'!$A:$A,$M97)</f>
        <v>0</v>
      </c>
      <c r="AB97" s="29">
        <f>+SUMIFS('Scritture 2015'!$F:$F,'Scritture 2015'!$G:$G,"SP",'Scritture 2015'!$A:$A,$M97)</f>
        <v>0</v>
      </c>
      <c r="AC97" s="29">
        <f t="shared" si="5"/>
        <v>-200</v>
      </c>
      <c r="AD97" s="29">
        <f t="shared" si="6"/>
        <v>0</v>
      </c>
      <c r="AF97">
        <v>30</v>
      </c>
    </row>
    <row r="98" spans="1:34" x14ac:dyDescent="0.3">
      <c r="A98" s="12" t="s">
        <v>22</v>
      </c>
      <c r="B98" s="12" t="s">
        <v>23</v>
      </c>
      <c r="C98" s="13" t="s">
        <v>50</v>
      </c>
      <c r="D98" s="13" t="s">
        <v>33</v>
      </c>
      <c r="E98" s="14" t="s">
        <v>114</v>
      </c>
      <c r="F98" s="13"/>
      <c r="G98" s="13"/>
      <c r="H98" s="10" t="s">
        <v>22</v>
      </c>
      <c r="I98" s="10" t="s">
        <v>23</v>
      </c>
      <c r="J98" t="s">
        <v>27</v>
      </c>
      <c r="K98" t="s">
        <v>46</v>
      </c>
      <c r="L98" t="s">
        <v>115</v>
      </c>
      <c r="M98" s="15">
        <v>11204000015</v>
      </c>
      <c r="N98" s="15" t="s">
        <v>131</v>
      </c>
      <c r="O98" s="12">
        <f>+VLOOKUP(M98,[2]Foglio1!$A:$C,3,0)</f>
        <v>3050.94</v>
      </c>
      <c r="P98" s="12">
        <f>+VLOOKUP(M98,[3]Foglio1!$A$1:$C$65536,3,0)</f>
        <v>3050.94</v>
      </c>
      <c r="Q98" s="12">
        <f t="shared" si="7"/>
        <v>0</v>
      </c>
      <c r="R98" s="29">
        <f>+VLOOKUP($M98,'Sp 2013'!$M:$X,12,0)</f>
        <v>0</v>
      </c>
      <c r="S98" s="29">
        <f>+VLOOKUP($M98,'Bil 2014'!$M:$Y,13,0)</f>
        <v>0</v>
      </c>
      <c r="T98" s="29">
        <f>+SUMIFS('Scritture 2015'!$F:$F,'Scritture 2015'!$G:$G,"38",'Scritture 2015'!$A:$A,$M98)</f>
        <v>0</v>
      </c>
      <c r="U98" s="29">
        <f>+SUMIFS('Scritture 2015'!$F:$F,'Scritture 2015'!$G:$G,"16",'Scritture 2015'!$A:$A,$M98)</f>
        <v>0</v>
      </c>
      <c r="V98" s="29">
        <f>+SUMIFS('Scritture 2015'!$F:$F,'Scritture 2015'!$G:$G,"39CA",'Scritture 2015'!$A:$A,$M98)</f>
        <v>0</v>
      </c>
      <c r="W98" s="29">
        <f>+SUMIFS('Scritture 2015'!$F:$F,'Scritture 2015'!$G:$G,"17",'Scritture 2015'!$A:$A,$M98)</f>
        <v>0</v>
      </c>
      <c r="X98" s="29">
        <f>+SUMIFS('Scritture 2015'!$F:$F,'Scritture 2015'!$G:$G,"39AF",'Scritture 2015'!$A:$A,$M98)</f>
        <v>0</v>
      </c>
      <c r="Y98" s="29">
        <f>+SUMIFS('Scritture 2015'!$F:$F,'Scritture 2015'!$G:$G,"39SD",'Scritture 2015'!$A:$A,$M98)</f>
        <v>0</v>
      </c>
      <c r="Z98" s="29">
        <f>+SUMIFS('Scritture 2015'!$F:$F,'Scritture 2015'!$G:$G,"37",'Scritture 2015'!$A:$A,$M98)</f>
        <v>0</v>
      </c>
      <c r="AA98" s="29">
        <f>+SUMIFS('Scritture 2015'!$F:$F,'Scritture 2015'!$G:$G,"19",'Scritture 2015'!$A:$A,$M98)</f>
        <v>0</v>
      </c>
      <c r="AB98" s="29">
        <f>+SUMIFS('Scritture 2015'!$F:$F,'Scritture 2015'!$G:$G,"SP",'Scritture 2015'!$A:$A,$M98)</f>
        <v>0</v>
      </c>
      <c r="AC98" s="29">
        <f t="shared" si="5"/>
        <v>3050.94</v>
      </c>
      <c r="AD98" s="29">
        <f t="shared" si="6"/>
        <v>0</v>
      </c>
      <c r="AF98">
        <v>30</v>
      </c>
    </row>
    <row r="99" spans="1:34" x14ac:dyDescent="0.3">
      <c r="A99" s="12" t="s">
        <v>22</v>
      </c>
      <c r="B99" s="12" t="s">
        <v>23</v>
      </c>
      <c r="C99" s="13" t="s">
        <v>50</v>
      </c>
      <c r="D99" s="13" t="s">
        <v>33</v>
      </c>
      <c r="E99" s="14" t="s">
        <v>114</v>
      </c>
      <c r="F99" s="13"/>
      <c r="G99" s="13"/>
      <c r="H99" s="10" t="s">
        <v>22</v>
      </c>
      <c r="I99" s="10" t="s">
        <v>23</v>
      </c>
      <c r="J99" t="s">
        <v>27</v>
      </c>
      <c r="K99" t="s">
        <v>46</v>
      </c>
      <c r="L99" t="s">
        <v>115</v>
      </c>
      <c r="M99" s="15">
        <v>11204000016</v>
      </c>
      <c r="N99" s="15" t="s">
        <v>132</v>
      </c>
      <c r="O99" s="12">
        <f>+VLOOKUP(M99,[2]Foglio1!$A:$C,3,0)</f>
        <v>-3050.94</v>
      </c>
      <c r="P99" s="12">
        <f>+VLOOKUP(M99,[3]Foglio1!$A$1:$C$65536,3,0)</f>
        <v>-3050.94</v>
      </c>
      <c r="Q99" s="12">
        <f t="shared" si="7"/>
        <v>0</v>
      </c>
      <c r="R99" s="29">
        <f>+VLOOKUP($M99,'Sp 2013'!$M:$X,12,0)</f>
        <v>0</v>
      </c>
      <c r="S99" s="29">
        <f>+VLOOKUP($M99,'Bil 2014'!$M:$Y,13,0)</f>
        <v>0</v>
      </c>
      <c r="T99" s="29">
        <f>+SUMIFS('Scritture 2015'!$F:$F,'Scritture 2015'!$G:$G,"38",'Scritture 2015'!$A:$A,$M99)</f>
        <v>0</v>
      </c>
      <c r="U99" s="29">
        <f>+SUMIFS('Scritture 2015'!$F:$F,'Scritture 2015'!$G:$G,"16",'Scritture 2015'!$A:$A,$M99)</f>
        <v>0</v>
      </c>
      <c r="V99" s="29">
        <f>+SUMIFS('Scritture 2015'!$F:$F,'Scritture 2015'!$G:$G,"39CA",'Scritture 2015'!$A:$A,$M99)</f>
        <v>0</v>
      </c>
      <c r="W99" s="29">
        <f>+SUMIFS('Scritture 2015'!$F:$F,'Scritture 2015'!$G:$G,"17",'Scritture 2015'!$A:$A,$M99)</f>
        <v>0</v>
      </c>
      <c r="X99" s="29">
        <f>+SUMIFS('Scritture 2015'!$F:$F,'Scritture 2015'!$G:$G,"39AF",'Scritture 2015'!$A:$A,$M99)</f>
        <v>0</v>
      </c>
      <c r="Y99" s="29">
        <f>+SUMIFS('Scritture 2015'!$F:$F,'Scritture 2015'!$G:$G,"39SD",'Scritture 2015'!$A:$A,$M99)</f>
        <v>0</v>
      </c>
      <c r="Z99" s="29">
        <f>+SUMIFS('Scritture 2015'!$F:$F,'Scritture 2015'!$G:$G,"37",'Scritture 2015'!$A:$A,$M99)</f>
        <v>0</v>
      </c>
      <c r="AA99" s="29">
        <f>+SUMIFS('Scritture 2015'!$F:$F,'Scritture 2015'!$G:$G,"19",'Scritture 2015'!$A:$A,$M99)</f>
        <v>0</v>
      </c>
      <c r="AB99" s="29">
        <f>+SUMIFS('Scritture 2015'!$F:$F,'Scritture 2015'!$G:$G,"SP",'Scritture 2015'!$A:$A,$M99)</f>
        <v>0</v>
      </c>
      <c r="AC99" s="29">
        <f t="shared" si="5"/>
        <v>-3050.94</v>
      </c>
      <c r="AD99" s="29">
        <f t="shared" si="6"/>
        <v>0</v>
      </c>
      <c r="AF99">
        <v>30</v>
      </c>
    </row>
    <row r="100" spans="1:34" x14ac:dyDescent="0.3">
      <c r="A100" s="12" t="s">
        <v>22</v>
      </c>
      <c r="B100" s="12" t="s">
        <v>23</v>
      </c>
      <c r="C100" s="13" t="s">
        <v>50</v>
      </c>
      <c r="D100" s="13" t="s">
        <v>33</v>
      </c>
      <c r="E100" s="14" t="s">
        <v>114</v>
      </c>
      <c r="F100" s="13"/>
      <c r="G100" s="13"/>
      <c r="H100" s="10" t="s">
        <v>22</v>
      </c>
      <c r="I100" s="10" t="s">
        <v>23</v>
      </c>
      <c r="J100" t="s">
        <v>27</v>
      </c>
      <c r="K100" t="s">
        <v>46</v>
      </c>
      <c r="L100" t="s">
        <v>115</v>
      </c>
      <c r="M100" s="15">
        <v>11204000017</v>
      </c>
      <c r="N100" s="15" t="s">
        <v>133</v>
      </c>
      <c r="O100" s="12">
        <f>+VLOOKUP(M100,[2]Foglio1!$A:$C,3,0)</f>
        <v>12000</v>
      </c>
      <c r="P100" s="12">
        <f>+VLOOKUP(M100,[3]Foglio1!$A$1:$C$65536,3,0)</f>
        <v>1000</v>
      </c>
      <c r="Q100" s="12">
        <f t="shared" si="7"/>
        <v>-11000</v>
      </c>
      <c r="R100" s="29">
        <f>+VLOOKUP($M100,'Sp 2013'!$M:$X,12,0)</f>
        <v>0</v>
      </c>
      <c r="S100" s="29">
        <f>+VLOOKUP($M100,'Bil 2014'!$M:$Y,13,0)</f>
        <v>0</v>
      </c>
      <c r="T100" s="29">
        <f>+SUMIFS('Scritture 2015'!$F:$F,'Scritture 2015'!$G:$G,"38",'Scritture 2015'!$A:$A,$M100)</f>
        <v>0</v>
      </c>
      <c r="U100" s="29">
        <f>+SUMIFS('Scritture 2015'!$F:$F,'Scritture 2015'!$G:$G,"16",'Scritture 2015'!$A:$A,$M100)</f>
        <v>0</v>
      </c>
      <c r="V100" s="29">
        <f>+SUMIFS('Scritture 2015'!$F:$F,'Scritture 2015'!$G:$G,"39CA",'Scritture 2015'!$A:$A,$M100)</f>
        <v>0</v>
      </c>
      <c r="W100" s="29">
        <f>+SUMIFS('Scritture 2015'!$F:$F,'Scritture 2015'!$G:$G,"17",'Scritture 2015'!$A:$A,$M100)</f>
        <v>0</v>
      </c>
      <c r="X100" s="29">
        <f>+SUMIFS('Scritture 2015'!$F:$F,'Scritture 2015'!$G:$G,"39AF",'Scritture 2015'!$A:$A,$M100)</f>
        <v>0</v>
      </c>
      <c r="Y100" s="29">
        <f>+SUMIFS('Scritture 2015'!$F:$F,'Scritture 2015'!$G:$G,"39SD",'Scritture 2015'!$A:$A,$M100)</f>
        <v>0</v>
      </c>
      <c r="Z100" s="29">
        <f>+SUMIFS('Scritture 2015'!$F:$F,'Scritture 2015'!$G:$G,"37",'Scritture 2015'!$A:$A,$M100)</f>
        <v>0</v>
      </c>
      <c r="AA100" s="29">
        <f>+SUMIFS('Scritture 2015'!$F:$F,'Scritture 2015'!$G:$G,"19",'Scritture 2015'!$A:$A,$M100)</f>
        <v>0</v>
      </c>
      <c r="AB100" s="29">
        <f>+SUMIFS('Scritture 2015'!$F:$F,'Scritture 2015'!$G:$G,"SP",'Scritture 2015'!$A:$A,$M100)</f>
        <v>0</v>
      </c>
      <c r="AC100" s="29">
        <f t="shared" si="5"/>
        <v>1000</v>
      </c>
      <c r="AD100" s="29">
        <f t="shared" si="6"/>
        <v>0</v>
      </c>
      <c r="AF100">
        <v>30</v>
      </c>
    </row>
    <row r="101" spans="1:34" x14ac:dyDescent="0.3">
      <c r="A101" s="12" t="s">
        <v>22</v>
      </c>
      <c r="B101" s="12" t="s">
        <v>23</v>
      </c>
      <c r="C101" s="13" t="s">
        <v>50</v>
      </c>
      <c r="D101" s="13" t="s">
        <v>33</v>
      </c>
      <c r="E101" s="14" t="s">
        <v>114</v>
      </c>
      <c r="F101" s="13"/>
      <c r="G101" s="13"/>
      <c r="H101" s="10" t="s">
        <v>22</v>
      </c>
      <c r="I101" s="10" t="s">
        <v>23</v>
      </c>
      <c r="J101" t="s">
        <v>27</v>
      </c>
      <c r="K101" t="s">
        <v>46</v>
      </c>
      <c r="L101" t="s">
        <v>115</v>
      </c>
      <c r="M101" s="15">
        <v>11204000018</v>
      </c>
      <c r="N101" s="15" t="s">
        <v>134</v>
      </c>
      <c r="O101" s="12">
        <f>+VLOOKUP(M101,[2]Foglio1!$A:$C,3,0)</f>
        <v>-2040</v>
      </c>
      <c r="P101" s="12">
        <f>+VLOOKUP(M101,[3]Foglio1!$A$1:$C$65536,3,0)</f>
        <v>-180</v>
      </c>
      <c r="Q101" s="12">
        <f t="shared" si="7"/>
        <v>1860</v>
      </c>
      <c r="R101" s="29">
        <f>+VLOOKUP($M101,'Sp 2013'!$M:$X,12,0)</f>
        <v>0</v>
      </c>
      <c r="S101" s="29">
        <f>+VLOOKUP($M101,'Bil 2014'!$M:$Y,13,0)</f>
        <v>0</v>
      </c>
      <c r="T101" s="29">
        <f>+SUMIFS('Scritture 2015'!$F:$F,'Scritture 2015'!$G:$G,"38",'Scritture 2015'!$A:$A,$M101)</f>
        <v>0</v>
      </c>
      <c r="U101" s="29">
        <f>+SUMIFS('Scritture 2015'!$F:$F,'Scritture 2015'!$G:$G,"16",'Scritture 2015'!$A:$A,$M101)</f>
        <v>0</v>
      </c>
      <c r="V101" s="29">
        <f>+SUMIFS('Scritture 2015'!$F:$F,'Scritture 2015'!$G:$G,"39CA",'Scritture 2015'!$A:$A,$M101)</f>
        <v>0</v>
      </c>
      <c r="W101" s="29">
        <f>+SUMIFS('Scritture 2015'!$F:$F,'Scritture 2015'!$G:$G,"17",'Scritture 2015'!$A:$A,$M101)</f>
        <v>0</v>
      </c>
      <c r="X101" s="29">
        <f>+SUMIFS('Scritture 2015'!$F:$F,'Scritture 2015'!$G:$G,"39AF",'Scritture 2015'!$A:$A,$M101)</f>
        <v>0</v>
      </c>
      <c r="Y101" s="29">
        <f>+SUMIFS('Scritture 2015'!$F:$F,'Scritture 2015'!$G:$G,"39SD",'Scritture 2015'!$A:$A,$M101)</f>
        <v>0</v>
      </c>
      <c r="Z101" s="29">
        <f>+SUMIFS('Scritture 2015'!$F:$F,'Scritture 2015'!$G:$G,"37",'Scritture 2015'!$A:$A,$M101)</f>
        <v>0</v>
      </c>
      <c r="AA101" s="29">
        <f>+SUMIFS('Scritture 2015'!$F:$F,'Scritture 2015'!$G:$G,"19",'Scritture 2015'!$A:$A,$M101)</f>
        <v>0</v>
      </c>
      <c r="AB101" s="29">
        <f>+SUMIFS('Scritture 2015'!$F:$F,'Scritture 2015'!$G:$G,"SP",'Scritture 2015'!$A:$A,$M101)</f>
        <v>0</v>
      </c>
      <c r="AC101" s="29">
        <f t="shared" si="5"/>
        <v>-180</v>
      </c>
      <c r="AD101" s="29">
        <f t="shared" si="6"/>
        <v>0</v>
      </c>
      <c r="AF101">
        <v>30</v>
      </c>
    </row>
    <row r="102" spans="1:34" x14ac:dyDescent="0.3">
      <c r="A102" s="12"/>
      <c r="B102" s="12"/>
      <c r="C102" s="13"/>
      <c r="D102" s="13"/>
      <c r="E102" s="14"/>
      <c r="F102" s="13"/>
      <c r="G102" s="13"/>
      <c r="H102" s="10" t="s">
        <v>22</v>
      </c>
      <c r="I102" s="10" t="s">
        <v>23</v>
      </c>
      <c r="J102" t="s">
        <v>27</v>
      </c>
      <c r="K102" t="s">
        <v>46</v>
      </c>
      <c r="L102" t="s">
        <v>736</v>
      </c>
      <c r="M102" s="36" t="s">
        <v>737</v>
      </c>
      <c r="N102" s="36" t="s">
        <v>736</v>
      </c>
      <c r="O102" s="12"/>
      <c r="P102" s="12"/>
      <c r="Q102" s="12">
        <f t="shared" si="7"/>
        <v>0</v>
      </c>
      <c r="R102" s="29">
        <f>+VLOOKUP($M102,'Sp 2013'!$M:$X,12,0)</f>
        <v>0</v>
      </c>
      <c r="S102" s="29">
        <f>+VLOOKUP($M102,'Bil 2014'!$M:$Y,13,0)</f>
        <v>27000</v>
      </c>
      <c r="T102" s="29">
        <f>+SUMIFS('Scritture 2015'!$F:$F,'Scritture 2015'!$G:$G,"38",'Scritture 2015'!$A:$A,$M102)</f>
        <v>0</v>
      </c>
      <c r="U102" s="29">
        <f>+SUMIFS('Scritture 2015'!$F:$F,'Scritture 2015'!$G:$G,"16",'Scritture 2015'!$A:$A,$M102)</f>
        <v>0</v>
      </c>
      <c r="V102" s="29">
        <f>+SUMIFS('Scritture 2015'!$F:$F,'Scritture 2015'!$G:$G,"39CA",'Scritture 2015'!$A:$A,$M102)</f>
        <v>0</v>
      </c>
      <c r="W102" s="29">
        <f>+SUMIFS('Scritture 2015'!$F:$F,'Scritture 2015'!$G:$G,"17",'Scritture 2015'!$A:$A,$M102)</f>
        <v>182454.3</v>
      </c>
      <c r="X102" s="29">
        <f>+SUMIFS('Scritture 2015'!$F:$F,'Scritture 2015'!$G:$G,"39AF",'Scritture 2015'!$A:$A,$M102)</f>
        <v>0</v>
      </c>
      <c r="Y102" s="29">
        <f>+SUMIFS('Scritture 2015'!$F:$F,'Scritture 2015'!$G:$G,"39SD",'Scritture 2015'!$A:$A,$M102)</f>
        <v>0</v>
      </c>
      <c r="Z102" s="29">
        <f>+SUMIFS('Scritture 2015'!$F:$F,'Scritture 2015'!$G:$G,"37",'Scritture 2015'!$A:$A,$M102)</f>
        <v>0</v>
      </c>
      <c r="AA102" s="29">
        <f>+SUMIFS('Scritture 2015'!$F:$F,'Scritture 2015'!$G:$G,"19",'Scritture 2015'!$A:$A,$M102)</f>
        <v>0</v>
      </c>
      <c r="AB102" s="29">
        <f>+SUMIFS('Scritture 2015'!$F:$F,'Scritture 2015'!$G:$G,"SP",'Scritture 2015'!$A:$A,$M102)</f>
        <v>0</v>
      </c>
      <c r="AC102" s="29">
        <f t="shared" si="5"/>
        <v>209454.3</v>
      </c>
      <c r="AD102" s="29">
        <f t="shared" si="6"/>
        <v>209454.3</v>
      </c>
      <c r="AF102">
        <v>30</v>
      </c>
    </row>
    <row r="103" spans="1:34" x14ac:dyDescent="0.3">
      <c r="A103" s="12"/>
      <c r="B103" s="12"/>
      <c r="C103" s="13"/>
      <c r="D103" s="13"/>
      <c r="E103" s="14"/>
      <c r="F103" s="13"/>
      <c r="G103" s="13"/>
      <c r="H103" s="10" t="s">
        <v>22</v>
      </c>
      <c r="I103" s="10" t="s">
        <v>23</v>
      </c>
      <c r="J103" t="s">
        <v>27</v>
      </c>
      <c r="K103" t="s">
        <v>46</v>
      </c>
      <c r="L103" t="s">
        <v>736</v>
      </c>
      <c r="M103" s="36" t="s">
        <v>738</v>
      </c>
      <c r="N103" s="36" t="s">
        <v>739</v>
      </c>
      <c r="O103" s="12"/>
      <c r="P103" s="12"/>
      <c r="Q103" s="12">
        <f t="shared" si="7"/>
        <v>0</v>
      </c>
      <c r="R103" s="29">
        <f>+VLOOKUP($M103,'Sp 2013'!$M:$X,12,0)</f>
        <v>0</v>
      </c>
      <c r="S103" s="29">
        <f>+VLOOKUP($M103,'Bil 2014'!$M:$Y,13,0)</f>
        <v>-2700</v>
      </c>
      <c r="T103" s="29">
        <f>+SUMIFS('Scritture 2015'!$F:$F,'Scritture 2015'!$G:$G,"38",'Scritture 2015'!$A:$A,$M103)</f>
        <v>0</v>
      </c>
      <c r="U103" s="29">
        <f>+SUMIFS('Scritture 2015'!$F:$F,'Scritture 2015'!$G:$G,"16",'Scritture 2015'!$A:$A,$M103)</f>
        <v>0</v>
      </c>
      <c r="V103" s="29">
        <f>+SUMIFS('Scritture 2015'!$F:$F,'Scritture 2015'!$G:$G,"39CA",'Scritture 2015'!$A:$A,$M103)</f>
        <v>0</v>
      </c>
      <c r="W103" s="29">
        <f>+SUMIFS('Scritture 2015'!$F:$F,'Scritture 2015'!$G:$G,"17",'Scritture 2015'!$A:$A,$M103)</f>
        <v>-23645.43</v>
      </c>
      <c r="X103" s="29">
        <f>+SUMIFS('Scritture 2015'!$F:$F,'Scritture 2015'!$G:$G,"39AF",'Scritture 2015'!$A:$A,$M103)</f>
        <v>0</v>
      </c>
      <c r="Y103" s="29">
        <f>+SUMIFS('Scritture 2015'!$F:$F,'Scritture 2015'!$G:$G,"39SD",'Scritture 2015'!$A:$A,$M103)</f>
        <v>0</v>
      </c>
      <c r="Z103" s="29">
        <f>+SUMIFS('Scritture 2015'!$F:$F,'Scritture 2015'!$G:$G,"37",'Scritture 2015'!$A:$A,$M103)</f>
        <v>0</v>
      </c>
      <c r="AA103" s="29">
        <f>+SUMIFS('Scritture 2015'!$F:$F,'Scritture 2015'!$G:$G,"19",'Scritture 2015'!$A:$A,$M103)</f>
        <v>0</v>
      </c>
      <c r="AB103" s="29">
        <f>+SUMIFS('Scritture 2015'!$F:$F,'Scritture 2015'!$G:$G,"SP",'Scritture 2015'!$A:$A,$M103)</f>
        <v>0</v>
      </c>
      <c r="AC103" s="29">
        <f t="shared" si="5"/>
        <v>-26345.43</v>
      </c>
      <c r="AD103" s="29">
        <f t="shared" si="6"/>
        <v>-26345.43</v>
      </c>
      <c r="AF103">
        <v>30</v>
      </c>
    </row>
    <row r="104" spans="1:34" x14ac:dyDescent="0.3">
      <c r="A104" s="12" t="s">
        <v>22</v>
      </c>
      <c r="B104" s="12" t="s">
        <v>23</v>
      </c>
      <c r="C104" s="18" t="s">
        <v>50</v>
      </c>
      <c r="D104" s="18" t="s">
        <v>135</v>
      </c>
      <c r="E104" s="14" t="s">
        <v>136</v>
      </c>
      <c r="F104" s="13"/>
      <c r="G104" s="13"/>
      <c r="H104" s="10" t="s">
        <v>22</v>
      </c>
      <c r="I104" s="10" t="s">
        <v>23</v>
      </c>
      <c r="J104" t="s">
        <v>27</v>
      </c>
      <c r="K104" t="s">
        <v>46</v>
      </c>
      <c r="L104" t="s">
        <v>975</v>
      </c>
      <c r="M104" s="15">
        <v>11510000046</v>
      </c>
      <c r="N104" s="15" t="s">
        <v>137</v>
      </c>
      <c r="O104" s="12">
        <f>+VLOOKUP(M104,[2]Foglio1!$A:$C,3,0)</f>
        <v>17500</v>
      </c>
      <c r="P104" s="12">
        <f>+VLOOKUP(M104,[3]Foglio1!$A$1:$C$65536,3,0)</f>
        <v>17500</v>
      </c>
      <c r="Q104" s="12">
        <f t="shared" si="7"/>
        <v>0</v>
      </c>
      <c r="R104" s="29">
        <f>+VLOOKUP($M104,'Sp 2013'!$M:$X,12,0)</f>
        <v>0</v>
      </c>
      <c r="S104" s="29">
        <f>+VLOOKUP($M104,'Bil 2014'!$M:$Y,13,0)</f>
        <v>0</v>
      </c>
      <c r="T104" s="29">
        <f>+SUMIFS('Scritture 2015'!$F:$F,'Scritture 2015'!$G:$G,"38",'Scritture 2015'!$A:$A,$M104)</f>
        <v>0</v>
      </c>
      <c r="U104" s="29">
        <f>+SUMIFS('Scritture 2015'!$F:$F,'Scritture 2015'!$G:$G,"16",'Scritture 2015'!$A:$A,$M104)</f>
        <v>0</v>
      </c>
      <c r="V104" s="29">
        <f>+SUMIFS('Scritture 2015'!$F:$F,'Scritture 2015'!$G:$G,"39CA",'Scritture 2015'!$A:$A,$M104)</f>
        <v>0</v>
      </c>
      <c r="W104" s="29">
        <f>+SUMIFS('Scritture 2015'!$F:$F,'Scritture 2015'!$G:$G,"17",'Scritture 2015'!$A:$A,$M104)</f>
        <v>0</v>
      </c>
      <c r="X104" s="29">
        <f>+SUMIFS('Scritture 2015'!$F:$F,'Scritture 2015'!$G:$G,"39AF",'Scritture 2015'!$A:$A,$M104)</f>
        <v>0</v>
      </c>
      <c r="Y104" s="29">
        <f>+SUMIFS('Scritture 2015'!$F:$F,'Scritture 2015'!$G:$G,"39SD",'Scritture 2015'!$A:$A,$M104)</f>
        <v>0</v>
      </c>
      <c r="Z104" s="29">
        <f>+SUMIFS('Scritture 2015'!$F:$F,'Scritture 2015'!$G:$G,"37",'Scritture 2015'!$A:$A,$M104)</f>
        <v>0</v>
      </c>
      <c r="AA104" s="29">
        <f>+SUMIFS('Scritture 2015'!$F:$F,'Scritture 2015'!$G:$G,"19",'Scritture 2015'!$A:$A,$M104)</f>
        <v>0</v>
      </c>
      <c r="AB104" s="29">
        <f>+SUMIFS('Scritture 2015'!$F:$F,'Scritture 2015'!$G:$G,"SP",'Scritture 2015'!$A:$A,$M104)</f>
        <v>0</v>
      </c>
      <c r="AC104" s="29">
        <f t="shared" si="5"/>
        <v>17500</v>
      </c>
      <c r="AD104" s="29">
        <f t="shared" si="6"/>
        <v>0</v>
      </c>
      <c r="AF104">
        <v>30</v>
      </c>
    </row>
    <row r="105" spans="1:34" x14ac:dyDescent="0.3">
      <c r="A105" s="12" t="s">
        <v>22</v>
      </c>
      <c r="B105" s="12" t="s">
        <v>23</v>
      </c>
      <c r="C105" s="18" t="s">
        <v>50</v>
      </c>
      <c r="D105" s="18" t="s">
        <v>135</v>
      </c>
      <c r="E105" s="14" t="s">
        <v>136</v>
      </c>
      <c r="F105" s="13"/>
      <c r="G105" s="13"/>
      <c r="H105" s="10" t="s">
        <v>22</v>
      </c>
      <c r="I105" s="10" t="s">
        <v>23</v>
      </c>
      <c r="J105" t="s">
        <v>27</v>
      </c>
      <c r="K105" t="s">
        <v>46</v>
      </c>
      <c r="L105" t="s">
        <v>975</v>
      </c>
      <c r="M105" s="19">
        <v>11510000026</v>
      </c>
      <c r="N105" s="19" t="s">
        <v>138</v>
      </c>
      <c r="O105" s="12">
        <f>+VLOOKUP(M105,[2]Foglio1!$A:$C,3,0)</f>
        <v>3502254</v>
      </c>
      <c r="P105" s="12">
        <f>+VLOOKUP(M105,[3]Foglio1!$A$1:$C$65536,3,0)</f>
        <v>23903.599999999999</v>
      </c>
      <c r="Q105" s="12">
        <f t="shared" si="7"/>
        <v>-3478350.4</v>
      </c>
      <c r="R105" s="29">
        <f>+VLOOKUP($M105,'Sp 2013'!$M:$X,12,0)</f>
        <v>0</v>
      </c>
      <c r="S105" s="29">
        <f>+VLOOKUP($M105,'Bil 2014'!$M:$Y,13,0)</f>
        <v>0</v>
      </c>
      <c r="T105" s="29">
        <f>+SUMIFS('Scritture 2015'!$F:$F,'Scritture 2015'!$G:$G,"38",'Scritture 2015'!$A:$A,$M105)</f>
        <v>0</v>
      </c>
      <c r="U105" s="29">
        <f>+SUMIFS('Scritture 2015'!$F:$F,'Scritture 2015'!$G:$G,"16",'Scritture 2015'!$A:$A,$M105)</f>
        <v>0</v>
      </c>
      <c r="V105" s="29">
        <f>+SUMIFS('Scritture 2015'!$F:$F,'Scritture 2015'!$G:$G,"39CA",'Scritture 2015'!$A:$A,$M105)</f>
        <v>0</v>
      </c>
      <c r="W105" s="29">
        <f>+SUMIFS('Scritture 2015'!$F:$F,'Scritture 2015'!$G:$G,"17",'Scritture 2015'!$A:$A,$M105)</f>
        <v>0</v>
      </c>
      <c r="X105" s="29">
        <f>+SUMIFS('Scritture 2015'!$F:$F,'Scritture 2015'!$G:$G,"39AF",'Scritture 2015'!$A:$A,$M105)</f>
        <v>0</v>
      </c>
      <c r="Y105" s="29">
        <f>+SUMIFS('Scritture 2015'!$F:$F,'Scritture 2015'!$G:$G,"39SD",'Scritture 2015'!$A:$A,$M105)</f>
        <v>0</v>
      </c>
      <c r="Z105" s="29">
        <f>+SUMIFS('Scritture 2015'!$F:$F,'Scritture 2015'!$G:$G,"37",'Scritture 2015'!$A:$A,$M105)</f>
        <v>0</v>
      </c>
      <c r="AA105" s="29">
        <f>+SUMIFS('Scritture 2015'!$F:$F,'Scritture 2015'!$G:$G,"19",'Scritture 2015'!$A:$A,$M105)</f>
        <v>0</v>
      </c>
      <c r="AB105" s="29">
        <f>+SUMIFS('Scritture 2015'!$F:$F,'Scritture 2015'!$G:$G,"SP",'Scritture 2015'!$A:$A,$M105)</f>
        <v>0</v>
      </c>
      <c r="AC105" s="29">
        <f t="shared" si="5"/>
        <v>23903.599999999999</v>
      </c>
      <c r="AD105" s="29">
        <f t="shared" si="6"/>
        <v>0</v>
      </c>
      <c r="AF105">
        <v>30</v>
      </c>
    </row>
    <row r="106" spans="1:34" x14ac:dyDescent="0.3">
      <c r="A106" s="12" t="s">
        <v>22</v>
      </c>
      <c r="B106" s="12" t="s">
        <v>23</v>
      </c>
      <c r="C106" s="13" t="s">
        <v>139</v>
      </c>
      <c r="D106" s="18" t="s">
        <v>140</v>
      </c>
      <c r="E106" s="14" t="s">
        <v>141</v>
      </c>
      <c r="F106" s="13"/>
      <c r="G106" s="13"/>
      <c r="H106" s="10" t="s">
        <v>22</v>
      </c>
      <c r="I106" s="10" t="s">
        <v>23</v>
      </c>
      <c r="J106" s="20" t="s">
        <v>27</v>
      </c>
      <c r="K106" s="20" t="s">
        <v>142</v>
      </c>
      <c r="L106" s="20" t="s">
        <v>143</v>
      </c>
      <c r="M106" s="15">
        <v>12001</v>
      </c>
      <c r="N106" s="15" t="s">
        <v>144</v>
      </c>
      <c r="O106" s="12">
        <f>+VLOOKUP(M106,[2]Foglio1!$A:$C,3,0)</f>
        <v>3519.58</v>
      </c>
      <c r="P106" s="12">
        <f>+VLOOKUP(M106,[3]Foglio1!$A$1:$C$65536,3,0)</f>
        <v>4040.22</v>
      </c>
      <c r="Q106" s="12">
        <f t="shared" si="7"/>
        <v>520.63999999999987</v>
      </c>
      <c r="R106" s="29">
        <f>+VLOOKUP($M106,'Sp 2013'!$M:$X,12,0)</f>
        <v>0</v>
      </c>
      <c r="S106" s="29">
        <f>+VLOOKUP($M106,'Bil 2014'!$M:$Y,13,0)</f>
        <v>0</v>
      </c>
      <c r="T106" s="29">
        <f>+SUMIFS('Scritture 2015'!$F:$F,'Scritture 2015'!$G:$G,"38",'Scritture 2015'!$A:$A,$M106)</f>
        <v>0</v>
      </c>
      <c r="U106" s="29">
        <f>+SUMIFS('Scritture 2015'!$F:$F,'Scritture 2015'!$G:$G,"16",'Scritture 2015'!$A:$A,$M106)</f>
        <v>0</v>
      </c>
      <c r="V106" s="29">
        <f>+SUMIFS('Scritture 2015'!$F:$F,'Scritture 2015'!$G:$G,"39CA",'Scritture 2015'!$A:$A,$M106)</f>
        <v>0</v>
      </c>
      <c r="W106" s="29">
        <f>+SUMIFS('Scritture 2015'!$F:$F,'Scritture 2015'!$G:$G,"17",'Scritture 2015'!$A:$A,$M106)</f>
        <v>0</v>
      </c>
      <c r="X106" s="29">
        <f>+SUMIFS('Scritture 2015'!$F:$F,'Scritture 2015'!$G:$G,"39AF",'Scritture 2015'!$A:$A,$M106)</f>
        <v>0</v>
      </c>
      <c r="Y106" s="29">
        <f>+SUMIFS('Scritture 2015'!$F:$F,'Scritture 2015'!$G:$G,"39SD",'Scritture 2015'!$A:$A,$M106)</f>
        <v>0</v>
      </c>
      <c r="Z106" s="29">
        <f>+SUMIFS('Scritture 2015'!$F:$F,'Scritture 2015'!$G:$G,"37",'Scritture 2015'!$A:$A,$M106)</f>
        <v>0</v>
      </c>
      <c r="AA106" s="29">
        <f>+SUMIFS('Scritture 2015'!$F:$F,'Scritture 2015'!$G:$G,"19",'Scritture 2015'!$A:$A,$M106)</f>
        <v>0</v>
      </c>
      <c r="AB106" s="29">
        <f>+SUMIFS('Scritture 2015'!$F:$F,'Scritture 2015'!$G:$G,"SP",'Scritture 2015'!$A:$A,$M106)</f>
        <v>0</v>
      </c>
      <c r="AC106" s="29">
        <f t="shared" si="5"/>
        <v>4040.22</v>
      </c>
      <c r="AD106" s="29">
        <f t="shared" si="6"/>
        <v>0</v>
      </c>
      <c r="AF106">
        <v>60</v>
      </c>
      <c r="AG106" t="s">
        <v>910</v>
      </c>
    </row>
    <row r="107" spans="1:34" x14ac:dyDescent="0.3">
      <c r="A107" s="12" t="s">
        <v>22</v>
      </c>
      <c r="B107" s="12" t="s">
        <v>23</v>
      </c>
      <c r="C107" s="13" t="s">
        <v>145</v>
      </c>
      <c r="D107" s="18" t="s">
        <v>146</v>
      </c>
      <c r="E107" s="14" t="s">
        <v>147</v>
      </c>
      <c r="F107" s="13"/>
      <c r="G107" s="13"/>
      <c r="H107" s="10" t="s">
        <v>22</v>
      </c>
      <c r="I107" s="10" t="s">
        <v>23</v>
      </c>
      <c r="J107" t="s">
        <v>148</v>
      </c>
      <c r="K107" t="s">
        <v>145</v>
      </c>
      <c r="L107" t="s">
        <v>149</v>
      </c>
      <c r="M107" s="15">
        <v>11401000001</v>
      </c>
      <c r="N107" s="15" t="s">
        <v>150</v>
      </c>
      <c r="O107" s="12">
        <f>+VLOOKUP(M107,[2]Foglio1!$A:$C,3,0)</f>
        <v>582907</v>
      </c>
      <c r="P107" s="12">
        <f>+VLOOKUP(M107,[3]Foglio1!$A$1:$C$65536,3,0)</f>
        <v>724143</v>
      </c>
      <c r="Q107" s="12">
        <f t="shared" si="7"/>
        <v>141236</v>
      </c>
      <c r="R107" s="29">
        <f>+VLOOKUP($M107,'Sp 2013'!$M:$X,12,0)</f>
        <v>0</v>
      </c>
      <c r="S107" s="29">
        <f>+VLOOKUP($M107,'Bil 2014'!$M:$Y,13,0)</f>
        <v>0</v>
      </c>
      <c r="T107" s="29">
        <f>+SUMIFS('Scritture 2015'!$F:$F,'Scritture 2015'!$G:$G,"38",'Scritture 2015'!$A:$A,$M107)</f>
        <v>0</v>
      </c>
      <c r="U107" s="29">
        <f>+SUMIFS('Scritture 2015'!$F:$F,'Scritture 2015'!$G:$G,"16",'Scritture 2015'!$A:$A,$M107)</f>
        <v>0</v>
      </c>
      <c r="V107" s="29">
        <f>+SUMIFS('Scritture 2015'!$F:$F,'Scritture 2015'!$G:$G,"39CA",'Scritture 2015'!$A:$A,$M107)</f>
        <v>0</v>
      </c>
      <c r="W107" s="29">
        <f>+SUMIFS('Scritture 2015'!$F:$F,'Scritture 2015'!$G:$G,"17",'Scritture 2015'!$A:$A,$M107)</f>
        <v>0</v>
      </c>
      <c r="X107" s="29">
        <f>+SUMIFS('Scritture 2015'!$F:$F,'Scritture 2015'!$G:$G,"39AF",'Scritture 2015'!$A:$A,$M107)</f>
        <v>0</v>
      </c>
      <c r="Y107" s="29">
        <f>+SUMIFS('Scritture 2015'!$F:$F,'Scritture 2015'!$G:$G,"39SD",'Scritture 2015'!$A:$A,$M107)</f>
        <v>0</v>
      </c>
      <c r="Z107" s="29">
        <f>+SUMIFS('Scritture 2015'!$F:$F,'Scritture 2015'!$G:$G,"37",'Scritture 2015'!$A:$A,$M107)</f>
        <v>0</v>
      </c>
      <c r="AA107" s="29">
        <f>+SUMIFS('Scritture 2015'!$F:$F,'Scritture 2015'!$G:$G,"19",'Scritture 2015'!$A:$A,$M107)</f>
        <v>0</v>
      </c>
      <c r="AB107" s="29">
        <f>+SUMIFS('Scritture 2015'!$F:$F,'Scritture 2015'!$G:$G,"SP",'Scritture 2015'!$A:$A,$M107)</f>
        <v>0</v>
      </c>
      <c r="AC107" s="29">
        <f t="shared" si="5"/>
        <v>724143</v>
      </c>
      <c r="AD107" s="29">
        <f t="shared" si="6"/>
        <v>0</v>
      </c>
      <c r="AF107">
        <v>70</v>
      </c>
      <c r="AG107" t="s">
        <v>911</v>
      </c>
    </row>
    <row r="108" spans="1:34" x14ac:dyDescent="0.3">
      <c r="A108" s="12" t="s">
        <v>22</v>
      </c>
      <c r="B108" s="12" t="s">
        <v>23</v>
      </c>
      <c r="C108" s="13" t="s">
        <v>145</v>
      </c>
      <c r="D108" s="18" t="s">
        <v>151</v>
      </c>
      <c r="E108" s="14" t="s">
        <v>152</v>
      </c>
      <c r="F108" s="13"/>
      <c r="G108" s="13"/>
      <c r="H108" s="10" t="s">
        <v>22</v>
      </c>
      <c r="I108" s="10" t="s">
        <v>23</v>
      </c>
      <c r="J108" t="s">
        <v>148</v>
      </c>
      <c r="K108" t="s">
        <v>145</v>
      </c>
      <c r="L108" t="s">
        <v>153</v>
      </c>
      <c r="M108" s="15">
        <v>11401000002</v>
      </c>
      <c r="N108" s="15" t="s">
        <v>154</v>
      </c>
      <c r="O108" s="12">
        <f>+VLOOKUP(M108,[2]Foglio1!$A:$C,3,0)</f>
        <v>6586064</v>
      </c>
      <c r="P108" s="12">
        <f>+VLOOKUP(M108,[3]Foglio1!$A$1:$C$65536,3,0)</f>
        <v>7224408</v>
      </c>
      <c r="Q108" s="12">
        <f t="shared" si="7"/>
        <v>638344</v>
      </c>
      <c r="R108" s="29">
        <f>+VLOOKUP($M108,'Sp 2013'!$M:$X,12,0)</f>
        <v>0</v>
      </c>
      <c r="S108" s="29">
        <f>+VLOOKUP($M108,'Bil 2014'!$M:$Y,13,0)</f>
        <v>0</v>
      </c>
      <c r="T108" s="29">
        <f>+SUMIFS('Scritture 2015'!$F:$F,'Scritture 2015'!$G:$G,"38",'Scritture 2015'!$A:$A,$M108)</f>
        <v>0</v>
      </c>
      <c r="U108" s="29">
        <f>+SUMIFS('Scritture 2015'!$F:$F,'Scritture 2015'!$G:$G,"16",'Scritture 2015'!$A:$A,$M108)</f>
        <v>0</v>
      </c>
      <c r="V108" s="29">
        <f>+SUMIFS('Scritture 2015'!$F:$F,'Scritture 2015'!$G:$G,"39CA",'Scritture 2015'!$A:$A,$M108)</f>
        <v>0</v>
      </c>
      <c r="W108" s="29">
        <f>+SUMIFS('Scritture 2015'!$F:$F,'Scritture 2015'!$G:$G,"17",'Scritture 2015'!$A:$A,$M108)</f>
        <v>0</v>
      </c>
      <c r="X108" s="29">
        <f>+SUMIFS('Scritture 2015'!$F:$F,'Scritture 2015'!$G:$G,"39AF",'Scritture 2015'!$A:$A,$M108)</f>
        <v>0</v>
      </c>
      <c r="Y108" s="29">
        <f>+SUMIFS('Scritture 2015'!$F:$F,'Scritture 2015'!$G:$G,"39SD",'Scritture 2015'!$A:$A,$M108)</f>
        <v>0</v>
      </c>
      <c r="Z108" s="29">
        <f>+SUMIFS('Scritture 2015'!$F:$F,'Scritture 2015'!$G:$G,"37",'Scritture 2015'!$A:$A,$M108)</f>
        <v>0</v>
      </c>
      <c r="AA108" s="29">
        <f>+SUMIFS('Scritture 2015'!$F:$F,'Scritture 2015'!$G:$G,"19",'Scritture 2015'!$A:$A,$M108)</f>
        <v>0</v>
      </c>
      <c r="AB108" s="29">
        <f>+SUMIFS('Scritture 2015'!$F:$F,'Scritture 2015'!$G:$G,"SP",'Scritture 2015'!$A:$A,$M108)</f>
        <v>0</v>
      </c>
      <c r="AC108" s="29">
        <f t="shared" si="5"/>
        <v>7224408</v>
      </c>
      <c r="AD108" s="29">
        <f t="shared" si="6"/>
        <v>0</v>
      </c>
      <c r="AF108">
        <v>70</v>
      </c>
      <c r="AG108" t="s">
        <v>912</v>
      </c>
    </row>
    <row r="109" spans="1:34" x14ac:dyDescent="0.3">
      <c r="A109" s="12" t="s">
        <v>22</v>
      </c>
      <c r="B109" s="12" t="s">
        <v>23</v>
      </c>
      <c r="C109" s="13" t="s">
        <v>140</v>
      </c>
      <c r="D109" s="13" t="s">
        <v>155</v>
      </c>
      <c r="E109" s="14" t="s">
        <v>156</v>
      </c>
      <c r="F109" s="13"/>
      <c r="G109" s="13"/>
      <c r="H109" s="10" t="s">
        <v>22</v>
      </c>
      <c r="I109" s="10" t="s">
        <v>23</v>
      </c>
      <c r="J109" t="s">
        <v>148</v>
      </c>
      <c r="K109" t="s">
        <v>157</v>
      </c>
      <c r="L109" t="s">
        <v>155</v>
      </c>
      <c r="M109" s="15">
        <v>11501</v>
      </c>
      <c r="N109" s="15" t="s">
        <v>158</v>
      </c>
      <c r="O109" s="12">
        <f>+VLOOKUP(M109,[2]Foglio1!$A:$C,3,0)</f>
        <v>936213.49</v>
      </c>
      <c r="P109" s="12">
        <f>+VLOOKUP(M109,[3]Foglio1!$A$1:$C$65536,3,0)</f>
        <v>980210.96</v>
      </c>
      <c r="Q109" s="12">
        <f t="shared" si="7"/>
        <v>43997.469999999972</v>
      </c>
      <c r="R109" s="29">
        <f>+VLOOKUP($M109,'Sp 2013'!$M:$X,12,0)</f>
        <v>0</v>
      </c>
      <c r="S109" s="29">
        <f>+VLOOKUP($M109,'Bil 2014'!$M:$Y,13,0)</f>
        <v>0</v>
      </c>
      <c r="T109" s="29">
        <f>+SUMIFS('Scritture 2015'!$F:$F,'Scritture 2015'!$G:$G,"38",'Scritture 2015'!$A:$A,$M109)</f>
        <v>0</v>
      </c>
      <c r="U109" s="29">
        <f>+SUMIFS('Scritture 2015'!$F:$F,'Scritture 2015'!$G:$G,"16",'Scritture 2015'!$A:$A,$M109)</f>
        <v>0</v>
      </c>
      <c r="V109" s="29">
        <f>+SUMIFS('Scritture 2015'!$F:$F,'Scritture 2015'!$G:$G,"39CA",'Scritture 2015'!$A:$A,$M109)</f>
        <v>0</v>
      </c>
      <c r="W109" s="29">
        <f>+SUMIFS('Scritture 2015'!$F:$F,'Scritture 2015'!$G:$G,"17",'Scritture 2015'!$A:$A,$M109)</f>
        <v>0</v>
      </c>
      <c r="X109" s="29">
        <f>+SUMIFS('Scritture 2015'!$F:$F,'Scritture 2015'!$G:$G,"39AF",'Scritture 2015'!$A:$A,$M109)</f>
        <v>0</v>
      </c>
      <c r="Y109" s="29">
        <f>+SUMIFS('Scritture 2015'!$F:$F,'Scritture 2015'!$G:$G,"39SD",'Scritture 2015'!$A:$A,$M109)</f>
        <v>0</v>
      </c>
      <c r="Z109" s="29">
        <f>+SUMIFS('Scritture 2015'!$F:$F,'Scritture 2015'!$G:$G,"37",'Scritture 2015'!$A:$A,$M109)</f>
        <v>0</v>
      </c>
      <c r="AA109" s="29">
        <f>+SUMIFS('Scritture 2015'!$F:$F,'Scritture 2015'!$G:$G,"19",'Scritture 2015'!$A:$A,$M109)</f>
        <v>0</v>
      </c>
      <c r="AB109" s="29">
        <f>+SUMIFS('Scritture 2015'!$F:$F,'Scritture 2015'!$G:$G,"SP",'Scritture 2015'!$A:$A,$M109)</f>
        <v>0</v>
      </c>
      <c r="AC109" s="29">
        <f t="shared" si="5"/>
        <v>980210.96</v>
      </c>
      <c r="AD109" s="29">
        <f t="shared" si="6"/>
        <v>0</v>
      </c>
      <c r="AF109">
        <v>90</v>
      </c>
      <c r="AG109" t="s">
        <v>913</v>
      </c>
    </row>
    <row r="110" spans="1:34" x14ac:dyDescent="0.3">
      <c r="A110" s="12" t="s">
        <v>22</v>
      </c>
      <c r="B110" s="12" t="s">
        <v>23</v>
      </c>
      <c r="C110" s="13" t="s">
        <v>140</v>
      </c>
      <c r="D110" s="13" t="s">
        <v>155</v>
      </c>
      <c r="E110" s="14" t="s">
        <v>156</v>
      </c>
      <c r="F110" s="13"/>
      <c r="G110" s="13"/>
      <c r="H110" s="10" t="s">
        <v>22</v>
      </c>
      <c r="I110" s="10" t="s">
        <v>23</v>
      </c>
      <c r="J110" t="s">
        <v>148</v>
      </c>
      <c r="K110" t="s">
        <v>157</v>
      </c>
      <c r="L110" t="s">
        <v>155</v>
      </c>
      <c r="M110" s="15">
        <v>11502</v>
      </c>
      <c r="N110" s="15" t="s">
        <v>159</v>
      </c>
      <c r="O110" s="12">
        <f>+VLOOKUP(M110,[2]Foglio1!$A:$C,3,0)</f>
        <v>89938</v>
      </c>
      <c r="P110" s="12">
        <f>+VLOOKUP(M110,[3]Foglio1!$A$1:$C$65536,3,0)</f>
        <v>163022.25</v>
      </c>
      <c r="Q110" s="12">
        <f t="shared" si="7"/>
        <v>73084.25</v>
      </c>
      <c r="R110" s="29">
        <f>+VLOOKUP($M110,'Sp 2013'!$M:$X,12,0)</f>
        <v>0</v>
      </c>
      <c r="S110" s="29">
        <f>+VLOOKUP($M110,'Bil 2014'!$M:$Y,13,0)</f>
        <v>0</v>
      </c>
      <c r="T110" s="29">
        <f>+SUMIFS('Scritture 2015'!$F:$F,'Scritture 2015'!$G:$G,"38",'Scritture 2015'!$A:$A,$M110)</f>
        <v>0</v>
      </c>
      <c r="U110" s="29">
        <f>+SUMIFS('Scritture 2015'!$F:$F,'Scritture 2015'!$G:$G,"16",'Scritture 2015'!$A:$A,$M110)</f>
        <v>0</v>
      </c>
      <c r="V110" s="29">
        <f>+SUMIFS('Scritture 2015'!$F:$F,'Scritture 2015'!$G:$G,"39CA",'Scritture 2015'!$A:$A,$M110)</f>
        <v>0</v>
      </c>
      <c r="W110" s="29">
        <f>+SUMIFS('Scritture 2015'!$F:$F,'Scritture 2015'!$G:$G,"17",'Scritture 2015'!$A:$A,$M110)</f>
        <v>0</v>
      </c>
      <c r="X110" s="29">
        <f>+SUMIFS('Scritture 2015'!$F:$F,'Scritture 2015'!$G:$G,"39AF",'Scritture 2015'!$A:$A,$M110)</f>
        <v>0</v>
      </c>
      <c r="Y110" s="29">
        <f>+SUMIFS('Scritture 2015'!$F:$F,'Scritture 2015'!$G:$G,"39SD",'Scritture 2015'!$A:$A,$M110)</f>
        <v>0</v>
      </c>
      <c r="Z110" s="29">
        <f>+SUMIFS('Scritture 2015'!$F:$F,'Scritture 2015'!$G:$G,"37",'Scritture 2015'!$A:$A,$M110)</f>
        <v>0</v>
      </c>
      <c r="AA110" s="29">
        <f>+SUMIFS('Scritture 2015'!$F:$F,'Scritture 2015'!$G:$G,"19",'Scritture 2015'!$A:$A,$M110)</f>
        <v>0</v>
      </c>
      <c r="AB110" s="29">
        <f>+SUMIFS('Scritture 2015'!$F:$F,'Scritture 2015'!$G:$G,"SP",'Scritture 2015'!$A:$A,$M110)</f>
        <v>0</v>
      </c>
      <c r="AC110" s="29">
        <f t="shared" si="5"/>
        <v>163022.25</v>
      </c>
      <c r="AD110" s="29">
        <f t="shared" si="6"/>
        <v>0</v>
      </c>
      <c r="AF110">
        <v>90</v>
      </c>
      <c r="AG110" t="s">
        <v>913</v>
      </c>
    </row>
    <row r="111" spans="1:34" x14ac:dyDescent="0.3">
      <c r="A111" s="12" t="s">
        <v>22</v>
      </c>
      <c r="B111" s="12" t="s">
        <v>160</v>
      </c>
      <c r="C111" s="13" t="s">
        <v>161</v>
      </c>
      <c r="D111" s="13" t="s">
        <v>162</v>
      </c>
      <c r="E111" s="14" t="s">
        <v>163</v>
      </c>
      <c r="F111" s="13"/>
      <c r="G111" s="13" t="s">
        <v>155</v>
      </c>
      <c r="H111" s="10" t="s">
        <v>22</v>
      </c>
      <c r="I111" s="10" t="s">
        <v>23</v>
      </c>
      <c r="J111" t="s">
        <v>148</v>
      </c>
      <c r="K111" t="s">
        <v>157</v>
      </c>
      <c r="L111" t="s">
        <v>155</v>
      </c>
      <c r="M111" s="15">
        <v>22211000005</v>
      </c>
      <c r="N111" s="15" t="s">
        <v>164</v>
      </c>
      <c r="O111" s="12">
        <f>+VLOOKUP(M111,[2]Foglio1!$A:$C,3,0)</f>
        <v>-49459.68</v>
      </c>
      <c r="P111" s="12">
        <f>+VLOOKUP(M111,[3]Foglio1!$A$1:$C$65536,3,0)</f>
        <v>-103771.32</v>
      </c>
      <c r="Q111" s="12">
        <f t="shared" si="7"/>
        <v>-54311.640000000007</v>
      </c>
      <c r="R111" s="29">
        <f>+VLOOKUP($M111,'Sp 2013'!$M:$X,12,0)</f>
        <v>0</v>
      </c>
      <c r="S111" s="29">
        <f>+VLOOKUP($M111,'Bil 2014'!$M:$Y,13,0)</f>
        <v>0</v>
      </c>
      <c r="T111" s="29">
        <f>+SUMIFS('Scritture 2015'!$F:$F,'Scritture 2015'!$G:$G,"38",'Scritture 2015'!$A:$A,$M111)</f>
        <v>0</v>
      </c>
      <c r="U111" s="29">
        <f>+SUMIFS('Scritture 2015'!$F:$F,'Scritture 2015'!$G:$G,"16",'Scritture 2015'!$A:$A,$M111)</f>
        <v>0</v>
      </c>
      <c r="V111" s="29">
        <f>+SUMIFS('Scritture 2015'!$F:$F,'Scritture 2015'!$G:$G,"39CA",'Scritture 2015'!$A:$A,$M111)</f>
        <v>0</v>
      </c>
      <c r="W111" s="29">
        <f>+SUMIFS('Scritture 2015'!$F:$F,'Scritture 2015'!$G:$G,"17",'Scritture 2015'!$A:$A,$M111)</f>
        <v>0</v>
      </c>
      <c r="X111" s="29">
        <f>+SUMIFS('Scritture 2015'!$F:$F,'Scritture 2015'!$G:$G,"39AF",'Scritture 2015'!$A:$A,$M111)</f>
        <v>0</v>
      </c>
      <c r="Y111" s="29">
        <f>+SUMIFS('Scritture 2015'!$F:$F,'Scritture 2015'!$G:$G,"39SD",'Scritture 2015'!$A:$A,$M111)</f>
        <v>0</v>
      </c>
      <c r="Z111" s="29">
        <f>+SUMIFS('Scritture 2015'!$F:$F,'Scritture 2015'!$G:$G,"37",'Scritture 2015'!$A:$A,$M111)</f>
        <v>0</v>
      </c>
      <c r="AA111" s="29">
        <f>+SUMIFS('Scritture 2015'!$F:$F,'Scritture 2015'!$G:$G,"19",'Scritture 2015'!$A:$A,$M111)</f>
        <v>0</v>
      </c>
      <c r="AB111" s="29">
        <f>+SUMIFS('Scritture 2015'!$F:$F,'Scritture 2015'!$G:$G,"SP",'Scritture 2015'!$A:$A,$M111)</f>
        <v>0</v>
      </c>
      <c r="AC111" s="29">
        <f t="shared" si="5"/>
        <v>-103771.32</v>
      </c>
      <c r="AD111" s="29">
        <f t="shared" si="6"/>
        <v>0</v>
      </c>
      <c r="AF111">
        <v>90</v>
      </c>
      <c r="AG111" t="s">
        <v>913</v>
      </c>
    </row>
    <row r="112" spans="1:34" s="22" customFormat="1" x14ac:dyDescent="0.3">
      <c r="A112" s="12" t="s">
        <v>22</v>
      </c>
      <c r="B112" s="12" t="s">
        <v>23</v>
      </c>
      <c r="C112" s="13" t="s">
        <v>140</v>
      </c>
      <c r="D112" s="13" t="s">
        <v>155</v>
      </c>
      <c r="E112" s="14" t="s">
        <v>156</v>
      </c>
      <c r="F112" s="13"/>
      <c r="G112" s="13"/>
      <c r="H112" s="10" t="s">
        <v>22</v>
      </c>
      <c r="I112" s="10" t="s">
        <v>23</v>
      </c>
      <c r="J112" t="s">
        <v>148</v>
      </c>
      <c r="K112" t="s">
        <v>157</v>
      </c>
      <c r="L112" t="s">
        <v>155</v>
      </c>
      <c r="M112" s="15">
        <v>11590</v>
      </c>
      <c r="N112" s="15" t="s">
        <v>165</v>
      </c>
      <c r="O112" s="12">
        <f>+VLOOKUP(M112,[2]Foglio1!$A:$C,3,0)</f>
        <v>7583.09</v>
      </c>
      <c r="P112" s="12">
        <f>+VLOOKUP(M112,[3]Foglio1!$A$1:$C$65536,3,0)</f>
        <v>7583.09</v>
      </c>
      <c r="Q112" s="12">
        <f t="shared" si="7"/>
        <v>0</v>
      </c>
      <c r="R112" s="29">
        <f>+VLOOKUP($M112,'Sp 2013'!$M:$X,12,0)</f>
        <v>0</v>
      </c>
      <c r="S112" s="29">
        <f>+VLOOKUP($M112,'Bil 2014'!$M:$Y,13,0)</f>
        <v>0</v>
      </c>
      <c r="T112" s="29">
        <f>+SUMIFS('Scritture 2015'!$F:$F,'Scritture 2015'!$G:$G,"38",'Scritture 2015'!$A:$A,$M112)</f>
        <v>0</v>
      </c>
      <c r="U112" s="29">
        <f>+SUMIFS('Scritture 2015'!$F:$F,'Scritture 2015'!$G:$G,"16",'Scritture 2015'!$A:$A,$M112)</f>
        <v>0</v>
      </c>
      <c r="V112" s="29">
        <f>+SUMIFS('Scritture 2015'!$F:$F,'Scritture 2015'!$G:$G,"39CA",'Scritture 2015'!$A:$A,$M112)</f>
        <v>0</v>
      </c>
      <c r="W112" s="29">
        <f>+SUMIFS('Scritture 2015'!$F:$F,'Scritture 2015'!$G:$G,"17",'Scritture 2015'!$A:$A,$M112)</f>
        <v>0</v>
      </c>
      <c r="X112" s="29">
        <f>+SUMIFS('Scritture 2015'!$F:$F,'Scritture 2015'!$G:$G,"39AF",'Scritture 2015'!$A:$A,$M112)</f>
        <v>0</v>
      </c>
      <c r="Y112" s="29">
        <f>+SUMIFS('Scritture 2015'!$F:$F,'Scritture 2015'!$G:$G,"39SD",'Scritture 2015'!$A:$A,$M112)</f>
        <v>0</v>
      </c>
      <c r="Z112" s="29">
        <f>+SUMIFS('Scritture 2015'!$F:$F,'Scritture 2015'!$G:$G,"37",'Scritture 2015'!$A:$A,$M112)</f>
        <v>0</v>
      </c>
      <c r="AA112" s="29">
        <f>+SUMIFS('Scritture 2015'!$F:$F,'Scritture 2015'!$G:$G,"19",'Scritture 2015'!$A:$A,$M112)</f>
        <v>0</v>
      </c>
      <c r="AB112" s="29">
        <f>+SUMIFS('Scritture 2015'!$F:$F,'Scritture 2015'!$G:$G,"SP",'Scritture 2015'!$A:$A,$M112)</f>
        <v>0</v>
      </c>
      <c r="AC112" s="29">
        <f t="shared" si="5"/>
        <v>7583.09</v>
      </c>
      <c r="AD112" s="29">
        <f t="shared" si="6"/>
        <v>0</v>
      </c>
      <c r="AF112">
        <v>90</v>
      </c>
      <c r="AG112" t="s">
        <v>913</v>
      </c>
      <c r="AH112"/>
    </row>
    <row r="113" spans="1:33" x14ac:dyDescent="0.3">
      <c r="A113" s="12" t="s">
        <v>22</v>
      </c>
      <c r="B113" s="12" t="s">
        <v>23</v>
      </c>
      <c r="C113" s="13" t="s">
        <v>140</v>
      </c>
      <c r="D113" s="13" t="s">
        <v>155</v>
      </c>
      <c r="E113" s="14" t="s">
        <v>156</v>
      </c>
      <c r="F113" s="13"/>
      <c r="G113" s="13"/>
      <c r="H113" s="10" t="s">
        <v>22</v>
      </c>
      <c r="I113" s="10" t="s">
        <v>23</v>
      </c>
      <c r="J113" t="s">
        <v>148</v>
      </c>
      <c r="K113" t="s">
        <v>157</v>
      </c>
      <c r="L113" t="s">
        <v>166</v>
      </c>
      <c r="M113" s="15">
        <v>11504</v>
      </c>
      <c r="N113" s="15" t="s">
        <v>167</v>
      </c>
      <c r="O113" s="12">
        <f>+VLOOKUP(M113,[2]Foglio1!$A:$C,3,0)</f>
        <v>-120972.09</v>
      </c>
      <c r="P113" s="12">
        <f>+VLOOKUP(M113,[3]Foglio1!$A$1:$C$65536,3,0)</f>
        <v>-49288.43</v>
      </c>
      <c r="Q113" s="12">
        <f t="shared" si="7"/>
        <v>71683.66</v>
      </c>
      <c r="R113" s="29">
        <f>+VLOOKUP($M113,'Sp 2013'!$M:$X,12,0)</f>
        <v>0</v>
      </c>
      <c r="S113" s="29">
        <f>+VLOOKUP($M113,'Bil 2014'!$M:$Y,13,0)</f>
        <v>0</v>
      </c>
      <c r="T113" s="29">
        <f>+SUMIFS('Scritture 2015'!$F:$F,'Scritture 2015'!$G:$G,"38",'Scritture 2015'!$A:$A,$M113)</f>
        <v>0</v>
      </c>
      <c r="U113" s="29">
        <f>+SUMIFS('Scritture 2015'!$F:$F,'Scritture 2015'!$G:$G,"16",'Scritture 2015'!$A:$A,$M113)</f>
        <v>0</v>
      </c>
      <c r="V113" s="29">
        <f>+SUMIFS('Scritture 2015'!$F:$F,'Scritture 2015'!$G:$G,"39CA",'Scritture 2015'!$A:$A,$M113)</f>
        <v>0</v>
      </c>
      <c r="W113" s="29">
        <f>+SUMIFS('Scritture 2015'!$F:$F,'Scritture 2015'!$G:$G,"17",'Scritture 2015'!$A:$A,$M113)</f>
        <v>0</v>
      </c>
      <c r="X113" s="29">
        <f>+SUMIFS('Scritture 2015'!$F:$F,'Scritture 2015'!$G:$G,"39AF",'Scritture 2015'!$A:$A,$M113)</f>
        <v>0</v>
      </c>
      <c r="Y113" s="29">
        <f>+SUMIFS('Scritture 2015'!$F:$F,'Scritture 2015'!$G:$G,"39SD",'Scritture 2015'!$A:$A,$M113)</f>
        <v>0</v>
      </c>
      <c r="Z113" s="29">
        <f>+SUMIFS('Scritture 2015'!$F:$F,'Scritture 2015'!$G:$G,"37",'Scritture 2015'!$A:$A,$M113)</f>
        <v>0</v>
      </c>
      <c r="AA113" s="29">
        <f>+SUMIFS('Scritture 2015'!$F:$F,'Scritture 2015'!$G:$G,"19",'Scritture 2015'!$A:$A,$M113)</f>
        <v>0</v>
      </c>
      <c r="AB113" s="29">
        <f>+SUMIFS('Scritture 2015'!$F:$F,'Scritture 2015'!$G:$G,"SP",'Scritture 2015'!$A:$A,$M113)</f>
        <v>0</v>
      </c>
      <c r="AC113" s="29">
        <f t="shared" si="5"/>
        <v>-49288.43</v>
      </c>
      <c r="AD113" s="29">
        <f t="shared" si="6"/>
        <v>0</v>
      </c>
      <c r="AF113">
        <v>90</v>
      </c>
      <c r="AG113" t="s">
        <v>914</v>
      </c>
    </row>
    <row r="114" spans="1:33" x14ac:dyDescent="0.3">
      <c r="A114" s="12" t="s">
        <v>22</v>
      </c>
      <c r="B114" s="12" t="s">
        <v>23</v>
      </c>
      <c r="C114" s="13" t="s">
        <v>140</v>
      </c>
      <c r="D114" s="13" t="s">
        <v>155</v>
      </c>
      <c r="E114" s="14" t="s">
        <v>156</v>
      </c>
      <c r="F114" s="13"/>
      <c r="G114" s="13"/>
      <c r="H114" s="10" t="s">
        <v>22</v>
      </c>
      <c r="I114" s="10" t="s">
        <v>23</v>
      </c>
      <c r="J114" t="s">
        <v>148</v>
      </c>
      <c r="K114" t="s">
        <v>157</v>
      </c>
      <c r="L114" t="s">
        <v>155</v>
      </c>
      <c r="M114" s="15">
        <v>11500</v>
      </c>
      <c r="N114" s="15" t="s">
        <v>155</v>
      </c>
      <c r="O114" s="12">
        <f>+VLOOKUP(M114,[2]Foglio1!$A:$C,3,0)</f>
        <v>8356210.4199999999</v>
      </c>
      <c r="P114" s="12">
        <f>+VLOOKUP(M114,[3]Foglio1!$A$1:$C$65536,3,0)</f>
        <v>8934394.6799999997</v>
      </c>
      <c r="Q114" s="12">
        <f t="shared" si="7"/>
        <v>578184.25999999978</v>
      </c>
      <c r="R114" s="29">
        <f>+VLOOKUP($M114,'Sp 2013'!$M:$X,12,0)</f>
        <v>0</v>
      </c>
      <c r="S114" s="29">
        <f>+VLOOKUP($M114,'Bil 2014'!$M:$Y,13,0)</f>
        <v>0</v>
      </c>
      <c r="T114" s="29">
        <f>+SUMIFS('Scritture 2015'!$F:$F,'Scritture 2015'!$G:$G,"38",'Scritture 2015'!$A:$A,$M114)</f>
        <v>0</v>
      </c>
      <c r="U114" s="29">
        <f>+SUMIFS('Scritture 2015'!$F:$F,'Scritture 2015'!$G:$G,"16",'Scritture 2015'!$A:$A,$M114)</f>
        <v>0</v>
      </c>
      <c r="V114" s="29">
        <f>+SUMIFS('Scritture 2015'!$F:$F,'Scritture 2015'!$G:$G,"39CA",'Scritture 2015'!$A:$A,$M114)</f>
        <v>0</v>
      </c>
      <c r="W114" s="29">
        <f>+SUMIFS('Scritture 2015'!$F:$F,'Scritture 2015'!$G:$G,"17",'Scritture 2015'!$A:$A,$M114)</f>
        <v>0</v>
      </c>
      <c r="X114" s="29">
        <f>+SUMIFS('Scritture 2015'!$F:$F,'Scritture 2015'!$G:$G,"39AF",'Scritture 2015'!$A:$A,$M114)</f>
        <v>0</v>
      </c>
      <c r="Y114" s="29">
        <f>+SUMIFS('Scritture 2015'!$F:$F,'Scritture 2015'!$G:$G,"39SD",'Scritture 2015'!$A:$A,$M114)</f>
        <v>0</v>
      </c>
      <c r="Z114" s="29">
        <f>+SUMIFS('Scritture 2015'!$F:$F,'Scritture 2015'!$G:$G,"37",'Scritture 2015'!$A:$A,$M114)</f>
        <v>0</v>
      </c>
      <c r="AA114" s="29">
        <f>+SUMIFS('Scritture 2015'!$F:$F,'Scritture 2015'!$G:$G,"19",'Scritture 2015'!$A:$A,$M114)</f>
        <v>0</v>
      </c>
      <c r="AB114" s="29">
        <f>+SUMIFS('Scritture 2015'!$F:$F,'Scritture 2015'!$G:$G,"SP",'Scritture 2015'!$A:$A,$M114)</f>
        <v>0</v>
      </c>
      <c r="AC114" s="29">
        <f t="shared" si="5"/>
        <v>8934394.6799999997</v>
      </c>
      <c r="AD114" s="29">
        <f t="shared" si="6"/>
        <v>0</v>
      </c>
      <c r="AF114">
        <v>90</v>
      </c>
      <c r="AG114" t="s">
        <v>913</v>
      </c>
    </row>
    <row r="115" spans="1:33" x14ac:dyDescent="0.3">
      <c r="A115" s="12" t="s">
        <v>22</v>
      </c>
      <c r="B115" s="12" t="s">
        <v>23</v>
      </c>
      <c r="C115" s="13" t="s">
        <v>140</v>
      </c>
      <c r="D115" s="13" t="s">
        <v>155</v>
      </c>
      <c r="E115" s="14" t="s">
        <v>156</v>
      </c>
      <c r="F115" s="13"/>
      <c r="G115" s="13"/>
      <c r="H115" s="10" t="s">
        <v>22</v>
      </c>
      <c r="I115" s="10" t="s">
        <v>23</v>
      </c>
      <c r="J115" t="s">
        <v>148</v>
      </c>
      <c r="K115" t="s">
        <v>157</v>
      </c>
      <c r="L115" t="s">
        <v>155</v>
      </c>
      <c r="M115" s="15">
        <v>11503</v>
      </c>
      <c r="N115" s="15" t="s">
        <v>168</v>
      </c>
      <c r="O115" s="12">
        <f>+VLOOKUP(M115,[2]Foglio1!$A:$C,3,0)</f>
        <v>5513.9</v>
      </c>
      <c r="P115" s="12">
        <f>+VLOOKUP(M115,[3]Foglio1!$A$1:$C$65536,3,0)</f>
        <v>0</v>
      </c>
      <c r="Q115" s="12">
        <f t="shared" si="7"/>
        <v>-5513.9</v>
      </c>
      <c r="R115" s="29">
        <f>+VLOOKUP($M115,'Sp 2013'!$M:$X,12,0)</f>
        <v>0</v>
      </c>
      <c r="S115" s="29">
        <f>+VLOOKUP($M115,'Bil 2014'!$M:$Y,13,0)</f>
        <v>0</v>
      </c>
      <c r="T115" s="29">
        <f>+SUMIFS('Scritture 2015'!$F:$F,'Scritture 2015'!$G:$G,"38",'Scritture 2015'!$A:$A,$M115)</f>
        <v>0</v>
      </c>
      <c r="U115" s="29">
        <f>+SUMIFS('Scritture 2015'!$F:$F,'Scritture 2015'!$G:$G,"16",'Scritture 2015'!$A:$A,$M115)</f>
        <v>0</v>
      </c>
      <c r="V115" s="29">
        <f>+SUMIFS('Scritture 2015'!$F:$F,'Scritture 2015'!$G:$G,"39CA",'Scritture 2015'!$A:$A,$M115)</f>
        <v>0</v>
      </c>
      <c r="W115" s="29">
        <f>+SUMIFS('Scritture 2015'!$F:$F,'Scritture 2015'!$G:$G,"17",'Scritture 2015'!$A:$A,$M115)</f>
        <v>0</v>
      </c>
      <c r="X115" s="29">
        <f>+SUMIFS('Scritture 2015'!$F:$F,'Scritture 2015'!$G:$G,"39AF",'Scritture 2015'!$A:$A,$M115)</f>
        <v>0</v>
      </c>
      <c r="Y115" s="29">
        <f>+SUMIFS('Scritture 2015'!$F:$F,'Scritture 2015'!$G:$G,"39SD",'Scritture 2015'!$A:$A,$M115)</f>
        <v>0</v>
      </c>
      <c r="Z115" s="29">
        <f>+SUMIFS('Scritture 2015'!$F:$F,'Scritture 2015'!$G:$G,"37",'Scritture 2015'!$A:$A,$M115)</f>
        <v>0</v>
      </c>
      <c r="AA115" s="29">
        <f>+SUMIFS('Scritture 2015'!$F:$F,'Scritture 2015'!$G:$G,"19",'Scritture 2015'!$A:$A,$M115)</f>
        <v>0</v>
      </c>
      <c r="AB115" s="29">
        <f>+SUMIFS('Scritture 2015'!$F:$F,'Scritture 2015'!$G:$G,"SP",'Scritture 2015'!$A:$A,$M115)</f>
        <v>0</v>
      </c>
      <c r="AC115" s="29">
        <f t="shared" si="5"/>
        <v>0</v>
      </c>
      <c r="AD115" s="29">
        <f t="shared" si="6"/>
        <v>0</v>
      </c>
      <c r="AF115">
        <v>90</v>
      </c>
      <c r="AG115" t="s">
        <v>913</v>
      </c>
    </row>
    <row r="116" spans="1:33" x14ac:dyDescent="0.3">
      <c r="A116" s="12" t="s">
        <v>22</v>
      </c>
      <c r="B116" s="12" t="s">
        <v>23</v>
      </c>
      <c r="C116" s="13" t="s">
        <v>140</v>
      </c>
      <c r="D116" s="13" t="s">
        <v>155</v>
      </c>
      <c r="E116" s="14" t="s">
        <v>156</v>
      </c>
      <c r="F116" s="13"/>
      <c r="G116" s="13"/>
      <c r="H116" s="10" t="s">
        <v>22</v>
      </c>
      <c r="I116" s="10" t="s">
        <v>23</v>
      </c>
      <c r="J116" t="s">
        <v>148</v>
      </c>
      <c r="K116" t="s">
        <v>157</v>
      </c>
      <c r="L116" t="s">
        <v>155</v>
      </c>
      <c r="M116" s="15">
        <v>11701000062</v>
      </c>
      <c r="N116" s="15" t="s">
        <v>169</v>
      </c>
      <c r="O116" s="12">
        <f>+VLOOKUP(M116,[2]Foglio1!$A:$C,3,0)</f>
        <v>124727.55</v>
      </c>
      <c r="P116" s="12">
        <f>+VLOOKUP(M116,[3]Foglio1!$A$1:$C$65536,3,0)</f>
        <v>0</v>
      </c>
      <c r="Q116" s="12">
        <f t="shared" si="7"/>
        <v>-124727.55</v>
      </c>
      <c r="R116" s="29">
        <f>+VLOOKUP($M116,'Sp 2013'!$M:$X,12,0)</f>
        <v>0</v>
      </c>
      <c r="S116" s="29">
        <f>+VLOOKUP($M116,'Bil 2014'!$M:$Y,13,0)</f>
        <v>0</v>
      </c>
      <c r="T116" s="29">
        <f>+SUMIFS('Scritture 2015'!$F:$F,'Scritture 2015'!$G:$G,"38",'Scritture 2015'!$A:$A,$M116)</f>
        <v>0</v>
      </c>
      <c r="U116" s="29">
        <f>+SUMIFS('Scritture 2015'!$F:$F,'Scritture 2015'!$G:$G,"16",'Scritture 2015'!$A:$A,$M116)</f>
        <v>0</v>
      </c>
      <c r="V116" s="29">
        <f>+SUMIFS('Scritture 2015'!$F:$F,'Scritture 2015'!$G:$G,"39CA",'Scritture 2015'!$A:$A,$M116)</f>
        <v>0</v>
      </c>
      <c r="W116" s="29">
        <f>+SUMIFS('Scritture 2015'!$F:$F,'Scritture 2015'!$G:$G,"17",'Scritture 2015'!$A:$A,$M116)</f>
        <v>0</v>
      </c>
      <c r="X116" s="29">
        <f>+SUMIFS('Scritture 2015'!$F:$F,'Scritture 2015'!$G:$G,"39AF",'Scritture 2015'!$A:$A,$M116)</f>
        <v>0</v>
      </c>
      <c r="Y116" s="29">
        <f>+SUMIFS('Scritture 2015'!$F:$F,'Scritture 2015'!$G:$G,"39SD",'Scritture 2015'!$A:$A,$M116)</f>
        <v>0</v>
      </c>
      <c r="Z116" s="29">
        <f>+SUMIFS('Scritture 2015'!$F:$F,'Scritture 2015'!$G:$G,"37",'Scritture 2015'!$A:$A,$M116)</f>
        <v>0</v>
      </c>
      <c r="AA116" s="29">
        <f>+SUMIFS('Scritture 2015'!$F:$F,'Scritture 2015'!$G:$G,"19",'Scritture 2015'!$A:$A,$M116)</f>
        <v>0</v>
      </c>
      <c r="AB116" s="29">
        <f>+SUMIFS('Scritture 2015'!$F:$F,'Scritture 2015'!$G:$G,"SP",'Scritture 2015'!$A:$A,$M116)</f>
        <v>0</v>
      </c>
      <c r="AC116" s="29">
        <f t="shared" si="5"/>
        <v>0</v>
      </c>
      <c r="AD116" s="29">
        <f t="shared" si="6"/>
        <v>0</v>
      </c>
      <c r="AF116">
        <v>90</v>
      </c>
      <c r="AG116" t="s">
        <v>913</v>
      </c>
    </row>
    <row r="117" spans="1:33" x14ac:dyDescent="0.3">
      <c r="A117" s="12" t="s">
        <v>22</v>
      </c>
      <c r="B117" s="12" t="s">
        <v>23</v>
      </c>
      <c r="C117" s="13" t="s">
        <v>140</v>
      </c>
      <c r="D117" s="13" t="s">
        <v>155</v>
      </c>
      <c r="E117" s="14" t="s">
        <v>156</v>
      </c>
      <c r="F117" s="13"/>
      <c r="G117" s="13"/>
      <c r="H117" s="10" t="s">
        <v>22</v>
      </c>
      <c r="I117" s="10" t="s">
        <v>23</v>
      </c>
      <c r="J117" t="s">
        <v>148</v>
      </c>
      <c r="K117" t="s">
        <v>157</v>
      </c>
      <c r="L117" t="s">
        <v>155</v>
      </c>
      <c r="M117" s="15">
        <v>11803000001</v>
      </c>
      <c r="N117" s="15" t="s">
        <v>170</v>
      </c>
      <c r="O117" s="12">
        <f>+VLOOKUP(M117,[2]Foglio1!$A:$C,3,0)</f>
        <v>54621.94</v>
      </c>
      <c r="P117" s="12">
        <f>+VLOOKUP(M117,[3]Foglio1!$A$1:$C$65536,3,0)</f>
        <v>149941.6</v>
      </c>
      <c r="Q117" s="12">
        <f t="shared" si="7"/>
        <v>95319.66</v>
      </c>
      <c r="R117" s="29">
        <f>+VLOOKUP($M117,'Sp 2013'!$M:$X,12,0)</f>
        <v>0</v>
      </c>
      <c r="S117" s="29">
        <f>+VLOOKUP($M117,'Bil 2014'!$M:$Y,13,0)</f>
        <v>0</v>
      </c>
      <c r="T117" s="29">
        <f>+SUMIFS('Scritture 2015'!$F:$F,'Scritture 2015'!$G:$G,"38",'Scritture 2015'!$A:$A,$M117)</f>
        <v>0</v>
      </c>
      <c r="U117" s="29">
        <f>+SUMIFS('Scritture 2015'!$F:$F,'Scritture 2015'!$G:$G,"16",'Scritture 2015'!$A:$A,$M117)</f>
        <v>0</v>
      </c>
      <c r="V117" s="29">
        <f>+SUMIFS('Scritture 2015'!$F:$F,'Scritture 2015'!$G:$G,"39CA",'Scritture 2015'!$A:$A,$M117)</f>
        <v>0</v>
      </c>
      <c r="W117" s="29">
        <f>+SUMIFS('Scritture 2015'!$F:$F,'Scritture 2015'!$G:$G,"17",'Scritture 2015'!$A:$A,$M117)</f>
        <v>0</v>
      </c>
      <c r="X117" s="29">
        <f>+SUMIFS('Scritture 2015'!$F:$F,'Scritture 2015'!$G:$G,"39AF",'Scritture 2015'!$A:$A,$M117)</f>
        <v>0</v>
      </c>
      <c r="Y117" s="29">
        <f>+SUMIFS('Scritture 2015'!$F:$F,'Scritture 2015'!$G:$G,"39SD",'Scritture 2015'!$A:$A,$M117)</f>
        <v>0</v>
      </c>
      <c r="Z117" s="29">
        <f>+SUMIFS('Scritture 2015'!$F:$F,'Scritture 2015'!$G:$G,"37",'Scritture 2015'!$A:$A,$M117)</f>
        <v>0</v>
      </c>
      <c r="AA117" s="29">
        <f>+SUMIFS('Scritture 2015'!$F:$F,'Scritture 2015'!$G:$G,"19",'Scritture 2015'!$A:$A,$M117)</f>
        <v>0</v>
      </c>
      <c r="AB117" s="29">
        <f>+SUMIFS('Scritture 2015'!$F:$F,'Scritture 2015'!$G:$G,"SP",'Scritture 2015'!$A:$A,$M117)</f>
        <v>0</v>
      </c>
      <c r="AC117" s="29">
        <f t="shared" si="5"/>
        <v>149941.6</v>
      </c>
      <c r="AD117" s="29">
        <f t="shared" si="6"/>
        <v>0</v>
      </c>
      <c r="AF117">
        <v>90</v>
      </c>
      <c r="AG117" t="s">
        <v>913</v>
      </c>
    </row>
    <row r="118" spans="1:33" x14ac:dyDescent="0.3">
      <c r="A118" s="12" t="s">
        <v>22</v>
      </c>
      <c r="B118" s="12" t="s">
        <v>23</v>
      </c>
      <c r="C118" s="13" t="s">
        <v>140</v>
      </c>
      <c r="D118" s="13" t="s">
        <v>171</v>
      </c>
      <c r="E118" s="14" t="s">
        <v>172</v>
      </c>
      <c r="F118" s="13"/>
      <c r="G118" s="13"/>
      <c r="H118" s="10" t="s">
        <v>22</v>
      </c>
      <c r="I118" s="10" t="s">
        <v>23</v>
      </c>
      <c r="J118" s="20" t="s">
        <v>148</v>
      </c>
      <c r="K118" s="20" t="s">
        <v>173</v>
      </c>
      <c r="L118" s="20" t="s">
        <v>174</v>
      </c>
      <c r="M118" s="15">
        <v>11510000030</v>
      </c>
      <c r="N118" s="15" t="s">
        <v>175</v>
      </c>
      <c r="O118" s="12">
        <f>+VLOOKUP(M118,[2]Foglio1!$A:$C,3,0)</f>
        <v>132196.96</v>
      </c>
      <c r="P118" s="12">
        <f>+VLOOKUP(M118,[3]Foglio1!$A$1:$C$65536,3,0)</f>
        <v>532881.71</v>
      </c>
      <c r="Q118" s="12">
        <f t="shared" si="7"/>
        <v>400684.75</v>
      </c>
      <c r="R118" s="29">
        <f>+VLOOKUP($M118,'Sp 2013'!$M:$X,12,0)</f>
        <v>0</v>
      </c>
      <c r="S118" s="29">
        <f>+VLOOKUP($M118,'Bil 2014'!$M:$Y,13,0)</f>
        <v>0</v>
      </c>
      <c r="T118" s="29">
        <f>+SUMIFS('Scritture 2015'!$F:$F,'Scritture 2015'!$G:$G,"38",'Scritture 2015'!$A:$A,$M118)</f>
        <v>0</v>
      </c>
      <c r="U118" s="29">
        <f>+SUMIFS('Scritture 2015'!$F:$F,'Scritture 2015'!$G:$G,"16",'Scritture 2015'!$A:$A,$M118)</f>
        <v>0</v>
      </c>
      <c r="V118" s="29">
        <f>+SUMIFS('Scritture 2015'!$F:$F,'Scritture 2015'!$G:$G,"39CA",'Scritture 2015'!$A:$A,$M118)</f>
        <v>0</v>
      </c>
      <c r="W118" s="29">
        <f>+SUMIFS('Scritture 2015'!$F:$F,'Scritture 2015'!$G:$G,"17",'Scritture 2015'!$A:$A,$M118)</f>
        <v>0</v>
      </c>
      <c r="X118" s="29">
        <f>+SUMIFS('Scritture 2015'!$F:$F,'Scritture 2015'!$G:$G,"39AF",'Scritture 2015'!$A:$A,$M118)</f>
        <v>0</v>
      </c>
      <c r="Y118" s="29">
        <f>+SUMIFS('Scritture 2015'!$F:$F,'Scritture 2015'!$G:$G,"39SD",'Scritture 2015'!$A:$A,$M118)</f>
        <v>0</v>
      </c>
      <c r="Z118" s="29">
        <f>+SUMIFS('Scritture 2015'!$F:$F,'Scritture 2015'!$G:$G,"37",'Scritture 2015'!$A:$A,$M118)</f>
        <v>0</v>
      </c>
      <c r="AA118" s="29">
        <f>+SUMIFS('Scritture 2015'!$F:$F,'Scritture 2015'!$G:$G,"19",'Scritture 2015'!$A:$A,$M118)</f>
        <v>0</v>
      </c>
      <c r="AB118" s="29">
        <f>+SUMIFS('Scritture 2015'!$F:$F,'Scritture 2015'!$G:$G,"SP",'Scritture 2015'!$A:$A,$M118)</f>
        <v>0</v>
      </c>
      <c r="AC118" s="29">
        <f t="shared" si="5"/>
        <v>532881.71</v>
      </c>
      <c r="AD118" s="29">
        <f t="shared" si="6"/>
        <v>0</v>
      </c>
      <c r="AF118">
        <v>100</v>
      </c>
      <c r="AG118" t="s">
        <v>915</v>
      </c>
    </row>
    <row r="119" spans="1:33" x14ac:dyDescent="0.3">
      <c r="A119" s="12" t="s">
        <v>22</v>
      </c>
      <c r="B119" s="12" t="s">
        <v>23</v>
      </c>
      <c r="C119" s="13" t="s">
        <v>140</v>
      </c>
      <c r="D119" s="13" t="s">
        <v>143</v>
      </c>
      <c r="E119" s="14" t="s">
        <v>176</v>
      </c>
      <c r="F119" s="13"/>
      <c r="G119" s="13"/>
      <c r="H119" s="10" t="s">
        <v>22</v>
      </c>
      <c r="I119" s="10" t="s">
        <v>23</v>
      </c>
      <c r="J119" t="s">
        <v>148</v>
      </c>
      <c r="K119" t="s">
        <v>173</v>
      </c>
      <c r="L119" t="s">
        <v>143</v>
      </c>
      <c r="M119" s="15">
        <v>11510000029</v>
      </c>
      <c r="N119" s="15" t="s">
        <v>177</v>
      </c>
      <c r="O119" s="12"/>
      <c r="P119" s="12">
        <f>+VLOOKUP(M119,[3]Foglio1!$A$1:$C$65536,3,0)</f>
        <v>0</v>
      </c>
      <c r="Q119" s="12">
        <f t="shared" si="7"/>
        <v>0</v>
      </c>
      <c r="R119" s="29">
        <f>+VLOOKUP($M119,'Sp 2013'!$M:$X,12,0)</f>
        <v>0</v>
      </c>
      <c r="S119" s="29">
        <f>+VLOOKUP($M119,'Bil 2014'!$M:$Y,13,0)</f>
        <v>0</v>
      </c>
      <c r="T119" s="29">
        <f>+SUMIFS('Scritture 2015'!$F:$F,'Scritture 2015'!$G:$G,"38",'Scritture 2015'!$A:$A,$M119)</f>
        <v>0</v>
      </c>
      <c r="U119" s="29">
        <f>+SUMIFS('Scritture 2015'!$F:$F,'Scritture 2015'!$G:$G,"16",'Scritture 2015'!$A:$A,$M119)</f>
        <v>0</v>
      </c>
      <c r="V119" s="29">
        <f>+SUMIFS('Scritture 2015'!$F:$F,'Scritture 2015'!$G:$G,"39CA",'Scritture 2015'!$A:$A,$M119)</f>
        <v>0</v>
      </c>
      <c r="W119" s="29">
        <f>+SUMIFS('Scritture 2015'!$F:$F,'Scritture 2015'!$G:$G,"17",'Scritture 2015'!$A:$A,$M119)</f>
        <v>0</v>
      </c>
      <c r="X119" s="29">
        <f>+SUMIFS('Scritture 2015'!$F:$F,'Scritture 2015'!$G:$G,"39AF",'Scritture 2015'!$A:$A,$M119)</f>
        <v>0</v>
      </c>
      <c r="Y119" s="29">
        <f>+SUMIFS('Scritture 2015'!$F:$F,'Scritture 2015'!$G:$G,"39SD",'Scritture 2015'!$A:$A,$M119)</f>
        <v>0</v>
      </c>
      <c r="Z119" s="29">
        <f>+SUMIFS('Scritture 2015'!$F:$F,'Scritture 2015'!$G:$G,"37",'Scritture 2015'!$A:$A,$M119)</f>
        <v>0</v>
      </c>
      <c r="AA119" s="29">
        <f>+SUMIFS('Scritture 2015'!$F:$F,'Scritture 2015'!$G:$G,"19",'Scritture 2015'!$A:$A,$M119)</f>
        <v>0</v>
      </c>
      <c r="AB119" s="29">
        <f>+SUMIFS('Scritture 2015'!$F:$F,'Scritture 2015'!$G:$G,"SP",'Scritture 2015'!$A:$A,$M119)</f>
        <v>0</v>
      </c>
      <c r="AC119" s="29">
        <f t="shared" si="5"/>
        <v>0</v>
      </c>
      <c r="AD119" s="29">
        <f t="shared" si="6"/>
        <v>0</v>
      </c>
      <c r="AF119">
        <v>100</v>
      </c>
      <c r="AG119" t="s">
        <v>916</v>
      </c>
    </row>
    <row r="120" spans="1:33" x14ac:dyDescent="0.3">
      <c r="A120" s="12" t="s">
        <v>22</v>
      </c>
      <c r="B120" s="12" t="s">
        <v>23</v>
      </c>
      <c r="C120" s="13" t="s">
        <v>140</v>
      </c>
      <c r="D120" s="13" t="s">
        <v>178</v>
      </c>
      <c r="E120" s="14" t="s">
        <v>179</v>
      </c>
      <c r="F120" s="13"/>
      <c r="G120" s="13"/>
      <c r="H120" s="10" t="s">
        <v>22</v>
      </c>
      <c r="I120" s="10" t="s">
        <v>23</v>
      </c>
      <c r="J120" t="s">
        <v>148</v>
      </c>
      <c r="K120" t="s">
        <v>178</v>
      </c>
      <c r="L120" t="s">
        <v>178</v>
      </c>
      <c r="M120" s="15">
        <v>11510000051</v>
      </c>
      <c r="N120" s="15" t="s">
        <v>180</v>
      </c>
      <c r="O120" s="12"/>
      <c r="P120" s="12">
        <f>+VLOOKUP(M120,[3]Foglio1!$A$1:$C$65536,3,0)</f>
        <v>0</v>
      </c>
      <c r="Q120" s="12">
        <f t="shared" si="7"/>
        <v>0</v>
      </c>
      <c r="R120" s="29">
        <f>+VLOOKUP($M120,'Sp 2013'!$M:$X,12,0)</f>
        <v>0</v>
      </c>
      <c r="S120" s="29">
        <f>+VLOOKUP($M120,'Bil 2014'!$M:$Y,13,0)</f>
        <v>0</v>
      </c>
      <c r="T120" s="29">
        <f>+SUMIFS('Scritture 2015'!$F:$F,'Scritture 2015'!$G:$G,"38",'Scritture 2015'!$A:$A,$M120)</f>
        <v>0</v>
      </c>
      <c r="U120" s="29">
        <f>+SUMIFS('Scritture 2015'!$F:$F,'Scritture 2015'!$G:$G,"16",'Scritture 2015'!$A:$A,$M120)</f>
        <v>0</v>
      </c>
      <c r="V120" s="29">
        <f>+SUMIFS('Scritture 2015'!$F:$F,'Scritture 2015'!$G:$G,"39CA",'Scritture 2015'!$A:$A,$M120)</f>
        <v>0</v>
      </c>
      <c r="W120" s="29">
        <f>+SUMIFS('Scritture 2015'!$F:$F,'Scritture 2015'!$G:$G,"17",'Scritture 2015'!$A:$A,$M120)</f>
        <v>0</v>
      </c>
      <c r="X120" s="29">
        <f>+SUMIFS('Scritture 2015'!$F:$F,'Scritture 2015'!$G:$G,"39AF",'Scritture 2015'!$A:$A,$M120)</f>
        <v>0</v>
      </c>
      <c r="Y120" s="29">
        <f>+SUMIFS('Scritture 2015'!$F:$F,'Scritture 2015'!$G:$G,"39SD",'Scritture 2015'!$A:$A,$M120)</f>
        <v>0</v>
      </c>
      <c r="Z120" s="29">
        <f>+SUMIFS('Scritture 2015'!$F:$F,'Scritture 2015'!$G:$G,"37",'Scritture 2015'!$A:$A,$M120)</f>
        <v>0</v>
      </c>
      <c r="AA120" s="29">
        <f>+SUMIFS('Scritture 2015'!$F:$F,'Scritture 2015'!$G:$G,"19",'Scritture 2015'!$A:$A,$M120)</f>
        <v>0</v>
      </c>
      <c r="AB120" s="29">
        <f>+SUMIFS('Scritture 2015'!$F:$F,'Scritture 2015'!$G:$G,"SP",'Scritture 2015'!$A:$A,$M120)</f>
        <v>0</v>
      </c>
      <c r="AC120" s="29">
        <f t="shared" si="5"/>
        <v>0</v>
      </c>
      <c r="AD120" s="29">
        <f t="shared" si="6"/>
        <v>0</v>
      </c>
      <c r="AF120">
        <v>80</v>
      </c>
      <c r="AG120" t="s">
        <v>917</v>
      </c>
    </row>
    <row r="121" spans="1:33" x14ac:dyDescent="0.3">
      <c r="A121" s="12" t="s">
        <v>22</v>
      </c>
      <c r="B121" s="12" t="s">
        <v>23</v>
      </c>
      <c r="C121" s="13" t="s">
        <v>140</v>
      </c>
      <c r="D121" s="13" t="s">
        <v>178</v>
      </c>
      <c r="E121" s="14" t="s">
        <v>179</v>
      </c>
      <c r="F121" s="13"/>
      <c r="G121" s="13"/>
      <c r="H121" s="10" t="s">
        <v>22</v>
      </c>
      <c r="I121" s="10" t="s">
        <v>23</v>
      </c>
      <c r="J121" t="s">
        <v>148</v>
      </c>
      <c r="K121" t="s">
        <v>178</v>
      </c>
      <c r="L121" t="s">
        <v>178</v>
      </c>
      <c r="M121" s="15">
        <v>11510000052</v>
      </c>
      <c r="N121" s="15" t="s">
        <v>181</v>
      </c>
      <c r="O121" s="12"/>
      <c r="P121" s="12">
        <f>+VLOOKUP(M121,[3]Foglio1!$A$1:$C$65536,3,0)</f>
        <v>0</v>
      </c>
      <c r="Q121" s="12">
        <f t="shared" si="7"/>
        <v>0</v>
      </c>
      <c r="R121" s="29">
        <f>+VLOOKUP($M121,'Sp 2013'!$M:$X,12,0)</f>
        <v>0</v>
      </c>
      <c r="S121" s="29">
        <f>+VLOOKUP($M121,'Bil 2014'!$M:$Y,13,0)</f>
        <v>0</v>
      </c>
      <c r="T121" s="29">
        <f>+SUMIFS('Scritture 2015'!$F:$F,'Scritture 2015'!$G:$G,"38",'Scritture 2015'!$A:$A,$M121)</f>
        <v>0</v>
      </c>
      <c r="U121" s="29">
        <f>+SUMIFS('Scritture 2015'!$F:$F,'Scritture 2015'!$G:$G,"16",'Scritture 2015'!$A:$A,$M121)</f>
        <v>0</v>
      </c>
      <c r="V121" s="29">
        <f>+SUMIFS('Scritture 2015'!$F:$F,'Scritture 2015'!$G:$G,"39CA",'Scritture 2015'!$A:$A,$M121)</f>
        <v>0</v>
      </c>
      <c r="W121" s="29">
        <f>+SUMIFS('Scritture 2015'!$F:$F,'Scritture 2015'!$G:$G,"17",'Scritture 2015'!$A:$A,$M121)</f>
        <v>0</v>
      </c>
      <c r="X121" s="29">
        <f>+SUMIFS('Scritture 2015'!$F:$F,'Scritture 2015'!$G:$G,"39AF",'Scritture 2015'!$A:$A,$M121)</f>
        <v>0</v>
      </c>
      <c r="Y121" s="29">
        <f>+SUMIFS('Scritture 2015'!$F:$F,'Scritture 2015'!$G:$G,"39SD",'Scritture 2015'!$A:$A,$M121)</f>
        <v>0</v>
      </c>
      <c r="Z121" s="29">
        <f>+SUMIFS('Scritture 2015'!$F:$F,'Scritture 2015'!$G:$G,"37",'Scritture 2015'!$A:$A,$M121)</f>
        <v>0</v>
      </c>
      <c r="AA121" s="29">
        <f>+SUMIFS('Scritture 2015'!$F:$F,'Scritture 2015'!$G:$G,"19",'Scritture 2015'!$A:$A,$M121)</f>
        <v>0</v>
      </c>
      <c r="AB121" s="29">
        <f>+SUMIFS('Scritture 2015'!$F:$F,'Scritture 2015'!$G:$G,"SP",'Scritture 2015'!$A:$A,$M121)</f>
        <v>0</v>
      </c>
      <c r="AC121" s="29">
        <f t="shared" si="5"/>
        <v>0</v>
      </c>
      <c r="AD121" s="29">
        <f t="shared" si="6"/>
        <v>0</v>
      </c>
      <c r="AF121">
        <v>80</v>
      </c>
      <c r="AG121" t="s">
        <v>917</v>
      </c>
    </row>
    <row r="122" spans="1:33" x14ac:dyDescent="0.3">
      <c r="A122" s="12" t="s">
        <v>22</v>
      </c>
      <c r="B122" s="12" t="s">
        <v>23</v>
      </c>
      <c r="C122" s="13" t="s">
        <v>140</v>
      </c>
      <c r="D122" s="21" t="s">
        <v>178</v>
      </c>
      <c r="E122" s="14" t="s">
        <v>179</v>
      </c>
      <c r="F122" s="13"/>
      <c r="G122" s="13"/>
      <c r="H122" s="10" t="s">
        <v>22</v>
      </c>
      <c r="I122" s="10" t="s">
        <v>23</v>
      </c>
      <c r="J122" t="s">
        <v>148</v>
      </c>
      <c r="K122" t="s">
        <v>178</v>
      </c>
      <c r="L122" t="s">
        <v>178</v>
      </c>
      <c r="M122" s="15">
        <v>11509000002</v>
      </c>
      <c r="N122" s="15" t="s">
        <v>182</v>
      </c>
      <c r="O122" s="12">
        <f>+VLOOKUP(M122,[2]Foglio1!$A:$C,3,0)</f>
        <v>247331.36</v>
      </c>
      <c r="P122" s="12">
        <f>+VLOOKUP(M122,[3]Foglio1!$A$1:$C$65536,3,0)</f>
        <v>40307.550000000003</v>
      </c>
      <c r="Q122" s="12">
        <f t="shared" si="7"/>
        <v>-207023.81</v>
      </c>
      <c r="R122" s="29">
        <f>+VLOOKUP($M122,'Sp 2013'!$M:$X,12,0)</f>
        <v>0</v>
      </c>
      <c r="S122" s="29">
        <f>+VLOOKUP($M122,'Bil 2014'!$M:$Y,13,0)</f>
        <v>0</v>
      </c>
      <c r="T122" s="29">
        <f>+SUMIFS('Scritture 2015'!$F:$F,'Scritture 2015'!$G:$G,"38",'Scritture 2015'!$A:$A,$M122)</f>
        <v>0</v>
      </c>
      <c r="U122" s="29">
        <f>+SUMIFS('Scritture 2015'!$F:$F,'Scritture 2015'!$G:$G,"16",'Scritture 2015'!$A:$A,$M122)</f>
        <v>0</v>
      </c>
      <c r="V122" s="29">
        <f>+SUMIFS('Scritture 2015'!$F:$F,'Scritture 2015'!$G:$G,"39CA",'Scritture 2015'!$A:$A,$M122)</f>
        <v>0</v>
      </c>
      <c r="W122" s="29">
        <f>+SUMIFS('Scritture 2015'!$F:$F,'Scritture 2015'!$G:$G,"17",'Scritture 2015'!$A:$A,$M122)</f>
        <v>0</v>
      </c>
      <c r="X122" s="29">
        <f>+SUMIFS('Scritture 2015'!$F:$F,'Scritture 2015'!$G:$G,"39AF",'Scritture 2015'!$A:$A,$M122)</f>
        <v>0</v>
      </c>
      <c r="Y122" s="29">
        <f>+SUMIFS('Scritture 2015'!$F:$F,'Scritture 2015'!$G:$G,"39SD",'Scritture 2015'!$A:$A,$M122)</f>
        <v>0</v>
      </c>
      <c r="Z122" s="29">
        <f>+SUMIFS('Scritture 2015'!$F:$F,'Scritture 2015'!$G:$G,"37",'Scritture 2015'!$A:$A,$M122)</f>
        <v>0</v>
      </c>
      <c r="AA122" s="29">
        <f>+SUMIFS('Scritture 2015'!$F:$F,'Scritture 2015'!$G:$G,"19",'Scritture 2015'!$A:$A,$M122)</f>
        <v>0</v>
      </c>
      <c r="AB122" s="29">
        <f>+SUMIFS('Scritture 2015'!$F:$F,'Scritture 2015'!$G:$G,"SP",'Scritture 2015'!$A:$A,$M122)</f>
        <v>0</v>
      </c>
      <c r="AC122" s="29">
        <f t="shared" si="5"/>
        <v>40307.550000000003</v>
      </c>
      <c r="AD122" s="29">
        <f t="shared" si="6"/>
        <v>0</v>
      </c>
      <c r="AF122">
        <v>80</v>
      </c>
      <c r="AG122" t="s">
        <v>917</v>
      </c>
    </row>
    <row r="123" spans="1:33" x14ac:dyDescent="0.3">
      <c r="A123" s="12" t="s">
        <v>22</v>
      </c>
      <c r="B123" s="12" t="s">
        <v>23</v>
      </c>
      <c r="C123" s="13" t="s">
        <v>140</v>
      </c>
      <c r="D123" s="21" t="s">
        <v>178</v>
      </c>
      <c r="E123" s="14" t="s">
        <v>179</v>
      </c>
      <c r="F123" s="13"/>
      <c r="G123" s="13"/>
      <c r="H123" s="10" t="s">
        <v>22</v>
      </c>
      <c r="I123" s="10" t="s">
        <v>23</v>
      </c>
      <c r="J123" t="s">
        <v>148</v>
      </c>
      <c r="K123" t="s">
        <v>178</v>
      </c>
      <c r="L123" t="s">
        <v>178</v>
      </c>
      <c r="M123" s="15">
        <v>11510000002</v>
      </c>
      <c r="N123" s="15" t="s">
        <v>183</v>
      </c>
      <c r="O123" s="12">
        <f>+VLOOKUP(M123,[2]Foglio1!$A:$C,3,0)</f>
        <v>45029.03</v>
      </c>
      <c r="P123" s="12">
        <f>+VLOOKUP(M123,[3]Foglio1!$A$1:$C$65536,3,0)</f>
        <v>0</v>
      </c>
      <c r="Q123" s="12">
        <f t="shared" si="7"/>
        <v>-45029.03</v>
      </c>
      <c r="R123" s="29">
        <f>+VLOOKUP($M123,'Sp 2013'!$M:$X,12,0)</f>
        <v>0</v>
      </c>
      <c r="S123" s="29">
        <f>+VLOOKUP($M123,'Bil 2014'!$M:$Y,13,0)</f>
        <v>0</v>
      </c>
      <c r="T123" s="29">
        <f>+SUMIFS('Scritture 2015'!$F:$F,'Scritture 2015'!$G:$G,"38",'Scritture 2015'!$A:$A,$M123)</f>
        <v>0</v>
      </c>
      <c r="U123" s="29">
        <f>+SUMIFS('Scritture 2015'!$F:$F,'Scritture 2015'!$G:$G,"16",'Scritture 2015'!$A:$A,$M123)</f>
        <v>0</v>
      </c>
      <c r="V123" s="29">
        <f>+SUMIFS('Scritture 2015'!$F:$F,'Scritture 2015'!$G:$G,"39CA",'Scritture 2015'!$A:$A,$M123)</f>
        <v>0</v>
      </c>
      <c r="W123" s="29">
        <f>+SUMIFS('Scritture 2015'!$F:$F,'Scritture 2015'!$G:$G,"17",'Scritture 2015'!$A:$A,$M123)</f>
        <v>0</v>
      </c>
      <c r="X123" s="29">
        <f>+SUMIFS('Scritture 2015'!$F:$F,'Scritture 2015'!$G:$G,"39AF",'Scritture 2015'!$A:$A,$M123)</f>
        <v>0</v>
      </c>
      <c r="Y123" s="29">
        <f>+SUMIFS('Scritture 2015'!$F:$F,'Scritture 2015'!$G:$G,"39SD",'Scritture 2015'!$A:$A,$M123)</f>
        <v>0</v>
      </c>
      <c r="Z123" s="29">
        <f>+SUMIFS('Scritture 2015'!$F:$F,'Scritture 2015'!$G:$G,"37",'Scritture 2015'!$A:$A,$M123)</f>
        <v>0</v>
      </c>
      <c r="AA123" s="29">
        <f>+SUMIFS('Scritture 2015'!$F:$F,'Scritture 2015'!$G:$G,"19",'Scritture 2015'!$A:$A,$M123)</f>
        <v>0</v>
      </c>
      <c r="AB123" s="29">
        <f>+SUMIFS('Scritture 2015'!$F:$F,'Scritture 2015'!$G:$G,"SP",'Scritture 2015'!$A:$A,$M123)</f>
        <v>0</v>
      </c>
      <c r="AC123" s="29">
        <f t="shared" si="5"/>
        <v>0</v>
      </c>
      <c r="AD123" s="29">
        <f t="shared" si="6"/>
        <v>0</v>
      </c>
      <c r="AF123">
        <v>80</v>
      </c>
      <c r="AG123" t="s">
        <v>918</v>
      </c>
    </row>
    <row r="124" spans="1:33" x14ac:dyDescent="0.3">
      <c r="A124" s="12" t="s">
        <v>22</v>
      </c>
      <c r="B124" s="12" t="s">
        <v>23</v>
      </c>
      <c r="C124" s="13" t="s">
        <v>140</v>
      </c>
      <c r="D124" s="21" t="s">
        <v>178</v>
      </c>
      <c r="E124" s="14" t="s">
        <v>179</v>
      </c>
      <c r="F124" s="13"/>
      <c r="G124" s="13"/>
      <c r="H124" s="10" t="s">
        <v>22</v>
      </c>
      <c r="I124" s="10" t="s">
        <v>23</v>
      </c>
      <c r="J124" t="s">
        <v>148</v>
      </c>
      <c r="K124" t="s">
        <v>178</v>
      </c>
      <c r="L124" t="s">
        <v>178</v>
      </c>
      <c r="M124" s="15">
        <v>11510000003</v>
      </c>
      <c r="N124" s="15" t="s">
        <v>184</v>
      </c>
      <c r="O124" s="12">
        <f>+VLOOKUP(M124,[2]Foglio1!$A:$C,3,0)</f>
        <v>5961.71</v>
      </c>
      <c r="P124" s="12">
        <f>+VLOOKUP(M124,[3]Foglio1!$A$1:$C$65536,3,0)</f>
        <v>10552.61</v>
      </c>
      <c r="Q124" s="12">
        <f t="shared" si="7"/>
        <v>4590.9000000000005</v>
      </c>
      <c r="R124" s="29">
        <f>+VLOOKUP($M124,'Sp 2013'!$M:$X,12,0)</f>
        <v>0</v>
      </c>
      <c r="S124" s="29">
        <f>+VLOOKUP($M124,'Bil 2014'!$M:$Y,13,0)</f>
        <v>0</v>
      </c>
      <c r="T124" s="29">
        <f>+SUMIFS('Scritture 2015'!$F:$F,'Scritture 2015'!$G:$G,"38",'Scritture 2015'!$A:$A,$M124)</f>
        <v>0</v>
      </c>
      <c r="U124" s="29">
        <f>+SUMIFS('Scritture 2015'!$F:$F,'Scritture 2015'!$G:$G,"16",'Scritture 2015'!$A:$A,$M124)</f>
        <v>0</v>
      </c>
      <c r="V124" s="29">
        <f>+SUMIFS('Scritture 2015'!$F:$F,'Scritture 2015'!$G:$G,"39CA",'Scritture 2015'!$A:$A,$M124)</f>
        <v>0</v>
      </c>
      <c r="W124" s="29">
        <f>+SUMIFS('Scritture 2015'!$F:$F,'Scritture 2015'!$G:$G,"17",'Scritture 2015'!$A:$A,$M124)</f>
        <v>0</v>
      </c>
      <c r="X124" s="29">
        <f>+SUMIFS('Scritture 2015'!$F:$F,'Scritture 2015'!$G:$G,"39AF",'Scritture 2015'!$A:$A,$M124)</f>
        <v>0</v>
      </c>
      <c r="Y124" s="29">
        <f>+SUMIFS('Scritture 2015'!$F:$F,'Scritture 2015'!$G:$G,"39SD",'Scritture 2015'!$A:$A,$M124)</f>
        <v>0</v>
      </c>
      <c r="Z124" s="29">
        <f>+SUMIFS('Scritture 2015'!$F:$F,'Scritture 2015'!$G:$G,"37",'Scritture 2015'!$A:$A,$M124)</f>
        <v>0</v>
      </c>
      <c r="AA124" s="29">
        <f>+SUMIFS('Scritture 2015'!$F:$F,'Scritture 2015'!$G:$G,"19",'Scritture 2015'!$A:$A,$M124)</f>
        <v>0</v>
      </c>
      <c r="AB124" s="29">
        <f>+SUMIFS('Scritture 2015'!$F:$F,'Scritture 2015'!$G:$G,"SP",'Scritture 2015'!$A:$A,$M124)</f>
        <v>0</v>
      </c>
      <c r="AC124" s="29">
        <f t="shared" si="5"/>
        <v>10552.61</v>
      </c>
      <c r="AD124" s="29">
        <f t="shared" si="6"/>
        <v>0</v>
      </c>
      <c r="AF124">
        <v>80</v>
      </c>
      <c r="AG124" t="s">
        <v>919</v>
      </c>
    </row>
    <row r="125" spans="1:33" x14ac:dyDescent="0.3">
      <c r="A125" s="12" t="s">
        <v>22</v>
      </c>
      <c r="B125" s="12" t="s">
        <v>23</v>
      </c>
      <c r="C125" s="13" t="s">
        <v>140</v>
      </c>
      <c r="D125" s="21" t="s">
        <v>178</v>
      </c>
      <c r="E125" s="14" t="s">
        <v>179</v>
      </c>
      <c r="F125" s="13"/>
      <c r="G125" s="13"/>
      <c r="H125" s="10" t="s">
        <v>22</v>
      </c>
      <c r="I125" s="10" t="s">
        <v>23</v>
      </c>
      <c r="J125" t="s">
        <v>148</v>
      </c>
      <c r="K125" t="s">
        <v>178</v>
      </c>
      <c r="L125" t="s">
        <v>178</v>
      </c>
      <c r="M125" s="15">
        <v>11510000050</v>
      </c>
      <c r="N125" s="15" t="s">
        <v>185</v>
      </c>
      <c r="O125" s="12">
        <f>+VLOOKUP(M125,[2]Foglio1!$A:$C,3,0)</f>
        <v>38015</v>
      </c>
      <c r="P125" s="12">
        <f>+VLOOKUP(M125,[3]Foglio1!$A$1:$C$65536,3,0)</f>
        <v>4301</v>
      </c>
      <c r="Q125" s="12">
        <f t="shared" si="7"/>
        <v>-33714</v>
      </c>
      <c r="R125" s="29">
        <f>+VLOOKUP($M125,'Sp 2013'!$M:$X,12,0)</f>
        <v>0</v>
      </c>
      <c r="S125" s="29">
        <f>+VLOOKUP($M125,'Bil 2014'!$M:$Y,13,0)</f>
        <v>0</v>
      </c>
      <c r="T125" s="29">
        <f>+SUMIFS('Scritture 2015'!$F:$F,'Scritture 2015'!$G:$G,"38",'Scritture 2015'!$A:$A,$M125)</f>
        <v>0</v>
      </c>
      <c r="U125" s="29">
        <f>+SUMIFS('Scritture 2015'!$F:$F,'Scritture 2015'!$G:$G,"16",'Scritture 2015'!$A:$A,$M125)</f>
        <v>0</v>
      </c>
      <c r="V125" s="29">
        <f>+SUMIFS('Scritture 2015'!$F:$F,'Scritture 2015'!$G:$G,"39CA",'Scritture 2015'!$A:$A,$M125)</f>
        <v>0</v>
      </c>
      <c r="W125" s="29">
        <f>+SUMIFS('Scritture 2015'!$F:$F,'Scritture 2015'!$G:$G,"17",'Scritture 2015'!$A:$A,$M125)</f>
        <v>0</v>
      </c>
      <c r="X125" s="29">
        <f>+SUMIFS('Scritture 2015'!$F:$F,'Scritture 2015'!$G:$G,"39AF",'Scritture 2015'!$A:$A,$M125)</f>
        <v>0</v>
      </c>
      <c r="Y125" s="29">
        <f>+SUMIFS('Scritture 2015'!$F:$F,'Scritture 2015'!$G:$G,"39SD",'Scritture 2015'!$A:$A,$M125)</f>
        <v>0</v>
      </c>
      <c r="Z125" s="29">
        <f>+SUMIFS('Scritture 2015'!$F:$F,'Scritture 2015'!$G:$G,"37",'Scritture 2015'!$A:$A,$M125)</f>
        <v>0</v>
      </c>
      <c r="AA125" s="29">
        <f>+SUMIFS('Scritture 2015'!$F:$F,'Scritture 2015'!$G:$G,"19",'Scritture 2015'!$A:$A,$M125)</f>
        <v>0</v>
      </c>
      <c r="AB125" s="29">
        <f>+SUMIFS('Scritture 2015'!$F:$F,'Scritture 2015'!$G:$G,"SP",'Scritture 2015'!$A:$A,$M125)</f>
        <v>0</v>
      </c>
      <c r="AC125" s="29">
        <f t="shared" si="5"/>
        <v>4301</v>
      </c>
      <c r="AD125" s="29">
        <f t="shared" si="6"/>
        <v>0</v>
      </c>
      <c r="AF125">
        <v>80</v>
      </c>
      <c r="AG125" t="s">
        <v>919</v>
      </c>
    </row>
    <row r="126" spans="1:33" x14ac:dyDescent="0.3">
      <c r="A126" s="12" t="s">
        <v>22</v>
      </c>
      <c r="B126" s="12" t="s">
        <v>23</v>
      </c>
      <c r="C126" s="13" t="s">
        <v>140</v>
      </c>
      <c r="D126" s="21" t="s">
        <v>178</v>
      </c>
      <c r="E126" s="14" t="s">
        <v>179</v>
      </c>
      <c r="F126" s="13"/>
      <c r="G126" s="13"/>
      <c r="H126" s="10" t="s">
        <v>22</v>
      </c>
      <c r="I126" s="10" t="s">
        <v>23</v>
      </c>
      <c r="J126" t="s">
        <v>148</v>
      </c>
      <c r="K126" t="s">
        <v>178</v>
      </c>
      <c r="L126" t="s">
        <v>178</v>
      </c>
      <c r="M126" s="23">
        <v>22221000019</v>
      </c>
      <c r="N126" s="23" t="s">
        <v>186</v>
      </c>
      <c r="O126" s="12">
        <f>+VLOOKUP(M126,[2]Foglio1!$A:$C,3,0)</f>
        <v>416.26</v>
      </c>
      <c r="P126" s="12">
        <f>+VLOOKUP(M126,[3]Foglio1!$A$1:$C$65536,3,0)</f>
        <v>2931.27</v>
      </c>
      <c r="Q126" s="12">
        <f t="shared" si="7"/>
        <v>2515.0100000000002</v>
      </c>
      <c r="R126" s="29">
        <f>+VLOOKUP($M126,'Sp 2013'!$M:$X,12,0)</f>
        <v>0</v>
      </c>
      <c r="S126" s="29">
        <f>+VLOOKUP($M126,'Bil 2014'!$M:$Y,13,0)</f>
        <v>0</v>
      </c>
      <c r="T126" s="29">
        <f>+SUMIFS('Scritture 2015'!$F:$F,'Scritture 2015'!$G:$G,"38",'Scritture 2015'!$A:$A,$M126)</f>
        <v>0</v>
      </c>
      <c r="U126" s="29">
        <f>+SUMIFS('Scritture 2015'!$F:$F,'Scritture 2015'!$G:$G,"16",'Scritture 2015'!$A:$A,$M126)</f>
        <v>0</v>
      </c>
      <c r="V126" s="29">
        <f>+SUMIFS('Scritture 2015'!$F:$F,'Scritture 2015'!$G:$G,"39CA",'Scritture 2015'!$A:$A,$M126)</f>
        <v>0</v>
      </c>
      <c r="W126" s="29">
        <f>+SUMIFS('Scritture 2015'!$F:$F,'Scritture 2015'!$G:$G,"17",'Scritture 2015'!$A:$A,$M126)</f>
        <v>0</v>
      </c>
      <c r="X126" s="29">
        <f>+SUMIFS('Scritture 2015'!$F:$F,'Scritture 2015'!$G:$G,"39AF",'Scritture 2015'!$A:$A,$M126)</f>
        <v>0</v>
      </c>
      <c r="Y126" s="29">
        <f>+SUMIFS('Scritture 2015'!$F:$F,'Scritture 2015'!$G:$G,"39SD",'Scritture 2015'!$A:$A,$M126)</f>
        <v>0</v>
      </c>
      <c r="Z126" s="29">
        <f>+SUMIFS('Scritture 2015'!$F:$F,'Scritture 2015'!$G:$G,"37",'Scritture 2015'!$A:$A,$M126)</f>
        <v>0</v>
      </c>
      <c r="AA126" s="29">
        <f>+SUMIFS('Scritture 2015'!$F:$F,'Scritture 2015'!$G:$G,"19",'Scritture 2015'!$A:$A,$M126)</f>
        <v>0</v>
      </c>
      <c r="AB126" s="29">
        <f>+SUMIFS('Scritture 2015'!$F:$F,'Scritture 2015'!$G:$G,"SP",'Scritture 2015'!$A:$A,$M126)</f>
        <v>0</v>
      </c>
      <c r="AC126" s="29">
        <f t="shared" si="5"/>
        <v>2931.27</v>
      </c>
      <c r="AD126" s="29">
        <f t="shared" si="6"/>
        <v>0</v>
      </c>
      <c r="AF126">
        <v>80</v>
      </c>
      <c r="AG126" t="s">
        <v>919</v>
      </c>
    </row>
    <row r="127" spans="1:33" x14ac:dyDescent="0.3">
      <c r="A127" s="12" t="s">
        <v>22</v>
      </c>
      <c r="B127" s="12" t="s">
        <v>23</v>
      </c>
      <c r="C127" s="13" t="s">
        <v>140</v>
      </c>
      <c r="D127" s="21" t="s">
        <v>178</v>
      </c>
      <c r="E127" s="14" t="s">
        <v>179</v>
      </c>
      <c r="F127" s="13"/>
      <c r="G127" s="13"/>
      <c r="H127" s="10" t="s">
        <v>22</v>
      </c>
      <c r="I127" s="10" t="s">
        <v>23</v>
      </c>
      <c r="J127" t="s">
        <v>148</v>
      </c>
      <c r="K127" t="s">
        <v>178</v>
      </c>
      <c r="L127" t="s">
        <v>178</v>
      </c>
      <c r="M127" s="15">
        <v>11510000015</v>
      </c>
      <c r="N127" s="15" t="s">
        <v>187</v>
      </c>
      <c r="O127" s="12">
        <f>+VLOOKUP(M127,[2]Foglio1!$A:$C,3,0)</f>
        <v>3704.71</v>
      </c>
      <c r="P127" s="12">
        <f>+VLOOKUP(M127,[3]Foglio1!$A$1:$C$65536,3,0)</f>
        <v>1834.48</v>
      </c>
      <c r="Q127" s="12">
        <f t="shared" si="7"/>
        <v>-1870.23</v>
      </c>
      <c r="R127" s="29">
        <f>+VLOOKUP($M127,'Sp 2013'!$M:$X,12,0)</f>
        <v>0</v>
      </c>
      <c r="S127" s="29">
        <f>+VLOOKUP($M127,'Bil 2014'!$M:$Y,13,0)</f>
        <v>0</v>
      </c>
      <c r="T127" s="29">
        <f>+SUMIFS('Scritture 2015'!$F:$F,'Scritture 2015'!$G:$G,"38",'Scritture 2015'!$A:$A,$M127)</f>
        <v>0</v>
      </c>
      <c r="U127" s="29">
        <f>+SUMIFS('Scritture 2015'!$F:$F,'Scritture 2015'!$G:$G,"16",'Scritture 2015'!$A:$A,$M127)</f>
        <v>0</v>
      </c>
      <c r="V127" s="29">
        <f>+SUMIFS('Scritture 2015'!$F:$F,'Scritture 2015'!$G:$G,"39CA",'Scritture 2015'!$A:$A,$M127)</f>
        <v>0</v>
      </c>
      <c r="W127" s="29">
        <f>+SUMIFS('Scritture 2015'!$F:$F,'Scritture 2015'!$G:$G,"17",'Scritture 2015'!$A:$A,$M127)</f>
        <v>0</v>
      </c>
      <c r="X127" s="29">
        <f>+SUMIFS('Scritture 2015'!$F:$F,'Scritture 2015'!$G:$G,"39AF",'Scritture 2015'!$A:$A,$M127)</f>
        <v>0</v>
      </c>
      <c r="Y127" s="29">
        <f>+SUMIFS('Scritture 2015'!$F:$F,'Scritture 2015'!$G:$G,"39SD",'Scritture 2015'!$A:$A,$M127)</f>
        <v>0</v>
      </c>
      <c r="Z127" s="29">
        <f>+SUMIFS('Scritture 2015'!$F:$F,'Scritture 2015'!$G:$G,"37",'Scritture 2015'!$A:$A,$M127)</f>
        <v>0</v>
      </c>
      <c r="AA127" s="29">
        <f>+SUMIFS('Scritture 2015'!$F:$F,'Scritture 2015'!$G:$G,"19",'Scritture 2015'!$A:$A,$M127)</f>
        <v>0</v>
      </c>
      <c r="AB127" s="29">
        <f>+SUMIFS('Scritture 2015'!$F:$F,'Scritture 2015'!$G:$G,"SP",'Scritture 2015'!$A:$A,$M127)</f>
        <v>0</v>
      </c>
      <c r="AC127" s="29">
        <f t="shared" si="5"/>
        <v>1834.48</v>
      </c>
      <c r="AD127" s="29">
        <f t="shared" si="6"/>
        <v>0</v>
      </c>
      <c r="AF127">
        <v>80</v>
      </c>
      <c r="AG127" t="s">
        <v>919</v>
      </c>
    </row>
    <row r="128" spans="1:33" x14ac:dyDescent="0.3">
      <c r="A128" s="12" t="s">
        <v>22</v>
      </c>
      <c r="B128" s="12" t="s">
        <v>23</v>
      </c>
      <c r="C128" s="13" t="s">
        <v>140</v>
      </c>
      <c r="D128" s="21" t="s">
        <v>188</v>
      </c>
      <c r="E128" s="14" t="s">
        <v>189</v>
      </c>
      <c r="F128" s="13"/>
      <c r="G128" s="13"/>
      <c r="H128" s="10" t="s">
        <v>22</v>
      </c>
      <c r="I128" s="10" t="s">
        <v>23</v>
      </c>
      <c r="J128" s="20" t="s">
        <v>27</v>
      </c>
      <c r="K128" s="20" t="s">
        <v>190</v>
      </c>
      <c r="L128" s="20" t="s">
        <v>190</v>
      </c>
      <c r="M128" s="15">
        <v>11510000016</v>
      </c>
      <c r="N128" s="15" t="s">
        <v>191</v>
      </c>
      <c r="O128" s="12">
        <f>+VLOOKUP(M128,[2]Foglio1!$A:$C,3,0)</f>
        <v>224049.47</v>
      </c>
      <c r="P128" s="12">
        <f>+VLOOKUP(M128,[3]Foglio1!$A$1:$C$65536,3,0)</f>
        <v>224049.47</v>
      </c>
      <c r="Q128" s="12">
        <f t="shared" si="7"/>
        <v>0</v>
      </c>
      <c r="R128" s="29">
        <f>+VLOOKUP($M128,'Sp 2013'!$M:$X,12,0)</f>
        <v>0</v>
      </c>
      <c r="S128" s="29">
        <f>+VLOOKUP($M128,'Bil 2014'!$M:$Y,13,0)</f>
        <v>0</v>
      </c>
      <c r="T128" s="29">
        <f>+SUMIFS('Scritture 2015'!$F:$F,'Scritture 2015'!$G:$G,"38",'Scritture 2015'!$A:$A,$M128)</f>
        <v>0</v>
      </c>
      <c r="U128" s="29">
        <f>+SUMIFS('Scritture 2015'!$F:$F,'Scritture 2015'!$G:$G,"16",'Scritture 2015'!$A:$A,$M128)</f>
        <v>0</v>
      </c>
      <c r="V128" s="29">
        <f>+SUMIFS('Scritture 2015'!$F:$F,'Scritture 2015'!$G:$G,"39CA",'Scritture 2015'!$A:$A,$M128)</f>
        <v>0</v>
      </c>
      <c r="W128" s="29">
        <f>+SUMIFS('Scritture 2015'!$F:$F,'Scritture 2015'!$G:$G,"17",'Scritture 2015'!$A:$A,$M128)</f>
        <v>0</v>
      </c>
      <c r="X128" s="29">
        <f>+SUMIFS('Scritture 2015'!$F:$F,'Scritture 2015'!$G:$G,"39AF",'Scritture 2015'!$A:$A,$M128)</f>
        <v>0</v>
      </c>
      <c r="Y128" s="29">
        <f>+SUMIFS('Scritture 2015'!$F:$F,'Scritture 2015'!$G:$G,"39SD",'Scritture 2015'!$A:$A,$M128)</f>
        <v>0</v>
      </c>
      <c r="Z128" s="29">
        <f>+SUMIFS('Scritture 2015'!$F:$F,'Scritture 2015'!$G:$G,"37",'Scritture 2015'!$A:$A,$M128)</f>
        <v>0</v>
      </c>
      <c r="AA128" s="29">
        <f>+SUMIFS('Scritture 2015'!$F:$F,'Scritture 2015'!$G:$G,"19",'Scritture 2015'!$A:$A,$M128)</f>
        <v>0</v>
      </c>
      <c r="AB128" s="29">
        <f>+SUMIFS('Scritture 2015'!$F:$F,'Scritture 2015'!$G:$G,"SP",'Scritture 2015'!$A:$A,$M128)</f>
        <v>0</v>
      </c>
      <c r="AC128" s="29">
        <f t="shared" si="5"/>
        <v>224049.47</v>
      </c>
      <c r="AD128" s="29">
        <f t="shared" si="6"/>
        <v>0</v>
      </c>
      <c r="AF128">
        <v>50</v>
      </c>
      <c r="AG128" t="s">
        <v>901</v>
      </c>
    </row>
    <row r="129" spans="1:33" x14ac:dyDescent="0.3">
      <c r="A129" s="12" t="s">
        <v>22</v>
      </c>
      <c r="B129" s="12" t="s">
        <v>23</v>
      </c>
      <c r="C129" s="13" t="s">
        <v>140</v>
      </c>
      <c r="D129" s="13" t="s">
        <v>143</v>
      </c>
      <c r="E129" s="14" t="s">
        <v>176</v>
      </c>
      <c r="F129" s="13"/>
      <c r="G129" s="13"/>
      <c r="H129" s="10" t="s">
        <v>22</v>
      </c>
      <c r="I129" s="10" t="s">
        <v>23</v>
      </c>
      <c r="J129" t="s">
        <v>148</v>
      </c>
      <c r="K129" t="s">
        <v>173</v>
      </c>
      <c r="L129" t="s">
        <v>143</v>
      </c>
      <c r="M129" s="15">
        <v>11510000004</v>
      </c>
      <c r="N129" s="15" t="s">
        <v>192</v>
      </c>
      <c r="O129" s="12"/>
      <c r="P129" s="12">
        <f>+VLOOKUP(M129,[3]Foglio1!$A$1:$C$65536,3,0)</f>
        <v>1662.08</v>
      </c>
      <c r="Q129" s="12">
        <f t="shared" si="7"/>
        <v>1662.08</v>
      </c>
      <c r="R129" s="29">
        <f>+VLOOKUP($M129,'Sp 2013'!$M:$X,12,0)</f>
        <v>0</v>
      </c>
      <c r="S129" s="29">
        <f>+VLOOKUP($M129,'Bil 2014'!$M:$Y,13,0)</f>
        <v>0</v>
      </c>
      <c r="T129" s="29">
        <f>+SUMIFS('Scritture 2015'!$F:$F,'Scritture 2015'!$G:$G,"38",'Scritture 2015'!$A:$A,$M129)</f>
        <v>0</v>
      </c>
      <c r="U129" s="29">
        <f>+SUMIFS('Scritture 2015'!$F:$F,'Scritture 2015'!$G:$G,"16",'Scritture 2015'!$A:$A,$M129)</f>
        <v>0</v>
      </c>
      <c r="V129" s="29">
        <f>+SUMIFS('Scritture 2015'!$F:$F,'Scritture 2015'!$G:$G,"39CA",'Scritture 2015'!$A:$A,$M129)</f>
        <v>0</v>
      </c>
      <c r="W129" s="29">
        <f>+SUMIFS('Scritture 2015'!$F:$F,'Scritture 2015'!$G:$G,"17",'Scritture 2015'!$A:$A,$M129)</f>
        <v>0</v>
      </c>
      <c r="X129" s="29">
        <f>+SUMIFS('Scritture 2015'!$F:$F,'Scritture 2015'!$G:$G,"39AF",'Scritture 2015'!$A:$A,$M129)</f>
        <v>0</v>
      </c>
      <c r="Y129" s="29">
        <f>+SUMIFS('Scritture 2015'!$F:$F,'Scritture 2015'!$G:$G,"39SD",'Scritture 2015'!$A:$A,$M129)</f>
        <v>0</v>
      </c>
      <c r="Z129" s="29">
        <f>+SUMIFS('Scritture 2015'!$F:$F,'Scritture 2015'!$G:$G,"37",'Scritture 2015'!$A:$A,$M129)</f>
        <v>0</v>
      </c>
      <c r="AA129" s="29">
        <f>+SUMIFS('Scritture 2015'!$F:$F,'Scritture 2015'!$G:$G,"19",'Scritture 2015'!$A:$A,$M129)</f>
        <v>0</v>
      </c>
      <c r="AB129" s="29">
        <f>+SUMIFS('Scritture 2015'!$F:$F,'Scritture 2015'!$G:$G,"SP",'Scritture 2015'!$A:$A,$M129)</f>
        <v>0</v>
      </c>
      <c r="AC129" s="29">
        <f t="shared" si="5"/>
        <v>1662.08</v>
      </c>
      <c r="AD129" s="29">
        <f t="shared" si="6"/>
        <v>0</v>
      </c>
      <c r="AF129">
        <v>100</v>
      </c>
      <c r="AG129" t="s">
        <v>916</v>
      </c>
    </row>
    <row r="130" spans="1:33" x14ac:dyDescent="0.3">
      <c r="A130" s="12" t="s">
        <v>22</v>
      </c>
      <c r="B130" s="12" t="s">
        <v>23</v>
      </c>
      <c r="C130" s="13" t="s">
        <v>140</v>
      </c>
      <c r="D130" s="13" t="s">
        <v>143</v>
      </c>
      <c r="E130" s="14" t="s">
        <v>176</v>
      </c>
      <c r="F130" s="13"/>
      <c r="G130" s="13"/>
      <c r="H130" s="10" t="s">
        <v>22</v>
      </c>
      <c r="I130" s="10" t="s">
        <v>23</v>
      </c>
      <c r="J130" t="s">
        <v>148</v>
      </c>
      <c r="K130" t="s">
        <v>173</v>
      </c>
      <c r="L130" t="s">
        <v>143</v>
      </c>
      <c r="M130" s="15">
        <v>11510000005</v>
      </c>
      <c r="N130" s="15" t="s">
        <v>193</v>
      </c>
      <c r="O130" s="12">
        <f>+VLOOKUP(M130,[2]Foglio1!$A:$C,3,0)</f>
        <v>8161.62</v>
      </c>
      <c r="P130" s="12">
        <f>+VLOOKUP(M130,[3]Foglio1!$A$1:$C$65536,3,0)</f>
        <v>8161.62</v>
      </c>
      <c r="Q130" s="12">
        <f t="shared" si="7"/>
        <v>0</v>
      </c>
      <c r="R130" s="29">
        <f>+VLOOKUP($M130,'Sp 2013'!$M:$X,12,0)</f>
        <v>0</v>
      </c>
      <c r="S130" s="29">
        <f>+VLOOKUP($M130,'Bil 2014'!$M:$Y,13,0)</f>
        <v>0</v>
      </c>
      <c r="T130" s="29">
        <f>+SUMIFS('Scritture 2015'!$F:$F,'Scritture 2015'!$G:$G,"38",'Scritture 2015'!$A:$A,$M130)</f>
        <v>0</v>
      </c>
      <c r="U130" s="29">
        <f>+SUMIFS('Scritture 2015'!$F:$F,'Scritture 2015'!$G:$G,"16",'Scritture 2015'!$A:$A,$M130)</f>
        <v>0</v>
      </c>
      <c r="V130" s="29">
        <f>+SUMIFS('Scritture 2015'!$F:$F,'Scritture 2015'!$G:$G,"39CA",'Scritture 2015'!$A:$A,$M130)</f>
        <v>0</v>
      </c>
      <c r="W130" s="29">
        <f>+SUMIFS('Scritture 2015'!$F:$F,'Scritture 2015'!$G:$G,"17",'Scritture 2015'!$A:$A,$M130)</f>
        <v>0</v>
      </c>
      <c r="X130" s="29">
        <f>+SUMIFS('Scritture 2015'!$F:$F,'Scritture 2015'!$G:$G,"39AF",'Scritture 2015'!$A:$A,$M130)</f>
        <v>0</v>
      </c>
      <c r="Y130" s="29">
        <f>+SUMIFS('Scritture 2015'!$F:$F,'Scritture 2015'!$G:$G,"39SD",'Scritture 2015'!$A:$A,$M130)</f>
        <v>0</v>
      </c>
      <c r="Z130" s="29">
        <f>+SUMIFS('Scritture 2015'!$F:$F,'Scritture 2015'!$G:$G,"37",'Scritture 2015'!$A:$A,$M130)</f>
        <v>0</v>
      </c>
      <c r="AA130" s="29">
        <f>+SUMIFS('Scritture 2015'!$F:$F,'Scritture 2015'!$G:$G,"19",'Scritture 2015'!$A:$A,$M130)</f>
        <v>0</v>
      </c>
      <c r="AB130" s="29">
        <f>+SUMIFS('Scritture 2015'!$F:$F,'Scritture 2015'!$G:$G,"SP",'Scritture 2015'!$A:$A,$M130)</f>
        <v>0</v>
      </c>
      <c r="AC130" s="29">
        <f t="shared" si="5"/>
        <v>8161.62</v>
      </c>
      <c r="AD130" s="29">
        <f t="shared" si="6"/>
        <v>0</v>
      </c>
      <c r="AF130">
        <v>100</v>
      </c>
      <c r="AG130" t="s">
        <v>916</v>
      </c>
    </row>
    <row r="131" spans="1:33" x14ac:dyDescent="0.3">
      <c r="A131" s="12" t="s">
        <v>22</v>
      </c>
      <c r="B131" s="12" t="s">
        <v>23</v>
      </c>
      <c r="C131" s="13" t="s">
        <v>140</v>
      </c>
      <c r="D131" s="13" t="s">
        <v>143</v>
      </c>
      <c r="E131" s="14" t="s">
        <v>176</v>
      </c>
      <c r="F131" s="13"/>
      <c r="G131" s="13"/>
      <c r="H131" s="10" t="s">
        <v>22</v>
      </c>
      <c r="I131" s="10" t="s">
        <v>23</v>
      </c>
      <c r="J131" t="s">
        <v>148</v>
      </c>
      <c r="K131" t="s">
        <v>173</v>
      </c>
      <c r="L131" t="s">
        <v>143</v>
      </c>
      <c r="M131" s="15">
        <v>11510000008</v>
      </c>
      <c r="N131" s="15" t="s">
        <v>194</v>
      </c>
      <c r="O131" s="12">
        <f>+VLOOKUP(M131,[2]Foglio1!$A:$C,3,0)</f>
        <v>2950</v>
      </c>
      <c r="P131" s="12">
        <f>+VLOOKUP(M131,[3]Foglio1!$A$1:$C$65536,3,0)</f>
        <v>2950</v>
      </c>
      <c r="Q131" s="12">
        <f t="shared" si="7"/>
        <v>0</v>
      </c>
      <c r="R131" s="29">
        <f>+VLOOKUP($M131,'Sp 2013'!$M:$X,12,0)</f>
        <v>0</v>
      </c>
      <c r="S131" s="29">
        <f>+VLOOKUP($M131,'Bil 2014'!$M:$Y,13,0)</f>
        <v>0</v>
      </c>
      <c r="T131" s="29">
        <f>+SUMIFS('Scritture 2015'!$F:$F,'Scritture 2015'!$G:$G,"38",'Scritture 2015'!$A:$A,$M131)</f>
        <v>0</v>
      </c>
      <c r="U131" s="29">
        <f>+SUMIFS('Scritture 2015'!$F:$F,'Scritture 2015'!$G:$G,"16",'Scritture 2015'!$A:$A,$M131)</f>
        <v>0</v>
      </c>
      <c r="V131" s="29">
        <f>+SUMIFS('Scritture 2015'!$F:$F,'Scritture 2015'!$G:$G,"39CA",'Scritture 2015'!$A:$A,$M131)</f>
        <v>0</v>
      </c>
      <c r="W131" s="29">
        <f>+SUMIFS('Scritture 2015'!$F:$F,'Scritture 2015'!$G:$G,"17",'Scritture 2015'!$A:$A,$M131)</f>
        <v>0</v>
      </c>
      <c r="X131" s="29">
        <f>+SUMIFS('Scritture 2015'!$F:$F,'Scritture 2015'!$G:$G,"39AF",'Scritture 2015'!$A:$A,$M131)</f>
        <v>0</v>
      </c>
      <c r="Y131" s="29">
        <f>+SUMIFS('Scritture 2015'!$F:$F,'Scritture 2015'!$G:$G,"39SD",'Scritture 2015'!$A:$A,$M131)</f>
        <v>0</v>
      </c>
      <c r="Z131" s="29">
        <f>+SUMIFS('Scritture 2015'!$F:$F,'Scritture 2015'!$G:$G,"37",'Scritture 2015'!$A:$A,$M131)</f>
        <v>0</v>
      </c>
      <c r="AA131" s="29">
        <f>+SUMIFS('Scritture 2015'!$F:$F,'Scritture 2015'!$G:$G,"19",'Scritture 2015'!$A:$A,$M131)</f>
        <v>0</v>
      </c>
      <c r="AB131" s="29">
        <f>+SUMIFS('Scritture 2015'!$F:$F,'Scritture 2015'!$G:$G,"SP",'Scritture 2015'!$A:$A,$M131)</f>
        <v>0</v>
      </c>
      <c r="AC131" s="29">
        <f t="shared" si="5"/>
        <v>2950</v>
      </c>
      <c r="AD131" s="29">
        <f t="shared" si="6"/>
        <v>0</v>
      </c>
      <c r="AF131">
        <v>100</v>
      </c>
      <c r="AG131" t="s">
        <v>916</v>
      </c>
    </row>
    <row r="132" spans="1:33" x14ac:dyDescent="0.3">
      <c r="A132" s="12" t="s">
        <v>22</v>
      </c>
      <c r="B132" s="12" t="s">
        <v>23</v>
      </c>
      <c r="C132" s="13" t="s">
        <v>140</v>
      </c>
      <c r="D132" s="13" t="s">
        <v>143</v>
      </c>
      <c r="E132" s="14" t="s">
        <v>176</v>
      </c>
      <c r="F132" s="13"/>
      <c r="G132" s="13"/>
      <c r="H132" s="10" t="s">
        <v>22</v>
      </c>
      <c r="I132" s="10" t="s">
        <v>23</v>
      </c>
      <c r="J132" t="s">
        <v>148</v>
      </c>
      <c r="K132" t="s">
        <v>173</v>
      </c>
      <c r="L132" t="s">
        <v>143</v>
      </c>
      <c r="M132" s="15">
        <v>11510000018</v>
      </c>
      <c r="N132" s="15" t="s">
        <v>195</v>
      </c>
      <c r="O132" s="12">
        <f>+VLOOKUP(M132,[2]Foglio1!$A:$C,3,0)</f>
        <v>115841.47</v>
      </c>
      <c r="P132" s="12">
        <f>+VLOOKUP(M132,[3]Foglio1!$A$1:$C$65536,3,0)</f>
        <v>0</v>
      </c>
      <c r="Q132" s="12">
        <f t="shared" si="7"/>
        <v>-115841.47</v>
      </c>
      <c r="R132" s="29">
        <f>+VLOOKUP($M132,'Sp 2013'!$M:$X,12,0)</f>
        <v>0</v>
      </c>
      <c r="S132" s="29">
        <f>+VLOOKUP($M132,'Bil 2014'!$M:$Y,13,0)</f>
        <v>0</v>
      </c>
      <c r="T132" s="29">
        <f>+SUMIFS('Scritture 2015'!$F:$F,'Scritture 2015'!$G:$G,"38",'Scritture 2015'!$A:$A,$M132)</f>
        <v>0</v>
      </c>
      <c r="U132" s="29">
        <f>+SUMIFS('Scritture 2015'!$F:$F,'Scritture 2015'!$G:$G,"16",'Scritture 2015'!$A:$A,$M132)</f>
        <v>0</v>
      </c>
      <c r="V132" s="29">
        <f>+SUMIFS('Scritture 2015'!$F:$F,'Scritture 2015'!$G:$G,"39CA",'Scritture 2015'!$A:$A,$M132)</f>
        <v>0</v>
      </c>
      <c r="W132" s="29">
        <f>+SUMIFS('Scritture 2015'!$F:$F,'Scritture 2015'!$G:$G,"17",'Scritture 2015'!$A:$A,$M132)</f>
        <v>0</v>
      </c>
      <c r="X132" s="29">
        <f>+SUMIFS('Scritture 2015'!$F:$F,'Scritture 2015'!$G:$G,"39AF",'Scritture 2015'!$A:$A,$M132)</f>
        <v>0</v>
      </c>
      <c r="Y132" s="29">
        <f>+SUMIFS('Scritture 2015'!$F:$F,'Scritture 2015'!$G:$G,"39SD",'Scritture 2015'!$A:$A,$M132)</f>
        <v>0</v>
      </c>
      <c r="Z132" s="29">
        <f>+SUMIFS('Scritture 2015'!$F:$F,'Scritture 2015'!$G:$G,"37",'Scritture 2015'!$A:$A,$M132)</f>
        <v>0</v>
      </c>
      <c r="AA132" s="29">
        <f>+SUMIFS('Scritture 2015'!$F:$F,'Scritture 2015'!$G:$G,"19",'Scritture 2015'!$A:$A,$M132)</f>
        <v>0</v>
      </c>
      <c r="AB132" s="29">
        <f>+SUMIFS('Scritture 2015'!$F:$F,'Scritture 2015'!$G:$G,"SP",'Scritture 2015'!$A:$A,$M132)</f>
        <v>0</v>
      </c>
      <c r="AC132" s="29">
        <f t="shared" ref="AC132:AC198" si="8">+P132+SUM(R132:AB132)</f>
        <v>0</v>
      </c>
      <c r="AD132" s="29">
        <f t="shared" si="6"/>
        <v>0</v>
      </c>
      <c r="AF132">
        <v>100</v>
      </c>
      <c r="AG132" t="s">
        <v>916</v>
      </c>
    </row>
    <row r="133" spans="1:33" x14ac:dyDescent="0.3">
      <c r="A133" s="12" t="s">
        <v>22</v>
      </c>
      <c r="B133" s="12" t="s">
        <v>23</v>
      </c>
      <c r="C133" s="13" t="s">
        <v>140</v>
      </c>
      <c r="D133" s="13" t="s">
        <v>143</v>
      </c>
      <c r="E133" s="14" t="s">
        <v>176</v>
      </c>
      <c r="F133" s="13"/>
      <c r="G133" s="13"/>
      <c r="H133" s="10" t="s">
        <v>22</v>
      </c>
      <c r="I133" s="10" t="s">
        <v>23</v>
      </c>
      <c r="J133" t="s">
        <v>148</v>
      </c>
      <c r="K133" t="s">
        <v>173</v>
      </c>
      <c r="L133" t="s">
        <v>143</v>
      </c>
      <c r="M133" s="15">
        <v>11510000019</v>
      </c>
      <c r="N133" s="15" t="s">
        <v>196</v>
      </c>
      <c r="O133" s="12">
        <f>+VLOOKUP(M133,[2]Foglio1!$A:$C,3,0)</f>
        <v>183845.6</v>
      </c>
      <c r="P133" s="12">
        <f>+VLOOKUP(M133,[3]Foglio1!$A$1:$C$65536,3,0)</f>
        <v>183845.6</v>
      </c>
      <c r="Q133" s="12">
        <f t="shared" si="7"/>
        <v>0</v>
      </c>
      <c r="R133" s="29">
        <f>+VLOOKUP($M133,'Sp 2013'!$M:$X,12,0)</f>
        <v>0</v>
      </c>
      <c r="S133" s="29">
        <f>+VLOOKUP($M133,'Bil 2014'!$M:$Y,13,0)</f>
        <v>0</v>
      </c>
      <c r="T133" s="29">
        <f>+SUMIFS('Scritture 2015'!$F:$F,'Scritture 2015'!$G:$G,"38",'Scritture 2015'!$A:$A,$M133)</f>
        <v>0</v>
      </c>
      <c r="U133" s="29">
        <f>+SUMIFS('Scritture 2015'!$F:$F,'Scritture 2015'!$G:$G,"16",'Scritture 2015'!$A:$A,$M133)</f>
        <v>0</v>
      </c>
      <c r="V133" s="29">
        <f>+SUMIFS('Scritture 2015'!$F:$F,'Scritture 2015'!$G:$G,"39CA",'Scritture 2015'!$A:$A,$M133)</f>
        <v>0</v>
      </c>
      <c r="W133" s="29">
        <f>+SUMIFS('Scritture 2015'!$F:$F,'Scritture 2015'!$G:$G,"17",'Scritture 2015'!$A:$A,$M133)</f>
        <v>0</v>
      </c>
      <c r="X133" s="29">
        <f>+SUMIFS('Scritture 2015'!$F:$F,'Scritture 2015'!$G:$G,"39AF",'Scritture 2015'!$A:$A,$M133)</f>
        <v>0</v>
      </c>
      <c r="Y133" s="29">
        <f>+SUMIFS('Scritture 2015'!$F:$F,'Scritture 2015'!$G:$G,"39SD",'Scritture 2015'!$A:$A,$M133)</f>
        <v>0</v>
      </c>
      <c r="Z133" s="29">
        <f>+SUMIFS('Scritture 2015'!$F:$F,'Scritture 2015'!$G:$G,"37",'Scritture 2015'!$A:$A,$M133)</f>
        <v>0</v>
      </c>
      <c r="AA133" s="29">
        <f>+SUMIFS('Scritture 2015'!$F:$F,'Scritture 2015'!$G:$G,"19",'Scritture 2015'!$A:$A,$M133)</f>
        <v>0</v>
      </c>
      <c r="AB133" s="29">
        <f>+SUMIFS('Scritture 2015'!$F:$F,'Scritture 2015'!$G:$G,"SP",'Scritture 2015'!$A:$A,$M133)</f>
        <v>0</v>
      </c>
      <c r="AC133" s="29">
        <f t="shared" si="8"/>
        <v>183845.6</v>
      </c>
      <c r="AD133" s="29">
        <f t="shared" si="6"/>
        <v>0</v>
      </c>
      <c r="AF133">
        <v>100</v>
      </c>
      <c r="AG133" t="s">
        <v>916</v>
      </c>
    </row>
    <row r="134" spans="1:33" x14ac:dyDescent="0.3">
      <c r="A134" s="12" t="s">
        <v>22</v>
      </c>
      <c r="B134" s="12" t="s">
        <v>23</v>
      </c>
      <c r="C134" s="13" t="s">
        <v>140</v>
      </c>
      <c r="D134" s="13" t="s">
        <v>143</v>
      </c>
      <c r="E134" s="14" t="s">
        <v>176</v>
      </c>
      <c r="F134" s="13"/>
      <c r="G134" s="13"/>
      <c r="H134" s="10" t="s">
        <v>22</v>
      </c>
      <c r="I134" s="10" t="s">
        <v>23</v>
      </c>
      <c r="J134" t="s">
        <v>148</v>
      </c>
      <c r="K134" t="s">
        <v>173</v>
      </c>
      <c r="L134" t="s">
        <v>143</v>
      </c>
      <c r="M134" s="15">
        <v>11510000024</v>
      </c>
      <c r="N134" s="15" t="s">
        <v>197</v>
      </c>
      <c r="O134" s="12">
        <f>+VLOOKUP(M134,[2]Foglio1!$A:$C,3,0)</f>
        <v>285971.84999999998</v>
      </c>
      <c r="P134" s="12">
        <f>+VLOOKUP(M134,[3]Foglio1!$A$1:$C$65536,3,0)</f>
        <v>24021.439999999999</v>
      </c>
      <c r="Q134" s="12">
        <f t="shared" si="7"/>
        <v>-261950.40999999997</v>
      </c>
      <c r="R134" s="29">
        <f>+VLOOKUP($M134,'Sp 2013'!$M:$X,12,0)</f>
        <v>0</v>
      </c>
      <c r="S134" s="29">
        <f>+VLOOKUP($M134,'Bil 2014'!$M:$Y,13,0)</f>
        <v>0</v>
      </c>
      <c r="T134" s="29">
        <f>+SUMIFS('Scritture 2015'!$F:$F,'Scritture 2015'!$G:$G,"38",'Scritture 2015'!$A:$A,$M134)</f>
        <v>0</v>
      </c>
      <c r="U134" s="29">
        <f>+SUMIFS('Scritture 2015'!$F:$F,'Scritture 2015'!$G:$G,"16",'Scritture 2015'!$A:$A,$M134)</f>
        <v>0</v>
      </c>
      <c r="V134" s="29">
        <f>+SUMIFS('Scritture 2015'!$F:$F,'Scritture 2015'!$G:$G,"39CA",'Scritture 2015'!$A:$A,$M134)</f>
        <v>0</v>
      </c>
      <c r="W134" s="29">
        <f>+SUMIFS('Scritture 2015'!$F:$F,'Scritture 2015'!$G:$G,"17",'Scritture 2015'!$A:$A,$M134)</f>
        <v>0</v>
      </c>
      <c r="X134" s="29">
        <f>+SUMIFS('Scritture 2015'!$F:$F,'Scritture 2015'!$G:$G,"39AF",'Scritture 2015'!$A:$A,$M134)</f>
        <v>0</v>
      </c>
      <c r="Y134" s="29">
        <f>+SUMIFS('Scritture 2015'!$F:$F,'Scritture 2015'!$G:$G,"39SD",'Scritture 2015'!$A:$A,$M134)</f>
        <v>0</v>
      </c>
      <c r="Z134" s="29">
        <f>+SUMIFS('Scritture 2015'!$F:$F,'Scritture 2015'!$G:$G,"37",'Scritture 2015'!$A:$A,$M134)</f>
        <v>0</v>
      </c>
      <c r="AA134" s="29">
        <f>+SUMIFS('Scritture 2015'!$F:$F,'Scritture 2015'!$G:$G,"19",'Scritture 2015'!$A:$A,$M134)</f>
        <v>0</v>
      </c>
      <c r="AB134" s="29">
        <f>+SUMIFS('Scritture 2015'!$F:$F,'Scritture 2015'!$G:$G,"SP",'Scritture 2015'!$A:$A,$M134)</f>
        <v>0</v>
      </c>
      <c r="AC134" s="29">
        <f t="shared" si="8"/>
        <v>24021.439999999999</v>
      </c>
      <c r="AD134" s="29">
        <f t="shared" si="6"/>
        <v>0</v>
      </c>
      <c r="AF134">
        <v>100</v>
      </c>
      <c r="AG134" t="s">
        <v>916</v>
      </c>
    </row>
    <row r="135" spans="1:33" x14ac:dyDescent="0.3">
      <c r="A135" s="12" t="s">
        <v>22</v>
      </c>
      <c r="B135" s="12" t="s">
        <v>23</v>
      </c>
      <c r="C135" s="13" t="s">
        <v>140</v>
      </c>
      <c r="D135" s="13" t="s">
        <v>143</v>
      </c>
      <c r="E135" s="14" t="s">
        <v>176</v>
      </c>
      <c r="F135" s="13"/>
      <c r="G135" s="13"/>
      <c r="H135" s="10" t="s">
        <v>22</v>
      </c>
      <c r="I135" s="10" t="s">
        <v>23</v>
      </c>
      <c r="J135" t="s">
        <v>148</v>
      </c>
      <c r="K135" t="s">
        <v>173</v>
      </c>
      <c r="L135" t="s">
        <v>143</v>
      </c>
      <c r="M135" s="15">
        <v>11510000041</v>
      </c>
      <c r="N135" s="15" t="s">
        <v>198</v>
      </c>
      <c r="O135" s="12">
        <f>+VLOOKUP(M135,[2]Foglio1!$A:$C,3,0)</f>
        <v>7860.83</v>
      </c>
      <c r="P135" s="12">
        <f>+VLOOKUP(M135,[3]Foglio1!$A$1:$C$65536,3,0)</f>
        <v>7860.83</v>
      </c>
      <c r="Q135" s="12">
        <f t="shared" si="7"/>
        <v>0</v>
      </c>
      <c r="R135" s="29">
        <f>+VLOOKUP($M135,'Sp 2013'!$M:$X,12,0)</f>
        <v>0</v>
      </c>
      <c r="S135" s="29">
        <f>+VLOOKUP($M135,'Bil 2014'!$M:$Y,13,0)</f>
        <v>0</v>
      </c>
      <c r="T135" s="29">
        <f>+SUMIFS('Scritture 2015'!$F:$F,'Scritture 2015'!$G:$G,"38",'Scritture 2015'!$A:$A,$M135)</f>
        <v>0</v>
      </c>
      <c r="U135" s="29">
        <f>+SUMIFS('Scritture 2015'!$F:$F,'Scritture 2015'!$G:$G,"16",'Scritture 2015'!$A:$A,$M135)</f>
        <v>0</v>
      </c>
      <c r="V135" s="29">
        <f>+SUMIFS('Scritture 2015'!$F:$F,'Scritture 2015'!$G:$G,"39CA",'Scritture 2015'!$A:$A,$M135)</f>
        <v>0</v>
      </c>
      <c r="W135" s="29">
        <f>+SUMIFS('Scritture 2015'!$F:$F,'Scritture 2015'!$G:$G,"17",'Scritture 2015'!$A:$A,$M135)</f>
        <v>0</v>
      </c>
      <c r="X135" s="29">
        <f>+SUMIFS('Scritture 2015'!$F:$F,'Scritture 2015'!$G:$G,"39AF",'Scritture 2015'!$A:$A,$M135)</f>
        <v>0</v>
      </c>
      <c r="Y135" s="29">
        <f>+SUMIFS('Scritture 2015'!$F:$F,'Scritture 2015'!$G:$G,"39SD",'Scritture 2015'!$A:$A,$M135)</f>
        <v>0</v>
      </c>
      <c r="Z135" s="29">
        <f>+SUMIFS('Scritture 2015'!$F:$F,'Scritture 2015'!$G:$G,"37",'Scritture 2015'!$A:$A,$M135)</f>
        <v>0</v>
      </c>
      <c r="AA135" s="29">
        <f>+SUMIFS('Scritture 2015'!$F:$F,'Scritture 2015'!$G:$G,"19",'Scritture 2015'!$A:$A,$M135)</f>
        <v>0</v>
      </c>
      <c r="AB135" s="29">
        <f>+SUMIFS('Scritture 2015'!$F:$F,'Scritture 2015'!$G:$G,"SP",'Scritture 2015'!$A:$A,$M135)</f>
        <v>0</v>
      </c>
      <c r="AC135" s="29">
        <f t="shared" si="8"/>
        <v>7860.83</v>
      </c>
      <c r="AD135" s="29">
        <f t="shared" si="6"/>
        <v>0</v>
      </c>
      <c r="AF135">
        <v>100</v>
      </c>
      <c r="AG135" t="s">
        <v>916</v>
      </c>
    </row>
    <row r="136" spans="1:33" x14ac:dyDescent="0.3">
      <c r="A136" s="12" t="s">
        <v>22</v>
      </c>
      <c r="B136" s="12" t="s">
        <v>23</v>
      </c>
      <c r="C136" s="13" t="s">
        <v>140</v>
      </c>
      <c r="D136" s="13" t="s">
        <v>143</v>
      </c>
      <c r="E136" s="14" t="s">
        <v>176</v>
      </c>
      <c r="F136" s="13"/>
      <c r="G136" s="13"/>
      <c r="H136" s="10" t="s">
        <v>22</v>
      </c>
      <c r="I136" s="10" t="s">
        <v>23</v>
      </c>
      <c r="J136" t="s">
        <v>148</v>
      </c>
      <c r="K136" t="s">
        <v>173</v>
      </c>
      <c r="L136" t="s">
        <v>143</v>
      </c>
      <c r="M136" s="15">
        <v>11510000044</v>
      </c>
      <c r="N136" s="15" t="s">
        <v>199</v>
      </c>
      <c r="O136" s="12">
        <f>+VLOOKUP(M136,[2]Foglio1!$A:$C,3,0)</f>
        <v>67125.75</v>
      </c>
      <c r="P136" s="12">
        <f>+VLOOKUP(M136,[3]Foglio1!$A$1:$C$65536,3,0)</f>
        <v>0</v>
      </c>
      <c r="Q136" s="12">
        <f t="shared" si="7"/>
        <v>-67125.75</v>
      </c>
      <c r="R136" s="29">
        <f>+VLOOKUP($M136,'Sp 2013'!$M:$X,12,0)</f>
        <v>0</v>
      </c>
      <c r="S136" s="29">
        <f>+VLOOKUP($M136,'Bil 2014'!$M:$Y,13,0)</f>
        <v>0</v>
      </c>
      <c r="T136" s="29">
        <f>+SUMIFS('Scritture 2015'!$F:$F,'Scritture 2015'!$G:$G,"38",'Scritture 2015'!$A:$A,$M136)</f>
        <v>0</v>
      </c>
      <c r="U136" s="29">
        <f>+SUMIFS('Scritture 2015'!$F:$F,'Scritture 2015'!$G:$G,"16",'Scritture 2015'!$A:$A,$M136)</f>
        <v>0</v>
      </c>
      <c r="V136" s="29">
        <f>+SUMIFS('Scritture 2015'!$F:$F,'Scritture 2015'!$G:$G,"39CA",'Scritture 2015'!$A:$A,$M136)</f>
        <v>0</v>
      </c>
      <c r="W136" s="29">
        <f>+SUMIFS('Scritture 2015'!$F:$F,'Scritture 2015'!$G:$G,"17",'Scritture 2015'!$A:$A,$M136)</f>
        <v>0</v>
      </c>
      <c r="X136" s="29">
        <f>+SUMIFS('Scritture 2015'!$F:$F,'Scritture 2015'!$G:$G,"39AF",'Scritture 2015'!$A:$A,$M136)</f>
        <v>0</v>
      </c>
      <c r="Y136" s="29">
        <f>+SUMIFS('Scritture 2015'!$F:$F,'Scritture 2015'!$G:$G,"39SD",'Scritture 2015'!$A:$A,$M136)</f>
        <v>0</v>
      </c>
      <c r="Z136" s="29">
        <f>+SUMIFS('Scritture 2015'!$F:$F,'Scritture 2015'!$G:$G,"37",'Scritture 2015'!$A:$A,$M136)</f>
        <v>0</v>
      </c>
      <c r="AA136" s="29">
        <f>+SUMIFS('Scritture 2015'!$F:$F,'Scritture 2015'!$G:$G,"19",'Scritture 2015'!$A:$A,$M136)</f>
        <v>0</v>
      </c>
      <c r="AB136" s="29">
        <f>+SUMIFS('Scritture 2015'!$F:$F,'Scritture 2015'!$G:$G,"SP",'Scritture 2015'!$A:$A,$M136)</f>
        <v>0</v>
      </c>
      <c r="AC136" s="29">
        <f t="shared" si="8"/>
        <v>0</v>
      </c>
      <c r="AD136" s="29">
        <f t="shared" si="6"/>
        <v>0</v>
      </c>
      <c r="AF136">
        <v>100</v>
      </c>
      <c r="AG136" t="s">
        <v>916</v>
      </c>
    </row>
    <row r="137" spans="1:33" x14ac:dyDescent="0.3">
      <c r="A137" s="12" t="s">
        <v>22</v>
      </c>
      <c r="B137" s="12" t="s">
        <v>23</v>
      </c>
      <c r="C137" s="13" t="s">
        <v>140</v>
      </c>
      <c r="D137" s="13" t="s">
        <v>143</v>
      </c>
      <c r="E137" s="14" t="s">
        <v>176</v>
      </c>
      <c r="F137" s="13"/>
      <c r="G137" s="13"/>
      <c r="H137" s="10" t="s">
        <v>22</v>
      </c>
      <c r="I137" s="10" t="s">
        <v>23</v>
      </c>
      <c r="J137" t="s">
        <v>148</v>
      </c>
      <c r="K137" t="s">
        <v>173</v>
      </c>
      <c r="L137" t="s">
        <v>143</v>
      </c>
      <c r="M137" s="15">
        <v>11510000045</v>
      </c>
      <c r="N137" s="15" t="s">
        <v>200</v>
      </c>
      <c r="O137" s="12">
        <f>+VLOOKUP(M137,[2]Foglio1!$A:$C,3,0)</f>
        <v>5373.58</v>
      </c>
      <c r="P137" s="12">
        <f>+VLOOKUP(M137,[3]Foglio1!$A$1:$C$65536,3,0)</f>
        <v>5373.58</v>
      </c>
      <c r="Q137" s="12">
        <f t="shared" si="7"/>
        <v>0</v>
      </c>
      <c r="R137" s="29">
        <f>+VLOOKUP($M137,'Sp 2013'!$M:$X,12,0)</f>
        <v>0</v>
      </c>
      <c r="S137" s="29">
        <f>+VLOOKUP($M137,'Bil 2014'!$M:$Y,13,0)</f>
        <v>0</v>
      </c>
      <c r="T137" s="29">
        <f>+SUMIFS('Scritture 2015'!$F:$F,'Scritture 2015'!$G:$G,"38",'Scritture 2015'!$A:$A,$M137)</f>
        <v>0</v>
      </c>
      <c r="U137" s="29">
        <f>+SUMIFS('Scritture 2015'!$F:$F,'Scritture 2015'!$G:$G,"16",'Scritture 2015'!$A:$A,$M137)</f>
        <v>0</v>
      </c>
      <c r="V137" s="29">
        <f>+SUMIFS('Scritture 2015'!$F:$F,'Scritture 2015'!$G:$G,"39CA",'Scritture 2015'!$A:$A,$M137)</f>
        <v>0</v>
      </c>
      <c r="W137" s="29">
        <f>+SUMIFS('Scritture 2015'!$F:$F,'Scritture 2015'!$G:$G,"17",'Scritture 2015'!$A:$A,$M137)</f>
        <v>0</v>
      </c>
      <c r="X137" s="29">
        <f>+SUMIFS('Scritture 2015'!$F:$F,'Scritture 2015'!$G:$G,"39AF",'Scritture 2015'!$A:$A,$M137)</f>
        <v>0</v>
      </c>
      <c r="Y137" s="29">
        <f>+SUMIFS('Scritture 2015'!$F:$F,'Scritture 2015'!$G:$G,"39SD",'Scritture 2015'!$A:$A,$M137)</f>
        <v>0</v>
      </c>
      <c r="Z137" s="29">
        <f>+SUMIFS('Scritture 2015'!$F:$F,'Scritture 2015'!$G:$G,"37",'Scritture 2015'!$A:$A,$M137)</f>
        <v>0</v>
      </c>
      <c r="AA137" s="29">
        <f>+SUMIFS('Scritture 2015'!$F:$F,'Scritture 2015'!$G:$G,"19",'Scritture 2015'!$A:$A,$M137)</f>
        <v>0</v>
      </c>
      <c r="AB137" s="29">
        <f>+SUMIFS('Scritture 2015'!$F:$F,'Scritture 2015'!$G:$G,"SP",'Scritture 2015'!$A:$A,$M137)</f>
        <v>0</v>
      </c>
      <c r="AC137" s="29">
        <f t="shared" si="8"/>
        <v>5373.58</v>
      </c>
      <c r="AD137" s="29">
        <f t="shared" si="6"/>
        <v>0</v>
      </c>
      <c r="AF137">
        <v>100</v>
      </c>
      <c r="AG137" t="s">
        <v>916</v>
      </c>
    </row>
    <row r="138" spans="1:33" x14ac:dyDescent="0.3">
      <c r="A138" s="12" t="s">
        <v>22</v>
      </c>
      <c r="B138" s="12" t="s">
        <v>23</v>
      </c>
      <c r="C138" s="13" t="s">
        <v>140</v>
      </c>
      <c r="D138" s="13" t="s">
        <v>143</v>
      </c>
      <c r="E138" s="14" t="s">
        <v>176</v>
      </c>
      <c r="F138" s="13"/>
      <c r="G138" s="13"/>
      <c r="H138" s="10" t="s">
        <v>22</v>
      </c>
      <c r="I138" s="10" t="s">
        <v>23</v>
      </c>
      <c r="J138" t="s">
        <v>148</v>
      </c>
      <c r="K138" t="s">
        <v>173</v>
      </c>
      <c r="L138" t="s">
        <v>143</v>
      </c>
      <c r="M138" s="15">
        <v>11510000053</v>
      </c>
      <c r="N138" s="15" t="s">
        <v>201</v>
      </c>
      <c r="O138" s="12"/>
      <c r="P138" s="12">
        <f>+VLOOKUP(M138,[3]Foglio1!$A$1:$C$65536,3,0)</f>
        <v>1000</v>
      </c>
      <c r="Q138" s="12">
        <f t="shared" si="7"/>
        <v>1000</v>
      </c>
      <c r="R138" s="29">
        <f>+VLOOKUP($M138,'Sp 2013'!$M:$X,12,0)</f>
        <v>0</v>
      </c>
      <c r="S138" s="29">
        <f>+VLOOKUP($M138,'Bil 2014'!$M:$Y,13,0)</f>
        <v>0</v>
      </c>
      <c r="T138" s="29">
        <f>+SUMIFS('Scritture 2015'!$F:$F,'Scritture 2015'!$G:$G,"38",'Scritture 2015'!$A:$A,$M138)</f>
        <v>0</v>
      </c>
      <c r="U138" s="29">
        <f>+SUMIFS('Scritture 2015'!$F:$F,'Scritture 2015'!$G:$G,"16",'Scritture 2015'!$A:$A,$M138)</f>
        <v>0</v>
      </c>
      <c r="V138" s="29">
        <f>+SUMIFS('Scritture 2015'!$F:$F,'Scritture 2015'!$G:$G,"39CA",'Scritture 2015'!$A:$A,$M138)</f>
        <v>0</v>
      </c>
      <c r="W138" s="29">
        <f>+SUMIFS('Scritture 2015'!$F:$F,'Scritture 2015'!$G:$G,"17",'Scritture 2015'!$A:$A,$M138)</f>
        <v>0</v>
      </c>
      <c r="X138" s="29">
        <f>+SUMIFS('Scritture 2015'!$F:$F,'Scritture 2015'!$G:$G,"39AF",'Scritture 2015'!$A:$A,$M138)</f>
        <v>0</v>
      </c>
      <c r="Y138" s="29">
        <f>+SUMIFS('Scritture 2015'!$F:$F,'Scritture 2015'!$G:$G,"39SD",'Scritture 2015'!$A:$A,$M138)</f>
        <v>0</v>
      </c>
      <c r="Z138" s="29">
        <f>+SUMIFS('Scritture 2015'!$F:$F,'Scritture 2015'!$G:$G,"37",'Scritture 2015'!$A:$A,$M138)</f>
        <v>0</v>
      </c>
      <c r="AA138" s="29">
        <f>+SUMIFS('Scritture 2015'!$F:$F,'Scritture 2015'!$G:$G,"19",'Scritture 2015'!$A:$A,$M138)</f>
        <v>0</v>
      </c>
      <c r="AB138" s="29">
        <f>+SUMIFS('Scritture 2015'!$F:$F,'Scritture 2015'!$G:$G,"SP",'Scritture 2015'!$A:$A,$M138)</f>
        <v>0</v>
      </c>
      <c r="AC138" s="29">
        <f t="shared" si="8"/>
        <v>1000</v>
      </c>
      <c r="AD138" s="29">
        <f t="shared" si="6"/>
        <v>0</v>
      </c>
      <c r="AF138">
        <v>100</v>
      </c>
      <c r="AG138" t="s">
        <v>916</v>
      </c>
    </row>
    <row r="139" spans="1:33" x14ac:dyDescent="0.3">
      <c r="A139" s="12" t="s">
        <v>22</v>
      </c>
      <c r="B139" s="12" t="s">
        <v>23</v>
      </c>
      <c r="C139" s="13" t="s">
        <v>140</v>
      </c>
      <c r="D139" s="13" t="s">
        <v>143</v>
      </c>
      <c r="E139" s="14" t="s">
        <v>176</v>
      </c>
      <c r="F139" s="13"/>
      <c r="G139" s="13"/>
      <c r="H139" s="10" t="s">
        <v>22</v>
      </c>
      <c r="I139" s="10" t="s">
        <v>23</v>
      </c>
      <c r="J139" t="s">
        <v>148</v>
      </c>
      <c r="K139" t="s">
        <v>173</v>
      </c>
      <c r="L139" t="s">
        <v>143</v>
      </c>
      <c r="M139" s="15">
        <v>22222000062</v>
      </c>
      <c r="N139" s="15" t="s">
        <v>202</v>
      </c>
      <c r="O139" s="12">
        <f>+VLOOKUP(M139,[2]Foglio1!$A:$C,3,0)</f>
        <v>17760.64</v>
      </c>
      <c r="P139" s="12">
        <f>+VLOOKUP(M139,[3]Foglio1!$A$1:$C$65536,3,0)</f>
        <v>19034.36</v>
      </c>
      <c r="Q139" s="12">
        <f t="shared" si="7"/>
        <v>1273.7200000000012</v>
      </c>
      <c r="R139" s="29">
        <f>+VLOOKUP($M139,'Sp 2013'!$M:$X,12,0)</f>
        <v>0</v>
      </c>
      <c r="S139" s="29">
        <f>+VLOOKUP($M139,'Bil 2014'!$M:$Y,13,0)</f>
        <v>0</v>
      </c>
      <c r="T139" s="29">
        <f>+SUMIFS('Scritture 2015'!$F:$F,'Scritture 2015'!$G:$G,"38",'Scritture 2015'!$A:$A,$M139)</f>
        <v>0</v>
      </c>
      <c r="U139" s="29">
        <f>+SUMIFS('Scritture 2015'!$F:$F,'Scritture 2015'!$G:$G,"16",'Scritture 2015'!$A:$A,$M139)</f>
        <v>0</v>
      </c>
      <c r="V139" s="29">
        <f>+SUMIFS('Scritture 2015'!$F:$F,'Scritture 2015'!$G:$G,"39CA",'Scritture 2015'!$A:$A,$M139)</f>
        <v>0</v>
      </c>
      <c r="W139" s="29">
        <f>+SUMIFS('Scritture 2015'!$F:$F,'Scritture 2015'!$G:$G,"17",'Scritture 2015'!$A:$A,$M139)</f>
        <v>0</v>
      </c>
      <c r="X139" s="29">
        <f>+SUMIFS('Scritture 2015'!$F:$F,'Scritture 2015'!$G:$G,"39AF",'Scritture 2015'!$A:$A,$M139)</f>
        <v>0</v>
      </c>
      <c r="Y139" s="29">
        <f>+SUMIFS('Scritture 2015'!$F:$F,'Scritture 2015'!$G:$G,"39SD",'Scritture 2015'!$A:$A,$M139)</f>
        <v>0</v>
      </c>
      <c r="Z139" s="29">
        <f>+SUMIFS('Scritture 2015'!$F:$F,'Scritture 2015'!$G:$G,"37",'Scritture 2015'!$A:$A,$M139)</f>
        <v>0</v>
      </c>
      <c r="AA139" s="29">
        <f>+SUMIFS('Scritture 2015'!$F:$F,'Scritture 2015'!$G:$G,"19",'Scritture 2015'!$A:$A,$M139)</f>
        <v>0</v>
      </c>
      <c r="AB139" s="29">
        <f>+SUMIFS('Scritture 2015'!$F:$F,'Scritture 2015'!$G:$G,"SP",'Scritture 2015'!$A:$A,$M139)</f>
        <v>0</v>
      </c>
      <c r="AC139" s="29">
        <f t="shared" si="8"/>
        <v>19034.36</v>
      </c>
      <c r="AD139" s="29">
        <f t="shared" ref="AD139:AD207" si="9">+AC139-P139</f>
        <v>0</v>
      </c>
      <c r="AF139">
        <v>100</v>
      </c>
      <c r="AG139" t="s">
        <v>916</v>
      </c>
    </row>
    <row r="140" spans="1:33" x14ac:dyDescent="0.3">
      <c r="A140" s="12" t="s">
        <v>22</v>
      </c>
      <c r="B140" s="12" t="s">
        <v>23</v>
      </c>
      <c r="C140" s="13" t="s">
        <v>140</v>
      </c>
      <c r="D140" s="13" t="s">
        <v>143</v>
      </c>
      <c r="E140" s="14" t="s">
        <v>176</v>
      </c>
      <c r="F140" s="13"/>
      <c r="G140" s="13"/>
      <c r="H140" s="10" t="s">
        <v>22</v>
      </c>
      <c r="I140" s="10" t="s">
        <v>23</v>
      </c>
      <c r="J140" t="s">
        <v>148</v>
      </c>
      <c r="K140" t="s">
        <v>173</v>
      </c>
      <c r="L140" t="s">
        <v>143</v>
      </c>
      <c r="M140" s="15">
        <v>22222000002</v>
      </c>
      <c r="N140" s="15" t="s">
        <v>203</v>
      </c>
      <c r="O140" s="12">
        <f>+VLOOKUP(M140,[2]Foglio1!$A:$C,3,0)</f>
        <v>4256.4799999999996</v>
      </c>
      <c r="P140" s="12"/>
      <c r="Q140" s="12">
        <f t="shared" ref="Q140:Q208" si="10">+P140-O140</f>
        <v>-4256.4799999999996</v>
      </c>
      <c r="R140" s="29">
        <f>+VLOOKUP($M140,'Sp 2013'!$M:$X,12,0)</f>
        <v>0</v>
      </c>
      <c r="S140" s="29">
        <f>+VLOOKUP($M140,'Bil 2014'!$M:$Y,13,0)</f>
        <v>0</v>
      </c>
      <c r="T140" s="29">
        <f>+SUMIFS('Scritture 2015'!$F:$F,'Scritture 2015'!$G:$G,"38",'Scritture 2015'!$A:$A,$M140)</f>
        <v>0</v>
      </c>
      <c r="U140" s="29">
        <f>+SUMIFS('Scritture 2015'!$F:$F,'Scritture 2015'!$G:$G,"16",'Scritture 2015'!$A:$A,$M140)</f>
        <v>0</v>
      </c>
      <c r="V140" s="29">
        <f>+SUMIFS('Scritture 2015'!$F:$F,'Scritture 2015'!$G:$G,"39CA",'Scritture 2015'!$A:$A,$M140)</f>
        <v>0</v>
      </c>
      <c r="W140" s="29">
        <f>+SUMIFS('Scritture 2015'!$F:$F,'Scritture 2015'!$G:$G,"17",'Scritture 2015'!$A:$A,$M140)</f>
        <v>0</v>
      </c>
      <c r="X140" s="29">
        <f>+SUMIFS('Scritture 2015'!$F:$F,'Scritture 2015'!$G:$G,"39AF",'Scritture 2015'!$A:$A,$M140)</f>
        <v>0</v>
      </c>
      <c r="Y140" s="29">
        <f>+SUMIFS('Scritture 2015'!$F:$F,'Scritture 2015'!$G:$G,"39SD",'Scritture 2015'!$A:$A,$M140)</f>
        <v>0</v>
      </c>
      <c r="Z140" s="29">
        <f>+SUMIFS('Scritture 2015'!$F:$F,'Scritture 2015'!$G:$G,"37",'Scritture 2015'!$A:$A,$M140)</f>
        <v>0</v>
      </c>
      <c r="AA140" s="29">
        <f>+SUMIFS('Scritture 2015'!$F:$F,'Scritture 2015'!$G:$G,"19",'Scritture 2015'!$A:$A,$M140)</f>
        <v>0</v>
      </c>
      <c r="AB140" s="29">
        <f>+SUMIFS('Scritture 2015'!$F:$F,'Scritture 2015'!$G:$G,"SP",'Scritture 2015'!$A:$A,$M140)</f>
        <v>0</v>
      </c>
      <c r="AC140" s="29">
        <f t="shared" si="8"/>
        <v>0</v>
      </c>
      <c r="AD140" s="29">
        <f t="shared" si="9"/>
        <v>0</v>
      </c>
      <c r="AF140">
        <v>100</v>
      </c>
      <c r="AG140" t="s">
        <v>916</v>
      </c>
    </row>
    <row r="141" spans="1:33" x14ac:dyDescent="0.3">
      <c r="A141" s="12" t="s">
        <v>22</v>
      </c>
      <c r="B141" s="12" t="s">
        <v>23</v>
      </c>
      <c r="C141" s="13" t="s">
        <v>140</v>
      </c>
      <c r="D141" s="13" t="s">
        <v>143</v>
      </c>
      <c r="E141" s="14" t="s">
        <v>176</v>
      </c>
      <c r="F141" s="13"/>
      <c r="G141" s="13"/>
      <c r="H141" s="10" t="s">
        <v>22</v>
      </c>
      <c r="I141" s="10" t="s">
        <v>23</v>
      </c>
      <c r="J141" t="s">
        <v>148</v>
      </c>
      <c r="K141" t="s">
        <v>173</v>
      </c>
      <c r="L141" t="s">
        <v>143</v>
      </c>
      <c r="M141" s="15">
        <v>22223000021</v>
      </c>
      <c r="N141" s="15" t="s">
        <v>204</v>
      </c>
      <c r="O141" s="12">
        <f>+VLOOKUP(M141,[2]Foglio1!$A:$C,3,0)</f>
        <v>3412.13</v>
      </c>
      <c r="P141" s="12"/>
      <c r="Q141" s="12">
        <f t="shared" si="10"/>
        <v>-3412.13</v>
      </c>
      <c r="R141" s="29">
        <f>+VLOOKUP($M141,'Sp 2013'!$M:$X,12,0)</f>
        <v>0</v>
      </c>
      <c r="S141" s="29">
        <f>+VLOOKUP($M141,'Bil 2014'!$M:$Y,13,0)</f>
        <v>0</v>
      </c>
      <c r="T141" s="29">
        <f>+SUMIFS('Scritture 2015'!$F:$F,'Scritture 2015'!$G:$G,"38",'Scritture 2015'!$A:$A,$M141)</f>
        <v>0</v>
      </c>
      <c r="U141" s="29">
        <f>+SUMIFS('Scritture 2015'!$F:$F,'Scritture 2015'!$G:$G,"16",'Scritture 2015'!$A:$A,$M141)</f>
        <v>0</v>
      </c>
      <c r="V141" s="29">
        <f>+SUMIFS('Scritture 2015'!$F:$F,'Scritture 2015'!$G:$G,"39CA",'Scritture 2015'!$A:$A,$M141)</f>
        <v>0</v>
      </c>
      <c r="W141" s="29">
        <f>+SUMIFS('Scritture 2015'!$F:$F,'Scritture 2015'!$G:$G,"17",'Scritture 2015'!$A:$A,$M141)</f>
        <v>0</v>
      </c>
      <c r="X141" s="29">
        <f>+SUMIFS('Scritture 2015'!$F:$F,'Scritture 2015'!$G:$G,"39AF",'Scritture 2015'!$A:$A,$M141)</f>
        <v>0</v>
      </c>
      <c r="Y141" s="29">
        <f>+SUMIFS('Scritture 2015'!$F:$F,'Scritture 2015'!$G:$G,"39SD",'Scritture 2015'!$A:$A,$M141)</f>
        <v>0</v>
      </c>
      <c r="Z141" s="29">
        <f>+SUMIFS('Scritture 2015'!$F:$F,'Scritture 2015'!$G:$G,"37",'Scritture 2015'!$A:$A,$M141)</f>
        <v>0</v>
      </c>
      <c r="AA141" s="29">
        <f>+SUMIFS('Scritture 2015'!$F:$F,'Scritture 2015'!$G:$G,"19",'Scritture 2015'!$A:$A,$M141)</f>
        <v>0</v>
      </c>
      <c r="AB141" s="29">
        <f>+SUMIFS('Scritture 2015'!$F:$F,'Scritture 2015'!$G:$G,"SP",'Scritture 2015'!$A:$A,$M141)</f>
        <v>0</v>
      </c>
      <c r="AC141" s="29">
        <f t="shared" si="8"/>
        <v>0</v>
      </c>
      <c r="AD141" s="29">
        <f t="shared" si="9"/>
        <v>0</v>
      </c>
      <c r="AF141">
        <v>100</v>
      </c>
      <c r="AG141" t="s">
        <v>916</v>
      </c>
    </row>
    <row r="142" spans="1:33" x14ac:dyDescent="0.3">
      <c r="A142" s="12" t="s">
        <v>22</v>
      </c>
      <c r="B142" s="12" t="s">
        <v>23</v>
      </c>
      <c r="C142" s="13" t="s">
        <v>140</v>
      </c>
      <c r="D142" s="13" t="s">
        <v>143</v>
      </c>
      <c r="E142" s="14" t="s">
        <v>176</v>
      </c>
      <c r="F142" s="13"/>
      <c r="G142" s="13"/>
      <c r="H142" s="10" t="s">
        <v>22</v>
      </c>
      <c r="I142" s="10" t="s">
        <v>23</v>
      </c>
      <c r="J142" t="s">
        <v>148</v>
      </c>
      <c r="K142" t="s">
        <v>173</v>
      </c>
      <c r="L142" t="s">
        <v>143</v>
      </c>
      <c r="M142" s="15">
        <v>22223000038</v>
      </c>
      <c r="N142" s="15" t="s">
        <v>205</v>
      </c>
      <c r="O142" s="12">
        <f>+VLOOKUP(M142,[2]Foglio1!$A:$C,3,0)</f>
        <v>195.2</v>
      </c>
      <c r="P142" s="12">
        <f>+VLOOKUP(M142,[3]Foglio1!$A$1:$C$65536,3,0)</f>
        <v>-1237.08</v>
      </c>
      <c r="Q142" s="12">
        <f t="shared" si="10"/>
        <v>-1432.28</v>
      </c>
      <c r="R142" s="29">
        <f>+VLOOKUP($M142,'Sp 2013'!$M:$X,12,0)</f>
        <v>0</v>
      </c>
      <c r="S142" s="29">
        <f>+VLOOKUP($M142,'Bil 2014'!$M:$Y,13,0)</f>
        <v>0</v>
      </c>
      <c r="T142" s="29">
        <f>+SUMIFS('Scritture 2015'!$F:$F,'Scritture 2015'!$G:$G,"38",'Scritture 2015'!$A:$A,$M142)</f>
        <v>0</v>
      </c>
      <c r="U142" s="29">
        <f>+SUMIFS('Scritture 2015'!$F:$F,'Scritture 2015'!$G:$G,"16",'Scritture 2015'!$A:$A,$M142)</f>
        <v>0</v>
      </c>
      <c r="V142" s="29">
        <f>+SUMIFS('Scritture 2015'!$F:$F,'Scritture 2015'!$G:$G,"39CA",'Scritture 2015'!$A:$A,$M142)</f>
        <v>0</v>
      </c>
      <c r="W142" s="29">
        <f>+SUMIFS('Scritture 2015'!$F:$F,'Scritture 2015'!$G:$G,"17",'Scritture 2015'!$A:$A,$M142)</f>
        <v>0</v>
      </c>
      <c r="X142" s="29">
        <f>+SUMIFS('Scritture 2015'!$F:$F,'Scritture 2015'!$G:$G,"39AF",'Scritture 2015'!$A:$A,$M142)</f>
        <v>0</v>
      </c>
      <c r="Y142" s="29">
        <f>+SUMIFS('Scritture 2015'!$F:$F,'Scritture 2015'!$G:$G,"39SD",'Scritture 2015'!$A:$A,$M142)</f>
        <v>0</v>
      </c>
      <c r="Z142" s="29">
        <f>+SUMIFS('Scritture 2015'!$F:$F,'Scritture 2015'!$G:$G,"37",'Scritture 2015'!$A:$A,$M142)</f>
        <v>0</v>
      </c>
      <c r="AA142" s="29">
        <f>+SUMIFS('Scritture 2015'!$F:$F,'Scritture 2015'!$G:$G,"19",'Scritture 2015'!$A:$A,$M142)</f>
        <v>0</v>
      </c>
      <c r="AB142" s="29">
        <f>+SUMIFS('Scritture 2015'!$F:$F,'Scritture 2015'!$G:$G,"SP",'Scritture 2015'!$A:$A,$M142)</f>
        <v>0</v>
      </c>
      <c r="AC142" s="29">
        <f t="shared" si="8"/>
        <v>-1237.08</v>
      </c>
      <c r="AD142" s="29">
        <f t="shared" si="9"/>
        <v>0</v>
      </c>
      <c r="AF142">
        <v>100</v>
      </c>
      <c r="AG142" t="s">
        <v>916</v>
      </c>
    </row>
    <row r="143" spans="1:33" x14ac:dyDescent="0.3">
      <c r="A143" s="12" t="s">
        <v>22</v>
      </c>
      <c r="B143" s="12" t="s">
        <v>23</v>
      </c>
      <c r="C143" s="13" t="s">
        <v>140</v>
      </c>
      <c r="D143" s="13" t="s">
        <v>143</v>
      </c>
      <c r="E143" s="14" t="s">
        <v>176</v>
      </c>
      <c r="F143" s="13"/>
      <c r="G143" s="13"/>
      <c r="H143" s="10" t="s">
        <v>22</v>
      </c>
      <c r="I143" s="10" t="s">
        <v>23</v>
      </c>
      <c r="J143" t="s">
        <v>148</v>
      </c>
      <c r="K143" t="s">
        <v>173</v>
      </c>
      <c r="L143" t="s">
        <v>143</v>
      </c>
      <c r="M143" s="15">
        <v>22223000041</v>
      </c>
      <c r="N143" s="15" t="s">
        <v>206</v>
      </c>
      <c r="O143" s="12"/>
      <c r="P143" s="12">
        <f>+VLOOKUP(M143,[3]Foglio1!$A$1:$C$65536,3,0)</f>
        <v>3106.76</v>
      </c>
      <c r="Q143" s="12">
        <f t="shared" si="10"/>
        <v>3106.76</v>
      </c>
      <c r="R143" s="29">
        <f>+VLOOKUP($M143,'Sp 2013'!$M:$X,12,0)</f>
        <v>0</v>
      </c>
      <c r="S143" s="29">
        <f>+VLOOKUP($M143,'Bil 2014'!$M:$Y,13,0)</f>
        <v>0</v>
      </c>
      <c r="T143" s="29">
        <f>+SUMIFS('Scritture 2015'!$F:$F,'Scritture 2015'!$G:$G,"38",'Scritture 2015'!$A:$A,$M143)</f>
        <v>0</v>
      </c>
      <c r="U143" s="29">
        <f>+SUMIFS('Scritture 2015'!$F:$F,'Scritture 2015'!$G:$G,"16",'Scritture 2015'!$A:$A,$M143)</f>
        <v>0</v>
      </c>
      <c r="V143" s="29">
        <f>+SUMIFS('Scritture 2015'!$F:$F,'Scritture 2015'!$G:$G,"39CA",'Scritture 2015'!$A:$A,$M143)</f>
        <v>0</v>
      </c>
      <c r="W143" s="29">
        <f>+SUMIFS('Scritture 2015'!$F:$F,'Scritture 2015'!$G:$G,"17",'Scritture 2015'!$A:$A,$M143)</f>
        <v>0</v>
      </c>
      <c r="X143" s="29">
        <f>+SUMIFS('Scritture 2015'!$F:$F,'Scritture 2015'!$G:$G,"39AF",'Scritture 2015'!$A:$A,$M143)</f>
        <v>0</v>
      </c>
      <c r="Y143" s="29">
        <f>+SUMIFS('Scritture 2015'!$F:$F,'Scritture 2015'!$G:$G,"39SD",'Scritture 2015'!$A:$A,$M143)</f>
        <v>0</v>
      </c>
      <c r="Z143" s="29">
        <f>+SUMIFS('Scritture 2015'!$F:$F,'Scritture 2015'!$G:$G,"37",'Scritture 2015'!$A:$A,$M143)</f>
        <v>0</v>
      </c>
      <c r="AA143" s="29">
        <f>+SUMIFS('Scritture 2015'!$F:$F,'Scritture 2015'!$G:$G,"19",'Scritture 2015'!$A:$A,$M143)</f>
        <v>0</v>
      </c>
      <c r="AB143" s="29">
        <f>+SUMIFS('Scritture 2015'!$F:$F,'Scritture 2015'!$G:$G,"SP",'Scritture 2015'!$A:$A,$M143)</f>
        <v>0</v>
      </c>
      <c r="AC143" s="29">
        <f t="shared" si="8"/>
        <v>3106.76</v>
      </c>
      <c r="AD143" s="29">
        <f t="shared" si="9"/>
        <v>0</v>
      </c>
      <c r="AF143">
        <v>100</v>
      </c>
      <c r="AG143" t="s">
        <v>916</v>
      </c>
    </row>
    <row r="144" spans="1:33" x14ac:dyDescent="0.3">
      <c r="A144" s="12" t="s">
        <v>22</v>
      </c>
      <c r="B144" s="12" t="s">
        <v>23</v>
      </c>
      <c r="C144" s="13" t="s">
        <v>140</v>
      </c>
      <c r="D144" s="13" t="s">
        <v>143</v>
      </c>
      <c r="E144" s="14" t="s">
        <v>176</v>
      </c>
      <c r="F144" s="13"/>
      <c r="G144" s="13"/>
      <c r="H144" s="10" t="s">
        <v>22</v>
      </c>
      <c r="I144" s="10" t="s">
        <v>23</v>
      </c>
      <c r="J144" t="s">
        <v>148</v>
      </c>
      <c r="K144" t="s">
        <v>173</v>
      </c>
      <c r="L144" t="s">
        <v>143</v>
      </c>
      <c r="M144" s="15">
        <v>22223000042</v>
      </c>
      <c r="N144" s="15" t="s">
        <v>207</v>
      </c>
      <c r="O144" s="12">
        <f>+VLOOKUP(M144,[2]Foglio1!$A:$C,3,0)</f>
        <v>635.66</v>
      </c>
      <c r="P144" s="12">
        <f>+VLOOKUP(M144,[3]Foglio1!$A$1:$C$65536,3,0)</f>
        <v>0</v>
      </c>
      <c r="Q144" s="12">
        <f t="shared" si="10"/>
        <v>-635.66</v>
      </c>
      <c r="R144" s="29">
        <f>+VLOOKUP($M144,'Sp 2013'!$M:$X,12,0)</f>
        <v>0</v>
      </c>
      <c r="S144" s="29">
        <f>+VLOOKUP($M144,'Bil 2014'!$M:$Y,13,0)</f>
        <v>0</v>
      </c>
      <c r="T144" s="29">
        <f>+SUMIFS('Scritture 2015'!$F:$F,'Scritture 2015'!$G:$G,"38",'Scritture 2015'!$A:$A,$M144)</f>
        <v>0</v>
      </c>
      <c r="U144" s="29">
        <f>+SUMIFS('Scritture 2015'!$F:$F,'Scritture 2015'!$G:$G,"16",'Scritture 2015'!$A:$A,$M144)</f>
        <v>0</v>
      </c>
      <c r="V144" s="29">
        <f>+SUMIFS('Scritture 2015'!$F:$F,'Scritture 2015'!$G:$G,"39CA",'Scritture 2015'!$A:$A,$M144)</f>
        <v>0</v>
      </c>
      <c r="W144" s="29">
        <f>+SUMIFS('Scritture 2015'!$F:$F,'Scritture 2015'!$G:$G,"17",'Scritture 2015'!$A:$A,$M144)</f>
        <v>0</v>
      </c>
      <c r="X144" s="29">
        <f>+SUMIFS('Scritture 2015'!$F:$F,'Scritture 2015'!$G:$G,"39AF",'Scritture 2015'!$A:$A,$M144)</f>
        <v>0</v>
      </c>
      <c r="Y144" s="29">
        <f>+SUMIFS('Scritture 2015'!$F:$F,'Scritture 2015'!$G:$G,"39SD",'Scritture 2015'!$A:$A,$M144)</f>
        <v>0</v>
      </c>
      <c r="Z144" s="29">
        <f>+SUMIFS('Scritture 2015'!$F:$F,'Scritture 2015'!$G:$G,"37",'Scritture 2015'!$A:$A,$M144)</f>
        <v>0</v>
      </c>
      <c r="AA144" s="29">
        <f>+SUMIFS('Scritture 2015'!$F:$F,'Scritture 2015'!$G:$G,"19",'Scritture 2015'!$A:$A,$M144)</f>
        <v>0</v>
      </c>
      <c r="AB144" s="29">
        <f>+SUMIFS('Scritture 2015'!$F:$F,'Scritture 2015'!$G:$G,"SP",'Scritture 2015'!$A:$A,$M144)</f>
        <v>0</v>
      </c>
      <c r="AC144" s="29">
        <f t="shared" si="8"/>
        <v>0</v>
      </c>
      <c r="AD144" s="29">
        <f t="shared" si="9"/>
        <v>0</v>
      </c>
      <c r="AF144">
        <v>100</v>
      </c>
      <c r="AG144" t="s">
        <v>916</v>
      </c>
    </row>
    <row r="145" spans="1:33" x14ac:dyDescent="0.3">
      <c r="A145" s="12"/>
      <c r="B145" s="12"/>
      <c r="C145" s="13"/>
      <c r="D145" s="13"/>
      <c r="E145" s="14"/>
      <c r="F145" s="13"/>
      <c r="G145" s="13"/>
      <c r="H145" s="10" t="s">
        <v>22</v>
      </c>
      <c r="I145" s="10" t="s">
        <v>23</v>
      </c>
      <c r="J145" t="s">
        <v>148</v>
      </c>
      <c r="K145" t="s">
        <v>173</v>
      </c>
      <c r="L145" t="s">
        <v>740</v>
      </c>
      <c r="M145" s="36" t="s">
        <v>741</v>
      </c>
      <c r="N145" s="36" t="s">
        <v>742</v>
      </c>
      <c r="O145" s="12"/>
      <c r="P145" s="12"/>
      <c r="Q145" s="12">
        <f t="shared" si="10"/>
        <v>0</v>
      </c>
      <c r="R145" s="29">
        <f>+VLOOKUP($M145,'Sp 2013'!$M:$X,12,0)</f>
        <v>-41086.29</v>
      </c>
      <c r="S145" s="29">
        <f>+VLOOKUP($M145,'Bil 2014'!$M:$Y,13,0)</f>
        <v>6517.9199999999983</v>
      </c>
      <c r="T145" s="29">
        <f>+SUMIFS('Scritture 2015'!$F:$F,'Scritture 2015'!$G:$G,"38",'Scritture 2015'!$A:$A,$M145)</f>
        <v>0</v>
      </c>
      <c r="U145" s="29">
        <f>+SUMIFS('Scritture 2015'!$F:$F,'Scritture 2015'!$G:$G,"16",'Scritture 2015'!$A:$A,$M145)</f>
        <v>0</v>
      </c>
      <c r="V145" s="29">
        <f>+SUMIFS('Scritture 2015'!$F:$F,'Scritture 2015'!$G:$G,"39CA",'Scritture 2015'!$A:$A,$M145)</f>
        <v>0</v>
      </c>
      <c r="W145" s="29">
        <f>+SUMIFS('Scritture 2015'!$F:$F,'Scritture 2015'!$G:$G,"17",'Scritture 2015'!$A:$A,$M145)</f>
        <v>0</v>
      </c>
      <c r="X145" s="29">
        <f>+SUMIFS('Scritture 2015'!$F:$F,'Scritture 2015'!$G:$G,"39AF",'Scritture 2015'!$A:$A,$M145)</f>
        <v>0</v>
      </c>
      <c r="Y145" s="29">
        <f>+SUMIFS('Scritture 2015'!$F:$F,'Scritture 2015'!$G:$G,"39SD",'Scritture 2015'!$A:$A,$M145)</f>
        <v>13949.070000000003</v>
      </c>
      <c r="Z145" s="29">
        <f>+SUMIFS('Scritture 2015'!$F:$F,'Scritture 2015'!$G:$G,"37",'Scritture 2015'!$A:$A,$M145)</f>
        <v>0</v>
      </c>
      <c r="AA145" s="29">
        <f>+SUMIFS('Scritture 2015'!$F:$F,'Scritture 2015'!$G:$G,"19",'Scritture 2015'!$A:$A,$M145)</f>
        <v>0</v>
      </c>
      <c r="AB145" s="29">
        <f>+SUMIFS('Scritture 2015'!$F:$F,'Scritture 2015'!$G:$G,"SP",'Scritture 2015'!$A:$A,$M145)</f>
        <v>0</v>
      </c>
      <c r="AC145" s="29">
        <f t="shared" si="8"/>
        <v>-20619.3</v>
      </c>
      <c r="AD145" s="29">
        <f t="shared" si="9"/>
        <v>-20619.3</v>
      </c>
      <c r="AF145">
        <v>100</v>
      </c>
      <c r="AG145" t="s">
        <v>920</v>
      </c>
    </row>
    <row r="146" spans="1:33" x14ac:dyDescent="0.3">
      <c r="A146" s="12"/>
      <c r="B146" s="12"/>
      <c r="C146" s="13"/>
      <c r="D146" s="13"/>
      <c r="E146" s="14"/>
      <c r="F146" s="13"/>
      <c r="G146" s="13"/>
      <c r="H146" s="10" t="s">
        <v>22</v>
      </c>
      <c r="I146" s="10" t="s">
        <v>23</v>
      </c>
      <c r="J146" t="s">
        <v>148</v>
      </c>
      <c r="K146" t="s">
        <v>173</v>
      </c>
      <c r="L146" t="s">
        <v>740</v>
      </c>
      <c r="M146" s="36" t="s">
        <v>743</v>
      </c>
      <c r="N146" s="36" t="s">
        <v>744</v>
      </c>
      <c r="O146" s="12"/>
      <c r="P146" s="12"/>
      <c r="Q146" s="12">
        <f t="shared" si="10"/>
        <v>0</v>
      </c>
      <c r="R146" s="29">
        <f>+VLOOKUP($M146,'Sp 2013'!$M:$X,12,0)</f>
        <v>0</v>
      </c>
      <c r="S146" s="29">
        <f>+VLOOKUP($M146,'Bil 2014'!$M:$Y,13,0)</f>
        <v>229.27000000000044</v>
      </c>
      <c r="T146" s="29">
        <f>+SUMIFS('Scritture 2015'!$F:$F,'Scritture 2015'!$G:$G,"38",'Scritture 2015'!$A:$A,$M146)</f>
        <v>0</v>
      </c>
      <c r="U146" s="29">
        <f>+SUMIFS('Scritture 2015'!$F:$F,'Scritture 2015'!$G:$G,"16",'Scritture 2015'!$A:$A,$M146)</f>
        <v>0</v>
      </c>
      <c r="V146" s="29">
        <f>+SUMIFS('Scritture 2015'!$F:$F,'Scritture 2015'!$G:$G,"39CA",'Scritture 2015'!$A:$A,$M146)</f>
        <v>0</v>
      </c>
      <c r="W146" s="29">
        <f>+SUMIFS('Scritture 2015'!$F:$F,'Scritture 2015'!$G:$G,"17",'Scritture 2015'!$A:$A,$M146)</f>
        <v>0</v>
      </c>
      <c r="X146" s="29">
        <f>+SUMIFS('Scritture 2015'!$F:$F,'Scritture 2015'!$G:$G,"39AF",'Scritture 2015'!$A:$A,$M146)</f>
        <v>0</v>
      </c>
      <c r="Y146" s="29">
        <f>+SUMIFS('Scritture 2015'!$F:$F,'Scritture 2015'!$G:$G,"39SD",'Scritture 2015'!$A:$A,$M146)</f>
        <v>-228.3</v>
      </c>
      <c r="Z146" s="29">
        <f>+SUMIFS('Scritture 2015'!$F:$F,'Scritture 2015'!$G:$G,"37",'Scritture 2015'!$A:$A,$M146)</f>
        <v>0</v>
      </c>
      <c r="AA146" s="29">
        <f>+SUMIFS('Scritture 2015'!$F:$F,'Scritture 2015'!$G:$G,"19",'Scritture 2015'!$A:$A,$M146)</f>
        <v>0</v>
      </c>
      <c r="AB146" s="29">
        <f>+SUMIFS('Scritture 2015'!$F:$F,'Scritture 2015'!$G:$G,"SP",'Scritture 2015'!$A:$A,$M146)</f>
        <v>0</v>
      </c>
      <c r="AC146" s="29">
        <f t="shared" si="8"/>
        <v>0.97000000000042519</v>
      </c>
      <c r="AD146" s="29">
        <f t="shared" si="9"/>
        <v>0.97000000000042519</v>
      </c>
      <c r="AF146">
        <v>100</v>
      </c>
      <c r="AG146" t="s">
        <v>920</v>
      </c>
    </row>
    <row r="147" spans="1:33" x14ac:dyDescent="0.3">
      <c r="A147" s="12"/>
      <c r="B147" s="12"/>
      <c r="C147" s="13"/>
      <c r="D147" s="13"/>
      <c r="E147" s="14"/>
      <c r="F147" s="13"/>
      <c r="G147" s="13"/>
      <c r="H147" s="10" t="s">
        <v>22</v>
      </c>
      <c r="I147" s="10" t="s">
        <v>23</v>
      </c>
      <c r="J147" t="s">
        <v>148</v>
      </c>
      <c r="K147" t="s">
        <v>173</v>
      </c>
      <c r="L147" t="s">
        <v>740</v>
      </c>
      <c r="M147" s="36" t="s">
        <v>745</v>
      </c>
      <c r="N147" s="15" t="s">
        <v>746</v>
      </c>
      <c r="O147" s="12"/>
      <c r="P147" s="12"/>
      <c r="Q147" s="12">
        <f t="shared" si="10"/>
        <v>0</v>
      </c>
      <c r="R147" s="29">
        <f>+VLOOKUP($M147,'Sp 2013'!$M:$X,12,0)</f>
        <v>0</v>
      </c>
      <c r="S147" s="29">
        <f>+VLOOKUP($M147,'Bil 2014'!$M:$Y,13,0)</f>
        <v>3900</v>
      </c>
      <c r="T147" s="29">
        <f>+SUMIFS('Scritture 2015'!$F:$F,'Scritture 2015'!$G:$G,"38",'Scritture 2015'!$A:$A,$M147)</f>
        <v>0</v>
      </c>
      <c r="U147" s="29">
        <f>+SUMIFS('Scritture 2015'!$F:$F,'Scritture 2015'!$G:$G,"16",'Scritture 2015'!$A:$A,$M147)</f>
        <v>0</v>
      </c>
      <c r="V147" s="29">
        <f>+SUMIFS('Scritture 2015'!$F:$F,'Scritture 2015'!$G:$G,"39CA",'Scritture 2015'!$A:$A,$M147)</f>
        <v>0</v>
      </c>
      <c r="W147" s="29">
        <f>+SUMIFS('Scritture 2015'!$F:$F,'Scritture 2015'!$G:$G,"17",'Scritture 2015'!$A:$A,$M147)</f>
        <v>0</v>
      </c>
      <c r="X147" s="29">
        <f>+SUMIFS('Scritture 2015'!$F:$F,'Scritture 2015'!$G:$G,"39AF",'Scritture 2015'!$A:$A,$M147)</f>
        <v>0</v>
      </c>
      <c r="Y147" s="29">
        <f>+SUMIFS('Scritture 2015'!$F:$F,'Scritture 2015'!$G:$G,"39SD",'Scritture 2015'!$A:$A,$M147)</f>
        <v>-3677.2</v>
      </c>
      <c r="Z147" s="29">
        <f>+SUMIFS('Scritture 2015'!$F:$F,'Scritture 2015'!$G:$G,"37",'Scritture 2015'!$A:$A,$M147)</f>
        <v>0</v>
      </c>
      <c r="AA147" s="29">
        <f>+SUMIFS('Scritture 2015'!$F:$F,'Scritture 2015'!$G:$G,"19",'Scritture 2015'!$A:$A,$M147)</f>
        <v>0</v>
      </c>
      <c r="AB147" s="29">
        <f>+SUMIFS('Scritture 2015'!$F:$F,'Scritture 2015'!$G:$G,"SP",'Scritture 2015'!$A:$A,$M147)</f>
        <v>0</v>
      </c>
      <c r="AC147" s="29">
        <f t="shared" si="8"/>
        <v>222.80000000000018</v>
      </c>
      <c r="AD147" s="29">
        <f t="shared" si="9"/>
        <v>222.80000000000018</v>
      </c>
      <c r="AF147">
        <v>100</v>
      </c>
      <c r="AG147" t="s">
        <v>920</v>
      </c>
    </row>
    <row r="148" spans="1:33" x14ac:dyDescent="0.3">
      <c r="A148" s="12"/>
      <c r="B148" s="12"/>
      <c r="C148" s="13"/>
      <c r="D148" s="13"/>
      <c r="E148" s="14"/>
      <c r="F148" s="13"/>
      <c r="G148" s="13"/>
      <c r="H148" s="10" t="s">
        <v>22</v>
      </c>
      <c r="I148" s="10" t="s">
        <v>23</v>
      </c>
      <c r="J148" t="s">
        <v>148</v>
      </c>
      <c r="K148" t="s">
        <v>173</v>
      </c>
      <c r="L148" t="s">
        <v>740</v>
      </c>
      <c r="M148" s="36" t="s">
        <v>747</v>
      </c>
      <c r="N148" s="15" t="s">
        <v>748</v>
      </c>
      <c r="O148" s="12"/>
      <c r="P148" s="12"/>
      <c r="Q148" s="12">
        <f t="shared" si="10"/>
        <v>0</v>
      </c>
      <c r="R148" s="29">
        <f>+VLOOKUP($M148,'Sp 2013'!$M:$X,12,0)</f>
        <v>0</v>
      </c>
      <c r="S148" s="29">
        <f>+VLOOKUP($M148,'Bil 2014'!$M:$Y,13,0)</f>
        <v>0</v>
      </c>
      <c r="T148" s="29">
        <f>+SUMIFS('Scritture 2015'!$F:$F,'Scritture 2015'!$G:$G,"38",'Scritture 2015'!$A:$A,$M148)</f>
        <v>0</v>
      </c>
      <c r="U148" s="29">
        <f>+SUMIFS('Scritture 2015'!$F:$F,'Scritture 2015'!$G:$G,"16",'Scritture 2015'!$A:$A,$M148)</f>
        <v>0</v>
      </c>
      <c r="V148" s="29">
        <f>+SUMIFS('Scritture 2015'!$F:$F,'Scritture 2015'!$G:$G,"39CA",'Scritture 2015'!$A:$A,$M148)</f>
        <v>0</v>
      </c>
      <c r="W148" s="29">
        <f>+SUMIFS('Scritture 2015'!$F:$F,'Scritture 2015'!$G:$G,"17",'Scritture 2015'!$A:$A,$M148)</f>
        <v>0</v>
      </c>
      <c r="X148" s="29">
        <f>+SUMIFS('Scritture 2015'!$F:$F,'Scritture 2015'!$G:$G,"39AF",'Scritture 2015'!$A:$A,$M148)</f>
        <v>0</v>
      </c>
      <c r="Y148" s="29">
        <f>+SUMIFS('Scritture 2015'!$F:$F,'Scritture 2015'!$G:$G,"39SD",'Scritture 2015'!$A:$A,$M148)</f>
        <v>6960.5299999999988</v>
      </c>
      <c r="Z148" s="29">
        <f>+SUMIFS('Scritture 2015'!$F:$F,'Scritture 2015'!$G:$G,"37",'Scritture 2015'!$A:$A,$M148)</f>
        <v>0</v>
      </c>
      <c r="AA148" s="29">
        <f>+SUMIFS('Scritture 2015'!$F:$F,'Scritture 2015'!$G:$G,"19",'Scritture 2015'!$A:$A,$M148)</f>
        <v>0</v>
      </c>
      <c r="AB148" s="29">
        <f>+SUMIFS('Scritture 2015'!$F:$F,'Scritture 2015'!$G:$G,"SP",'Scritture 2015'!$A:$A,$M148)</f>
        <v>0</v>
      </c>
      <c r="AC148" s="29">
        <f t="shared" si="8"/>
        <v>6960.5299999999988</v>
      </c>
      <c r="AD148" s="29">
        <f t="shared" si="9"/>
        <v>6960.5299999999988</v>
      </c>
      <c r="AF148">
        <v>100</v>
      </c>
      <c r="AG148" t="s">
        <v>920</v>
      </c>
    </row>
    <row r="149" spans="1:33" x14ac:dyDescent="0.3">
      <c r="A149" s="12" t="s">
        <v>22</v>
      </c>
      <c r="B149" s="12" t="s">
        <v>23</v>
      </c>
      <c r="C149" s="13" t="s">
        <v>140</v>
      </c>
      <c r="D149" s="13" t="s">
        <v>143</v>
      </c>
      <c r="E149" s="14" t="s">
        <v>176</v>
      </c>
      <c r="F149" s="13"/>
      <c r="G149" s="13" t="s">
        <v>208</v>
      </c>
      <c r="H149" s="10" t="s">
        <v>22</v>
      </c>
      <c r="I149" s="10" t="s">
        <v>23</v>
      </c>
      <c r="J149" t="s">
        <v>209</v>
      </c>
      <c r="K149" t="s">
        <v>210</v>
      </c>
      <c r="L149" t="s">
        <v>211</v>
      </c>
      <c r="M149" s="24">
        <v>11803000002</v>
      </c>
      <c r="N149" s="25" t="s">
        <v>212</v>
      </c>
      <c r="O149" s="12">
        <f>+VLOOKUP(M149,[2]Foglio1!$A:$C,3,0)</f>
        <v>56998.99</v>
      </c>
      <c r="P149" s="12">
        <f>+VLOOKUP(M149,[3]Foglio1!$A$1:$C$65536,3,0)</f>
        <v>87598.91</v>
      </c>
      <c r="Q149" s="12">
        <f t="shared" si="10"/>
        <v>30599.920000000006</v>
      </c>
      <c r="R149" s="29">
        <f>+VLOOKUP($M149,'Sp 2013'!$M:$X,12,0)</f>
        <v>0</v>
      </c>
      <c r="S149" s="29">
        <f>+VLOOKUP($M149,'Bil 2014'!$M:$Y,13,0)</f>
        <v>0</v>
      </c>
      <c r="T149" s="29">
        <f>+SUMIFS('Scritture 2015'!$F:$F,'Scritture 2015'!$G:$G,"38",'Scritture 2015'!$A:$A,$M149)</f>
        <v>0</v>
      </c>
      <c r="U149" s="29">
        <f>+SUMIFS('Scritture 2015'!$F:$F,'Scritture 2015'!$G:$G,"16",'Scritture 2015'!$A:$A,$M149)</f>
        <v>0</v>
      </c>
      <c r="V149" s="29">
        <f>+SUMIFS('Scritture 2015'!$F:$F,'Scritture 2015'!$G:$G,"39CA",'Scritture 2015'!$A:$A,$M149)</f>
        <v>0</v>
      </c>
      <c r="W149" s="29">
        <f>+SUMIFS('Scritture 2015'!$F:$F,'Scritture 2015'!$G:$G,"17",'Scritture 2015'!$A:$A,$M149)</f>
        <v>0</v>
      </c>
      <c r="X149" s="29">
        <f>+SUMIFS('Scritture 2015'!$F:$F,'Scritture 2015'!$G:$G,"39AF",'Scritture 2015'!$A:$A,$M149)</f>
        <v>0</v>
      </c>
      <c r="Y149" s="29">
        <f>+SUMIFS('Scritture 2015'!$F:$F,'Scritture 2015'!$G:$G,"39SD",'Scritture 2015'!$A:$A,$M149)</f>
        <v>0</v>
      </c>
      <c r="Z149" s="29">
        <f>+SUMIFS('Scritture 2015'!$F:$F,'Scritture 2015'!$G:$G,"37",'Scritture 2015'!$A:$A,$M149)</f>
        <v>0</v>
      </c>
      <c r="AA149" s="29">
        <f>+SUMIFS('Scritture 2015'!$F:$F,'Scritture 2015'!$G:$G,"19",'Scritture 2015'!$A:$A,$M149)</f>
        <v>0</v>
      </c>
      <c r="AB149" s="29">
        <f>+SUMIFS('Scritture 2015'!$F:$F,'Scritture 2015'!$G:$G,"SP",'Scritture 2015'!$A:$A,$M149)</f>
        <v>0</v>
      </c>
      <c r="AC149" s="29">
        <f t="shared" si="8"/>
        <v>87598.91</v>
      </c>
      <c r="AD149" s="29">
        <f t="shared" si="9"/>
        <v>0</v>
      </c>
      <c r="AF149">
        <v>190</v>
      </c>
      <c r="AG149" t="s">
        <v>921</v>
      </c>
    </row>
    <row r="150" spans="1:33" x14ac:dyDescent="0.3">
      <c r="A150" s="12" t="s">
        <v>22</v>
      </c>
      <c r="B150" s="12" t="s">
        <v>23</v>
      </c>
      <c r="C150" s="13" t="s">
        <v>140</v>
      </c>
      <c r="D150" s="13" t="s">
        <v>143</v>
      </c>
      <c r="E150" s="14" t="s">
        <v>176</v>
      </c>
      <c r="F150" s="13"/>
      <c r="G150" s="13"/>
      <c r="H150" s="10" t="s">
        <v>22</v>
      </c>
      <c r="I150" s="10" t="s">
        <v>23</v>
      </c>
      <c r="J150" t="s">
        <v>148</v>
      </c>
      <c r="K150" t="s">
        <v>173</v>
      </c>
      <c r="L150" t="s">
        <v>143</v>
      </c>
      <c r="M150" s="15">
        <v>11510000038</v>
      </c>
      <c r="N150" s="15" t="s">
        <v>213</v>
      </c>
      <c r="O150" s="12">
        <f>+VLOOKUP(M150,[2]Foglio1!$A:$C,3,0)</f>
        <v>641854.42000000004</v>
      </c>
      <c r="P150" s="12">
        <f>+VLOOKUP(M150,[3]Foglio1!$A$1:$C$65536,3,0)</f>
        <v>674522.04</v>
      </c>
      <c r="Q150" s="12">
        <f t="shared" si="10"/>
        <v>32667.619999999995</v>
      </c>
      <c r="R150" s="29">
        <f>+VLOOKUP($M150,'Sp 2013'!$M:$X,12,0)</f>
        <v>0</v>
      </c>
      <c r="S150" s="29">
        <f>+VLOOKUP($M150,'Bil 2014'!$M:$Y,13,0)</f>
        <v>0</v>
      </c>
      <c r="T150" s="29">
        <f>+SUMIFS('Scritture 2015'!$F:$F,'Scritture 2015'!$G:$G,"38",'Scritture 2015'!$A:$A,$M150)</f>
        <v>0</v>
      </c>
      <c r="U150" s="29">
        <f>+SUMIFS('Scritture 2015'!$F:$F,'Scritture 2015'!$G:$G,"16",'Scritture 2015'!$A:$A,$M150)</f>
        <v>0</v>
      </c>
      <c r="V150" s="29">
        <f>+SUMIFS('Scritture 2015'!$F:$F,'Scritture 2015'!$G:$G,"39CA",'Scritture 2015'!$A:$A,$M150)</f>
        <v>0</v>
      </c>
      <c r="W150" s="29">
        <f>+SUMIFS('Scritture 2015'!$F:$F,'Scritture 2015'!$G:$G,"17",'Scritture 2015'!$A:$A,$M150)</f>
        <v>0</v>
      </c>
      <c r="X150" s="29">
        <f>+SUMIFS('Scritture 2015'!$F:$F,'Scritture 2015'!$G:$G,"39AF",'Scritture 2015'!$A:$A,$M150)</f>
        <v>0</v>
      </c>
      <c r="Y150" s="29">
        <f>+SUMIFS('Scritture 2015'!$F:$F,'Scritture 2015'!$G:$G,"39SD",'Scritture 2015'!$A:$A,$M150)</f>
        <v>0</v>
      </c>
      <c r="Z150" s="29">
        <f>+SUMIFS('Scritture 2015'!$F:$F,'Scritture 2015'!$G:$G,"37",'Scritture 2015'!$A:$A,$M150)</f>
        <v>0</v>
      </c>
      <c r="AA150" s="29">
        <f>+SUMIFS('Scritture 2015'!$F:$F,'Scritture 2015'!$G:$G,"19",'Scritture 2015'!$A:$A,$M150)</f>
        <v>0</v>
      </c>
      <c r="AB150" s="29">
        <f>+SUMIFS('Scritture 2015'!$F:$F,'Scritture 2015'!$G:$G,"SP",'Scritture 2015'!$A:$A,$M150)</f>
        <v>0</v>
      </c>
      <c r="AC150" s="29">
        <f t="shared" si="8"/>
        <v>674522.04</v>
      </c>
      <c r="AD150" s="29">
        <f t="shared" si="9"/>
        <v>0</v>
      </c>
      <c r="AF150">
        <v>100</v>
      </c>
      <c r="AG150" t="s">
        <v>920</v>
      </c>
    </row>
    <row r="151" spans="1:33" x14ac:dyDescent="0.3">
      <c r="A151" s="12" t="s">
        <v>22</v>
      </c>
      <c r="B151" s="12" t="s">
        <v>23</v>
      </c>
      <c r="C151" s="13" t="s">
        <v>214</v>
      </c>
      <c r="D151" s="13" t="s">
        <v>215</v>
      </c>
      <c r="E151" s="14" t="s">
        <v>216</v>
      </c>
      <c r="F151" s="13"/>
      <c r="G151" s="13"/>
      <c r="H151" s="10" t="s">
        <v>22</v>
      </c>
      <c r="I151" s="10" t="s">
        <v>23</v>
      </c>
      <c r="J151" t="s">
        <v>148</v>
      </c>
      <c r="K151" t="s">
        <v>217</v>
      </c>
      <c r="L151" t="s">
        <v>218</v>
      </c>
      <c r="M151" s="15">
        <v>11301000001</v>
      </c>
      <c r="N151" s="15" t="s">
        <v>219</v>
      </c>
      <c r="O151" s="12">
        <f>+VLOOKUP(M151,[2]Foglio1!$A:$C,3,0)</f>
        <v>5704</v>
      </c>
      <c r="P151" s="12">
        <f>+VLOOKUP(M151,[3]Foglio1!$A$1:$C$65536,3,0)</f>
        <v>6004</v>
      </c>
      <c r="Q151" s="12">
        <f t="shared" si="10"/>
        <v>300</v>
      </c>
      <c r="R151" s="29">
        <f>+VLOOKUP($M151,'Sp 2013'!$M:$X,12,0)</f>
        <v>0</v>
      </c>
      <c r="S151" s="29">
        <f>+VLOOKUP($M151,'Bil 2014'!$M:$Y,13,0)</f>
        <v>0</v>
      </c>
      <c r="T151" s="29">
        <f>+SUMIFS('Scritture 2015'!$F:$F,'Scritture 2015'!$G:$G,"38",'Scritture 2015'!$A:$A,$M151)</f>
        <v>0</v>
      </c>
      <c r="U151" s="29">
        <f>+SUMIFS('Scritture 2015'!$F:$F,'Scritture 2015'!$G:$G,"16",'Scritture 2015'!$A:$A,$M151)</f>
        <v>0</v>
      </c>
      <c r="V151" s="29">
        <f>+SUMIFS('Scritture 2015'!$F:$F,'Scritture 2015'!$G:$G,"39CA",'Scritture 2015'!$A:$A,$M151)</f>
        <v>0</v>
      </c>
      <c r="W151" s="29">
        <f>+SUMIFS('Scritture 2015'!$F:$F,'Scritture 2015'!$G:$G,"17",'Scritture 2015'!$A:$A,$M151)</f>
        <v>0</v>
      </c>
      <c r="X151" s="29">
        <f>+SUMIFS('Scritture 2015'!$F:$F,'Scritture 2015'!$G:$G,"39AF",'Scritture 2015'!$A:$A,$M151)</f>
        <v>0</v>
      </c>
      <c r="Y151" s="29">
        <f>+SUMIFS('Scritture 2015'!$F:$F,'Scritture 2015'!$G:$G,"39SD",'Scritture 2015'!$A:$A,$M151)</f>
        <v>0</v>
      </c>
      <c r="Z151" s="29">
        <f>+SUMIFS('Scritture 2015'!$F:$F,'Scritture 2015'!$G:$G,"37",'Scritture 2015'!$A:$A,$M151)</f>
        <v>0</v>
      </c>
      <c r="AA151" s="29">
        <f>+SUMIFS('Scritture 2015'!$F:$F,'Scritture 2015'!$G:$G,"19",'Scritture 2015'!$A:$A,$M151)</f>
        <v>0</v>
      </c>
      <c r="AB151" s="29">
        <f>+SUMIFS('Scritture 2015'!$F:$F,'Scritture 2015'!$G:$G,"SP",'Scritture 2015'!$A:$A,$M151)</f>
        <v>0</v>
      </c>
      <c r="AC151" s="29">
        <f t="shared" si="8"/>
        <v>6004</v>
      </c>
      <c r="AD151" s="29">
        <f t="shared" si="9"/>
        <v>0</v>
      </c>
      <c r="AF151">
        <v>40</v>
      </c>
      <c r="AG151" t="s">
        <v>922</v>
      </c>
    </row>
    <row r="152" spans="1:33" x14ac:dyDescent="0.3">
      <c r="A152" s="12" t="s">
        <v>22</v>
      </c>
      <c r="B152" s="12" t="s">
        <v>23</v>
      </c>
      <c r="C152" s="13" t="s">
        <v>214</v>
      </c>
      <c r="D152" s="13" t="s">
        <v>215</v>
      </c>
      <c r="E152" s="14" t="s">
        <v>216</v>
      </c>
      <c r="F152" s="13"/>
      <c r="G152" s="13"/>
      <c r="H152" s="10" t="s">
        <v>22</v>
      </c>
      <c r="I152" s="10" t="s">
        <v>23</v>
      </c>
      <c r="J152" t="s">
        <v>148</v>
      </c>
      <c r="K152" t="s">
        <v>217</v>
      </c>
      <c r="L152" t="s">
        <v>218</v>
      </c>
      <c r="M152" s="15">
        <v>11301000002</v>
      </c>
      <c r="N152" s="15" t="s">
        <v>220</v>
      </c>
      <c r="O152" s="12">
        <f>+VLOOKUP(M152,[2]Foglio1!$A:$C,3,0)</f>
        <v>154937.10999999999</v>
      </c>
      <c r="P152" s="12">
        <f>+VLOOKUP(M152,[3]Foglio1!$A$1:$C$65536,3,0)</f>
        <v>154937.10999999999</v>
      </c>
      <c r="Q152" s="12">
        <f t="shared" si="10"/>
        <v>0</v>
      </c>
      <c r="R152" s="29">
        <f>+VLOOKUP($M152,'Sp 2013'!$M:$X,12,0)</f>
        <v>35212.700000000012</v>
      </c>
      <c r="S152" s="29">
        <f>+VLOOKUP($M152,'Bil 2014'!$M:$Y,13,0)</f>
        <v>2455.3500000000058</v>
      </c>
      <c r="T152" s="29">
        <f>+SUMIFS('Scritture 2015'!$F:$F,'Scritture 2015'!$G:$G,"38",'Scritture 2015'!$A:$A,$M152)</f>
        <v>0</v>
      </c>
      <c r="U152" s="29">
        <f>+SUMIFS('Scritture 2015'!$F:$F,'Scritture 2015'!$G:$G,"16",'Scritture 2015'!$A:$A,$M152)</f>
        <v>0</v>
      </c>
      <c r="V152" s="29">
        <f>+SUMIFS('Scritture 2015'!$F:$F,'Scritture 2015'!$G:$G,"39CA",'Scritture 2015'!$A:$A,$M152)</f>
        <v>0</v>
      </c>
      <c r="W152" s="29">
        <f>+SUMIFS('Scritture 2015'!$F:$F,'Scritture 2015'!$G:$G,"17",'Scritture 2015'!$A:$A,$M152)</f>
        <v>0</v>
      </c>
      <c r="X152" s="29">
        <f>+SUMIFS('Scritture 2015'!$F:$F,'Scritture 2015'!$G:$G,"39AF",'Scritture 2015'!$A:$A,$M152)</f>
        <v>-1710.4899999999907</v>
      </c>
      <c r="Y152" s="29">
        <f>+SUMIFS('Scritture 2015'!$F:$F,'Scritture 2015'!$G:$G,"39SD",'Scritture 2015'!$A:$A,$M152)</f>
        <v>0</v>
      </c>
      <c r="Z152" s="29">
        <f>+SUMIFS('Scritture 2015'!$F:$F,'Scritture 2015'!$G:$G,"37",'Scritture 2015'!$A:$A,$M152)</f>
        <v>0</v>
      </c>
      <c r="AA152" s="29">
        <f>+SUMIFS('Scritture 2015'!$F:$F,'Scritture 2015'!$G:$G,"19",'Scritture 2015'!$A:$A,$M152)</f>
        <v>0</v>
      </c>
      <c r="AB152" s="29">
        <f>+SUMIFS('Scritture 2015'!$F:$F,'Scritture 2015'!$G:$G,"SP",'Scritture 2015'!$A:$A,$M152)</f>
        <v>0</v>
      </c>
      <c r="AC152" s="29">
        <f t="shared" si="8"/>
        <v>190894.67</v>
      </c>
      <c r="AD152" s="29">
        <f t="shared" si="9"/>
        <v>35957.560000000027</v>
      </c>
      <c r="AF152">
        <v>100</v>
      </c>
      <c r="AG152" t="s">
        <v>923</v>
      </c>
    </row>
    <row r="153" spans="1:33" x14ac:dyDescent="0.3">
      <c r="A153" s="12" t="s">
        <v>22</v>
      </c>
      <c r="B153" s="12" t="s">
        <v>23</v>
      </c>
      <c r="C153" s="13" t="s">
        <v>214</v>
      </c>
      <c r="D153" s="13" t="s">
        <v>215</v>
      </c>
      <c r="E153" s="14" t="s">
        <v>216</v>
      </c>
      <c r="F153" s="13"/>
      <c r="G153" s="13"/>
      <c r="H153" s="10" t="s">
        <v>22</v>
      </c>
      <c r="I153" s="10" t="s">
        <v>23</v>
      </c>
      <c r="J153" t="s">
        <v>148</v>
      </c>
      <c r="K153" t="s">
        <v>217</v>
      </c>
      <c r="L153" t="s">
        <v>218</v>
      </c>
      <c r="M153" s="15">
        <v>11301000003</v>
      </c>
      <c r="N153" s="15" t="s">
        <v>221</v>
      </c>
      <c r="O153" s="12">
        <f>+VLOOKUP(M153,[2]Foglio1!$A:$C,3,0)</f>
        <v>154.93</v>
      </c>
      <c r="P153" s="12">
        <f>+VLOOKUP(M153,[3]Foglio1!$A$1:$C$65536,3,0)</f>
        <v>154.93</v>
      </c>
      <c r="Q153" s="12">
        <f t="shared" si="10"/>
        <v>0</v>
      </c>
      <c r="R153" s="29">
        <f>+VLOOKUP($M153,'Sp 2013'!$M:$X,12,0)</f>
        <v>0</v>
      </c>
      <c r="S153" s="29">
        <f>+VLOOKUP($M153,'Bil 2014'!$M:$Y,13,0)</f>
        <v>0</v>
      </c>
      <c r="T153" s="29">
        <f>+SUMIFS('Scritture 2015'!$F:$F,'Scritture 2015'!$G:$G,"38",'Scritture 2015'!$A:$A,$M153)</f>
        <v>0</v>
      </c>
      <c r="U153" s="29">
        <f>+SUMIFS('Scritture 2015'!$F:$F,'Scritture 2015'!$G:$G,"16",'Scritture 2015'!$A:$A,$M153)</f>
        <v>0</v>
      </c>
      <c r="V153" s="29">
        <f>+SUMIFS('Scritture 2015'!$F:$F,'Scritture 2015'!$G:$G,"39CA",'Scritture 2015'!$A:$A,$M153)</f>
        <v>0</v>
      </c>
      <c r="W153" s="29">
        <f>+SUMIFS('Scritture 2015'!$F:$F,'Scritture 2015'!$G:$G,"17",'Scritture 2015'!$A:$A,$M153)</f>
        <v>0</v>
      </c>
      <c r="X153" s="29">
        <f>+SUMIFS('Scritture 2015'!$F:$F,'Scritture 2015'!$G:$G,"39AF",'Scritture 2015'!$A:$A,$M153)</f>
        <v>0</v>
      </c>
      <c r="Y153" s="29">
        <f>+SUMIFS('Scritture 2015'!$F:$F,'Scritture 2015'!$G:$G,"39SD",'Scritture 2015'!$A:$A,$M153)</f>
        <v>0</v>
      </c>
      <c r="Z153" s="29">
        <f>+SUMIFS('Scritture 2015'!$F:$F,'Scritture 2015'!$G:$G,"37",'Scritture 2015'!$A:$A,$M153)</f>
        <v>0</v>
      </c>
      <c r="AA153" s="29">
        <f>+SUMIFS('Scritture 2015'!$F:$F,'Scritture 2015'!$G:$G,"19",'Scritture 2015'!$A:$A,$M153)</f>
        <v>0</v>
      </c>
      <c r="AB153" s="29">
        <f>+SUMIFS('Scritture 2015'!$F:$F,'Scritture 2015'!$G:$G,"SP",'Scritture 2015'!$A:$A,$M153)</f>
        <v>0</v>
      </c>
      <c r="AC153" s="29">
        <f t="shared" si="8"/>
        <v>154.93</v>
      </c>
      <c r="AD153" s="29">
        <f t="shared" si="9"/>
        <v>0</v>
      </c>
      <c r="AF153">
        <v>100</v>
      </c>
      <c r="AG153" t="s">
        <v>923</v>
      </c>
    </row>
    <row r="154" spans="1:33" x14ac:dyDescent="0.3">
      <c r="A154" s="12" t="s">
        <v>22</v>
      </c>
      <c r="B154" s="12" t="s">
        <v>23</v>
      </c>
      <c r="C154" s="13" t="s">
        <v>214</v>
      </c>
      <c r="D154" s="13" t="s">
        <v>222</v>
      </c>
      <c r="E154" s="14" t="s">
        <v>223</v>
      </c>
      <c r="F154" s="13"/>
      <c r="G154" s="13"/>
      <c r="H154" s="10" t="s">
        <v>22</v>
      </c>
      <c r="I154" s="10" t="s">
        <v>23</v>
      </c>
      <c r="J154" t="s">
        <v>148</v>
      </c>
      <c r="K154" t="s">
        <v>217</v>
      </c>
      <c r="L154" t="s">
        <v>218</v>
      </c>
      <c r="M154" s="15">
        <v>11301000004</v>
      </c>
      <c r="N154" s="15" t="s">
        <v>224</v>
      </c>
      <c r="O154" s="12">
        <f>+VLOOKUP(M154,[2]Foglio1!$A:$C,3,0)</f>
        <v>99669.36</v>
      </c>
      <c r="P154" s="12">
        <f>+VLOOKUP(M154,[3]Foglio1!$A$1:$C$65536,3,0)</f>
        <v>103071.23</v>
      </c>
      <c r="Q154" s="12">
        <f t="shared" si="10"/>
        <v>3401.8699999999953</v>
      </c>
      <c r="R154" s="29">
        <f>+VLOOKUP($M154,'Sp 2013'!$M:$X,12,0)</f>
        <v>-63487.979999999996</v>
      </c>
      <c r="S154" s="29">
        <f>+VLOOKUP($M154,'Bil 2014'!$M:$Y,13,0)</f>
        <v>1135.109999999986</v>
      </c>
      <c r="T154" s="29">
        <f>+SUMIFS('Scritture 2015'!$F:$F,'Scritture 2015'!$G:$G,"38",'Scritture 2015'!$A:$A,$M154)</f>
        <v>0</v>
      </c>
      <c r="U154" s="29">
        <f>+SUMIFS('Scritture 2015'!$F:$F,'Scritture 2015'!$G:$G,"16",'Scritture 2015'!$A:$A,$M154)</f>
        <v>0</v>
      </c>
      <c r="V154" s="29">
        <f>+SUMIFS('Scritture 2015'!$F:$F,'Scritture 2015'!$G:$G,"39CA",'Scritture 2015'!$A:$A,$M154)</f>
        <v>0</v>
      </c>
      <c r="W154" s="29">
        <f>+SUMIFS('Scritture 2015'!$F:$F,'Scritture 2015'!$G:$G,"17",'Scritture 2015'!$A:$A,$M154)</f>
        <v>0</v>
      </c>
      <c r="X154" s="29">
        <f>+SUMIFS('Scritture 2015'!$F:$F,'Scritture 2015'!$G:$G,"39AF",'Scritture 2015'!$A:$A,$M154)</f>
        <v>-2316.4899999999907</v>
      </c>
      <c r="Y154" s="29">
        <f>+SUMIFS('Scritture 2015'!$F:$F,'Scritture 2015'!$G:$G,"39SD",'Scritture 2015'!$A:$A,$M154)</f>
        <v>0</v>
      </c>
      <c r="Z154" s="29">
        <f>+SUMIFS('Scritture 2015'!$F:$F,'Scritture 2015'!$G:$G,"37",'Scritture 2015'!$A:$A,$M154)</f>
        <v>0</v>
      </c>
      <c r="AA154" s="29">
        <f>+SUMIFS('Scritture 2015'!$F:$F,'Scritture 2015'!$G:$G,"19",'Scritture 2015'!$A:$A,$M154)</f>
        <v>0</v>
      </c>
      <c r="AB154" s="29">
        <f>+SUMIFS('Scritture 2015'!$F:$F,'Scritture 2015'!$G:$G,"SP",'Scritture 2015'!$A:$A,$M154)</f>
        <v>0</v>
      </c>
      <c r="AC154" s="29">
        <f t="shared" si="8"/>
        <v>38401.869999999995</v>
      </c>
      <c r="AD154" s="29">
        <f t="shared" si="9"/>
        <v>-64669.36</v>
      </c>
      <c r="AF154">
        <v>100</v>
      </c>
      <c r="AG154" t="s">
        <v>923</v>
      </c>
    </row>
    <row r="155" spans="1:33" x14ac:dyDescent="0.3">
      <c r="A155" s="12" t="s">
        <v>22</v>
      </c>
      <c r="B155" s="12" t="s">
        <v>23</v>
      </c>
      <c r="C155" s="13" t="s">
        <v>214</v>
      </c>
      <c r="D155" s="13" t="s">
        <v>222</v>
      </c>
      <c r="E155" s="14" t="s">
        <v>223</v>
      </c>
      <c r="F155" s="13"/>
      <c r="G155" s="13"/>
      <c r="H155" s="10" t="s">
        <v>22</v>
      </c>
      <c r="I155" s="10" t="s">
        <v>23</v>
      </c>
      <c r="J155" t="s">
        <v>148</v>
      </c>
      <c r="K155" t="s">
        <v>217</v>
      </c>
      <c r="L155" t="s">
        <v>218</v>
      </c>
      <c r="M155" s="15">
        <v>11301000005</v>
      </c>
      <c r="N155" s="15" t="s">
        <v>225</v>
      </c>
      <c r="O155" s="12">
        <f>+VLOOKUP(M155,[2]Foglio1!$A:$C,3,0)</f>
        <v>300000</v>
      </c>
      <c r="P155" s="12">
        <f>+VLOOKUP(M155,[3]Foglio1!$A$1:$C$65536,3,0)</f>
        <v>378517</v>
      </c>
      <c r="Q155" s="12">
        <f t="shared" si="10"/>
        <v>78517</v>
      </c>
      <c r="R155" s="29">
        <f>+VLOOKUP($M155,'Sp 2013'!$M:$X,12,0)</f>
        <v>62488.549999999988</v>
      </c>
      <c r="S155" s="29">
        <f>+VLOOKUP($M155,'Bil 2014'!$M:$Y,13,0)</f>
        <v>8388.390000000014</v>
      </c>
      <c r="T155" s="29">
        <f>+SUMIFS('Scritture 2015'!$F:$F,'Scritture 2015'!$G:$G,"38",'Scritture 2015'!$A:$A,$M155)</f>
        <v>0</v>
      </c>
      <c r="U155" s="29">
        <f>+SUMIFS('Scritture 2015'!$F:$F,'Scritture 2015'!$G:$G,"16",'Scritture 2015'!$A:$A,$M155)</f>
        <v>0</v>
      </c>
      <c r="V155" s="29">
        <f>+SUMIFS('Scritture 2015'!$F:$F,'Scritture 2015'!$G:$G,"39CA",'Scritture 2015'!$A:$A,$M155)</f>
        <v>0</v>
      </c>
      <c r="W155" s="29">
        <f>+SUMIFS('Scritture 2015'!$F:$F,'Scritture 2015'!$G:$G,"17",'Scritture 2015'!$A:$A,$M155)</f>
        <v>0</v>
      </c>
      <c r="X155" s="29">
        <f>+SUMIFS('Scritture 2015'!$F:$F,'Scritture 2015'!$G:$G,"39AF",'Scritture 2015'!$A:$A,$M155)</f>
        <v>-70926.94</v>
      </c>
      <c r="Y155" s="29">
        <f>+SUMIFS('Scritture 2015'!$F:$F,'Scritture 2015'!$G:$G,"39SD",'Scritture 2015'!$A:$A,$M155)</f>
        <v>0</v>
      </c>
      <c r="Z155" s="29">
        <f>+SUMIFS('Scritture 2015'!$F:$F,'Scritture 2015'!$G:$G,"37",'Scritture 2015'!$A:$A,$M155)</f>
        <v>0</v>
      </c>
      <c r="AA155" s="29">
        <f>+SUMIFS('Scritture 2015'!$F:$F,'Scritture 2015'!$G:$G,"19",'Scritture 2015'!$A:$A,$M155)</f>
        <v>0</v>
      </c>
      <c r="AB155" s="29">
        <f>+SUMIFS('Scritture 2015'!$F:$F,'Scritture 2015'!$G:$G,"SP",'Scritture 2015'!$A:$A,$M155)</f>
        <v>0</v>
      </c>
      <c r="AC155" s="29">
        <f t="shared" si="8"/>
        <v>378467</v>
      </c>
      <c r="AD155" s="29">
        <f t="shared" si="9"/>
        <v>-50</v>
      </c>
      <c r="AF155">
        <v>100</v>
      </c>
      <c r="AG155" t="s">
        <v>923</v>
      </c>
    </row>
    <row r="156" spans="1:33" x14ac:dyDescent="0.3">
      <c r="A156" s="12" t="s">
        <v>22</v>
      </c>
      <c r="B156" s="12" t="s">
        <v>23</v>
      </c>
      <c r="C156" s="13" t="s">
        <v>214</v>
      </c>
      <c r="D156" s="13" t="s">
        <v>222</v>
      </c>
      <c r="E156" s="14" t="s">
        <v>223</v>
      </c>
      <c r="F156" s="13"/>
      <c r="G156" s="13"/>
      <c r="H156" s="10" t="s">
        <v>22</v>
      </c>
      <c r="I156" s="10" t="s">
        <v>23</v>
      </c>
      <c r="J156" t="s">
        <v>148</v>
      </c>
      <c r="K156" t="s">
        <v>217</v>
      </c>
      <c r="L156" t="s">
        <v>218</v>
      </c>
      <c r="M156" s="15">
        <v>11301000006</v>
      </c>
      <c r="N156" s="15" t="s">
        <v>226</v>
      </c>
      <c r="O156" s="12">
        <f>+VLOOKUP(M156,[2]Foglio1!$A:$C,3,0)</f>
        <v>50000</v>
      </c>
      <c r="P156" s="12">
        <f>+VLOOKUP(M156,[3]Foglio1!$A$1:$C$65536,3,0)</f>
        <v>53565.42</v>
      </c>
      <c r="Q156" s="12">
        <f t="shared" si="10"/>
        <v>3565.4199999999983</v>
      </c>
      <c r="R156" s="29">
        <f>+VLOOKUP($M156,'Sp 2013'!$M:$X,12,0)</f>
        <v>3894.6999999999971</v>
      </c>
      <c r="S156" s="29">
        <f>+VLOOKUP($M156,'Bil 2014'!$M:$Y,13,0)</f>
        <v>1457.8600000000006</v>
      </c>
      <c r="T156" s="29">
        <f>+SUMIFS('Scritture 2015'!$F:$F,'Scritture 2015'!$G:$G,"38",'Scritture 2015'!$A:$A,$M156)</f>
        <v>0</v>
      </c>
      <c r="U156" s="29">
        <f>+SUMIFS('Scritture 2015'!$F:$F,'Scritture 2015'!$G:$G,"16",'Scritture 2015'!$A:$A,$M156)</f>
        <v>0</v>
      </c>
      <c r="V156" s="29">
        <f>+SUMIFS('Scritture 2015'!$F:$F,'Scritture 2015'!$G:$G,"39CA",'Scritture 2015'!$A:$A,$M156)</f>
        <v>0</v>
      </c>
      <c r="W156" s="29">
        <f>+SUMIFS('Scritture 2015'!$F:$F,'Scritture 2015'!$G:$G,"17",'Scritture 2015'!$A:$A,$M156)</f>
        <v>0</v>
      </c>
      <c r="X156" s="29">
        <f>+SUMIFS('Scritture 2015'!$F:$F,'Scritture 2015'!$G:$G,"39AF",'Scritture 2015'!$A:$A,$M156)</f>
        <v>-5677.6100000000006</v>
      </c>
      <c r="Y156" s="29">
        <f>+SUMIFS('Scritture 2015'!$F:$F,'Scritture 2015'!$G:$G,"39SD",'Scritture 2015'!$A:$A,$M156)</f>
        <v>0</v>
      </c>
      <c r="Z156" s="29">
        <f>+SUMIFS('Scritture 2015'!$F:$F,'Scritture 2015'!$G:$G,"37",'Scritture 2015'!$A:$A,$M156)</f>
        <v>0</v>
      </c>
      <c r="AA156" s="29">
        <f>+SUMIFS('Scritture 2015'!$F:$F,'Scritture 2015'!$G:$G,"19",'Scritture 2015'!$A:$A,$M156)</f>
        <v>0</v>
      </c>
      <c r="AB156" s="29">
        <f>+SUMIFS('Scritture 2015'!$F:$F,'Scritture 2015'!$G:$G,"SP",'Scritture 2015'!$A:$A,$M156)</f>
        <v>0</v>
      </c>
      <c r="AC156" s="29">
        <f t="shared" si="8"/>
        <v>53240.369999999995</v>
      </c>
      <c r="AD156" s="29">
        <f t="shared" si="9"/>
        <v>-325.05000000000291</v>
      </c>
      <c r="AF156">
        <v>100</v>
      </c>
      <c r="AG156" t="s">
        <v>923</v>
      </c>
    </row>
    <row r="157" spans="1:33" x14ac:dyDescent="0.3">
      <c r="A157" s="12" t="s">
        <v>22</v>
      </c>
      <c r="B157" s="12" t="s">
        <v>23</v>
      </c>
      <c r="C157" s="13" t="s">
        <v>214</v>
      </c>
      <c r="D157" s="13" t="s">
        <v>222</v>
      </c>
      <c r="E157" s="14" t="s">
        <v>223</v>
      </c>
      <c r="F157" s="13"/>
      <c r="G157" s="13"/>
      <c r="H157" s="10" t="s">
        <v>22</v>
      </c>
      <c r="I157" s="10" t="s">
        <v>23</v>
      </c>
      <c r="J157" t="s">
        <v>148</v>
      </c>
      <c r="K157" t="s">
        <v>217</v>
      </c>
      <c r="L157" t="s">
        <v>218</v>
      </c>
      <c r="M157" s="15">
        <v>11301000007</v>
      </c>
      <c r="N157" s="15" t="s">
        <v>227</v>
      </c>
      <c r="O157" s="12">
        <f>+VLOOKUP(M157,[2]Foglio1!$A:$C,3,0)</f>
        <v>206250</v>
      </c>
      <c r="P157" s="12">
        <f>+VLOOKUP(M157,[3]Foglio1!$A$1:$C$65536,3,0)</f>
        <v>206250</v>
      </c>
      <c r="Q157" s="12">
        <f t="shared" si="10"/>
        <v>0</v>
      </c>
      <c r="R157" s="29">
        <f>+VLOOKUP($M157,'Sp 2013'!$M:$X,12,0)</f>
        <v>-640</v>
      </c>
      <c r="S157" s="29">
        <f>+VLOOKUP($M157,'Bil 2014'!$M:$Y,13,0)</f>
        <v>2020</v>
      </c>
      <c r="T157" s="29">
        <f>+SUMIFS('Scritture 2015'!$F:$F,'Scritture 2015'!$G:$G,"38",'Scritture 2015'!$A:$A,$M157)</f>
        <v>0</v>
      </c>
      <c r="U157" s="29">
        <f>+SUMIFS('Scritture 2015'!$F:$F,'Scritture 2015'!$G:$G,"16",'Scritture 2015'!$A:$A,$M157)</f>
        <v>0</v>
      </c>
      <c r="V157" s="29">
        <f>+SUMIFS('Scritture 2015'!$F:$F,'Scritture 2015'!$G:$G,"39CA",'Scritture 2015'!$A:$A,$M157)</f>
        <v>0</v>
      </c>
      <c r="W157" s="29">
        <f>+SUMIFS('Scritture 2015'!$F:$F,'Scritture 2015'!$G:$G,"17",'Scritture 2015'!$A:$A,$M157)</f>
        <v>0</v>
      </c>
      <c r="X157" s="29">
        <f>+SUMIFS('Scritture 2015'!$F:$F,'Scritture 2015'!$G:$G,"39AF",'Scritture 2015'!$A:$A,$M157)</f>
        <v>-3830</v>
      </c>
      <c r="Y157" s="29">
        <f>+SUMIFS('Scritture 2015'!$F:$F,'Scritture 2015'!$G:$G,"39SD",'Scritture 2015'!$A:$A,$M157)</f>
        <v>0</v>
      </c>
      <c r="Z157" s="29">
        <f>+SUMIFS('Scritture 2015'!$F:$F,'Scritture 2015'!$G:$G,"37",'Scritture 2015'!$A:$A,$M157)</f>
        <v>0</v>
      </c>
      <c r="AA157" s="29">
        <f>+SUMIFS('Scritture 2015'!$F:$F,'Scritture 2015'!$G:$G,"19",'Scritture 2015'!$A:$A,$M157)</f>
        <v>0</v>
      </c>
      <c r="AB157" s="29">
        <f>+SUMIFS('Scritture 2015'!$F:$F,'Scritture 2015'!$G:$G,"SP",'Scritture 2015'!$A:$A,$M157)</f>
        <v>0</v>
      </c>
      <c r="AC157" s="29">
        <f t="shared" si="8"/>
        <v>203800</v>
      </c>
      <c r="AD157" s="29">
        <f t="shared" si="9"/>
        <v>-2450</v>
      </c>
      <c r="AF157">
        <v>100</v>
      </c>
      <c r="AG157" t="s">
        <v>923</v>
      </c>
    </row>
    <row r="158" spans="1:33" x14ac:dyDescent="0.3">
      <c r="A158" s="12" t="s">
        <v>22</v>
      </c>
      <c r="B158" s="12" t="s">
        <v>23</v>
      </c>
      <c r="C158" s="13" t="s">
        <v>214</v>
      </c>
      <c r="D158" s="13" t="s">
        <v>215</v>
      </c>
      <c r="E158" s="14" t="s">
        <v>216</v>
      </c>
      <c r="F158" s="13"/>
      <c r="G158" s="13"/>
      <c r="H158" s="10" t="s">
        <v>22</v>
      </c>
      <c r="I158" s="10" t="s">
        <v>23</v>
      </c>
      <c r="J158" t="s">
        <v>148</v>
      </c>
      <c r="K158" t="s">
        <v>217</v>
      </c>
      <c r="L158" t="s">
        <v>218</v>
      </c>
      <c r="M158" s="15">
        <v>11301000008</v>
      </c>
      <c r="N158" s="15" t="s">
        <v>228</v>
      </c>
      <c r="O158" s="12">
        <f>+VLOOKUP(M158,[2]Foglio1!$A:$C,3,0)</f>
        <v>5102.5200000000004</v>
      </c>
      <c r="P158" s="12">
        <f>+VLOOKUP(M158,[3]Foglio1!$A$1:$C$65536,3,0)</f>
        <v>5102.5200000000004</v>
      </c>
      <c r="Q158" s="12">
        <f t="shared" si="10"/>
        <v>0</v>
      </c>
      <c r="R158" s="29">
        <f>+VLOOKUP($M158,'Sp 2013'!$M:$X,12,0)</f>
        <v>0</v>
      </c>
      <c r="S158" s="29">
        <f>+VLOOKUP($M158,'Bil 2014'!$M:$Y,13,0)</f>
        <v>-1679.7900000000004</v>
      </c>
      <c r="T158" s="29">
        <f>+SUMIFS('Scritture 2015'!$F:$F,'Scritture 2015'!$G:$G,"38",'Scritture 2015'!$A:$A,$M158)</f>
        <v>0</v>
      </c>
      <c r="U158" s="29">
        <f>+SUMIFS('Scritture 2015'!$F:$F,'Scritture 2015'!$G:$G,"16",'Scritture 2015'!$A:$A,$M158)</f>
        <v>0</v>
      </c>
      <c r="V158" s="29">
        <f>+SUMIFS('Scritture 2015'!$F:$F,'Scritture 2015'!$G:$G,"39CA",'Scritture 2015'!$A:$A,$M158)</f>
        <v>0</v>
      </c>
      <c r="W158" s="29">
        <f>+SUMIFS('Scritture 2015'!$F:$F,'Scritture 2015'!$G:$G,"17",'Scritture 2015'!$A:$A,$M158)</f>
        <v>0</v>
      </c>
      <c r="X158" s="29">
        <f>+SUMIFS('Scritture 2015'!$F:$F,'Scritture 2015'!$G:$G,"39AF",'Scritture 2015'!$A:$A,$M158)</f>
        <v>953.29999999999973</v>
      </c>
      <c r="Y158" s="29">
        <f>+SUMIFS('Scritture 2015'!$F:$F,'Scritture 2015'!$G:$G,"39SD",'Scritture 2015'!$A:$A,$M158)</f>
        <v>0</v>
      </c>
      <c r="Z158" s="29">
        <f>+SUMIFS('Scritture 2015'!$F:$F,'Scritture 2015'!$G:$G,"37",'Scritture 2015'!$A:$A,$M158)</f>
        <v>0</v>
      </c>
      <c r="AA158" s="29">
        <f>+SUMIFS('Scritture 2015'!$F:$F,'Scritture 2015'!$G:$G,"19",'Scritture 2015'!$A:$A,$M158)</f>
        <v>0</v>
      </c>
      <c r="AB158" s="29">
        <f>+SUMIFS('Scritture 2015'!$F:$F,'Scritture 2015'!$G:$G,"SP",'Scritture 2015'!$A:$A,$M158)</f>
        <v>0</v>
      </c>
      <c r="AC158" s="29">
        <f t="shared" si="8"/>
        <v>4376.03</v>
      </c>
      <c r="AD158" s="29">
        <f t="shared" si="9"/>
        <v>-726.49000000000069</v>
      </c>
      <c r="AF158">
        <v>100</v>
      </c>
      <c r="AG158" t="s">
        <v>923</v>
      </c>
    </row>
    <row r="159" spans="1:33" x14ac:dyDescent="0.3">
      <c r="A159" s="12"/>
      <c r="B159" s="12"/>
      <c r="C159" s="13"/>
      <c r="D159" s="13"/>
      <c r="E159" s="14"/>
      <c r="F159" s="13"/>
      <c r="G159" s="13"/>
      <c r="H159" s="10" t="s">
        <v>22</v>
      </c>
      <c r="I159" s="10" t="s">
        <v>23</v>
      </c>
      <c r="J159" t="s">
        <v>148</v>
      </c>
      <c r="K159" t="s">
        <v>217</v>
      </c>
      <c r="L159" t="s">
        <v>218</v>
      </c>
      <c r="M159" s="15" t="s">
        <v>749</v>
      </c>
      <c r="N159" s="15" t="s">
        <v>750</v>
      </c>
      <c r="O159" s="12"/>
      <c r="P159" s="12"/>
      <c r="Q159" s="12">
        <f t="shared" si="10"/>
        <v>0</v>
      </c>
      <c r="R159" s="29">
        <f>+VLOOKUP($M159,'Sp 2013'!$M:$X,12,0)</f>
        <v>70000</v>
      </c>
      <c r="S159" s="29">
        <f>+VLOOKUP($M159,'Bil 2014'!$M:$Y,13,0)</f>
        <v>0</v>
      </c>
      <c r="T159" s="29">
        <f>+SUMIFS('Scritture 2015'!$F:$F,'Scritture 2015'!$G:$G,"38",'Scritture 2015'!$A:$A,$M159)</f>
        <v>0</v>
      </c>
      <c r="U159" s="29">
        <f>+SUMIFS('Scritture 2015'!$F:$F,'Scritture 2015'!$G:$G,"16",'Scritture 2015'!$A:$A,$M159)</f>
        <v>0</v>
      </c>
      <c r="V159" s="29">
        <f>+SUMIFS('Scritture 2015'!$F:$F,'Scritture 2015'!$G:$G,"39CA",'Scritture 2015'!$A:$A,$M159)</f>
        <v>0</v>
      </c>
      <c r="W159" s="29">
        <f>+SUMIFS('Scritture 2015'!$F:$F,'Scritture 2015'!$G:$G,"17",'Scritture 2015'!$A:$A,$M159)</f>
        <v>0</v>
      </c>
      <c r="X159" s="29">
        <f>+SUMIFS('Scritture 2015'!$F:$F,'Scritture 2015'!$G:$G,"39AF",'Scritture 2015'!$A:$A,$M159)</f>
        <v>0</v>
      </c>
      <c r="Y159" s="29">
        <f>+SUMIFS('Scritture 2015'!$F:$F,'Scritture 2015'!$G:$G,"39SD",'Scritture 2015'!$A:$A,$M159)</f>
        <v>0</v>
      </c>
      <c r="Z159" s="29">
        <f>+SUMIFS('Scritture 2015'!$F:$F,'Scritture 2015'!$G:$G,"37",'Scritture 2015'!$A:$A,$M159)</f>
        <v>0</v>
      </c>
      <c r="AA159" s="29">
        <f>+SUMIFS('Scritture 2015'!$F:$F,'Scritture 2015'!$G:$G,"19",'Scritture 2015'!$A:$A,$M159)</f>
        <v>0</v>
      </c>
      <c r="AB159" s="29">
        <f>+SUMIFS('Scritture 2015'!$F:$F,'Scritture 2015'!$G:$G,"SP",'Scritture 2015'!$A:$A,$M159)</f>
        <v>0</v>
      </c>
      <c r="AC159" s="29">
        <f t="shared" si="8"/>
        <v>70000</v>
      </c>
      <c r="AD159" s="29">
        <f t="shared" si="9"/>
        <v>70000</v>
      </c>
      <c r="AF159">
        <v>100</v>
      </c>
      <c r="AG159" t="s">
        <v>923</v>
      </c>
    </row>
    <row r="160" spans="1:33" x14ac:dyDescent="0.3">
      <c r="A160" s="12" t="s">
        <v>22</v>
      </c>
      <c r="B160" s="12" t="s">
        <v>23</v>
      </c>
      <c r="C160" s="13" t="s">
        <v>229</v>
      </c>
      <c r="D160" s="13" t="s">
        <v>230</v>
      </c>
      <c r="E160" s="14" t="s">
        <v>231</v>
      </c>
      <c r="F160" s="13"/>
      <c r="G160" s="13"/>
      <c r="H160" s="10" t="s">
        <v>22</v>
      </c>
      <c r="I160" s="10" t="s">
        <v>23</v>
      </c>
      <c r="J160" t="s">
        <v>148</v>
      </c>
      <c r="K160" t="s">
        <v>232</v>
      </c>
      <c r="L160" t="s">
        <v>230</v>
      </c>
      <c r="M160" s="13">
        <v>11703</v>
      </c>
      <c r="N160" s="13" t="s">
        <v>233</v>
      </c>
      <c r="O160" s="12">
        <f>+VLOOKUP(M160,[2]Foglio1!$A:$C,3,0)</f>
        <v>23275.88</v>
      </c>
      <c r="P160" s="12">
        <f>+VLOOKUP(M160,[3]Foglio1!$A$1:$C$65536,3,0)</f>
        <v>35628.61</v>
      </c>
      <c r="Q160" s="12">
        <f t="shared" si="10"/>
        <v>12352.73</v>
      </c>
      <c r="R160" s="29">
        <f>+VLOOKUP($M160,'Sp 2013'!$M:$X,12,0)</f>
        <v>0</v>
      </c>
      <c r="S160" s="29">
        <f>+VLOOKUP($M160,'Bil 2014'!$M:$Y,13,0)</f>
        <v>0</v>
      </c>
      <c r="T160" s="29">
        <f>+SUMIFS('Scritture 2015'!$F:$F,'Scritture 2015'!$G:$G,"38",'Scritture 2015'!$A:$A,$M160)</f>
        <v>0</v>
      </c>
      <c r="U160" s="29">
        <f>+SUMIFS('Scritture 2015'!$F:$F,'Scritture 2015'!$G:$G,"16",'Scritture 2015'!$A:$A,$M160)</f>
        <v>0</v>
      </c>
      <c r="V160" s="29">
        <f>+SUMIFS('Scritture 2015'!$F:$F,'Scritture 2015'!$G:$G,"39CA",'Scritture 2015'!$A:$A,$M160)</f>
        <v>0</v>
      </c>
      <c r="W160" s="29">
        <f>+SUMIFS('Scritture 2015'!$F:$F,'Scritture 2015'!$G:$G,"17",'Scritture 2015'!$A:$A,$M160)</f>
        <v>0</v>
      </c>
      <c r="X160" s="29">
        <f>+SUMIFS('Scritture 2015'!$F:$F,'Scritture 2015'!$G:$G,"39AF",'Scritture 2015'!$A:$A,$M160)</f>
        <v>0</v>
      </c>
      <c r="Y160" s="29">
        <f>+SUMIFS('Scritture 2015'!$F:$F,'Scritture 2015'!$G:$G,"39SD",'Scritture 2015'!$A:$A,$M160)</f>
        <v>0</v>
      </c>
      <c r="Z160" s="29">
        <f>+SUMIFS('Scritture 2015'!$F:$F,'Scritture 2015'!$G:$G,"37",'Scritture 2015'!$A:$A,$M160)</f>
        <v>0</v>
      </c>
      <c r="AA160" s="29">
        <f>+SUMIFS('Scritture 2015'!$F:$F,'Scritture 2015'!$G:$G,"19",'Scritture 2015'!$A:$A,$M160)</f>
        <v>0</v>
      </c>
      <c r="AB160" s="29">
        <f>+SUMIFS('Scritture 2015'!$F:$F,'Scritture 2015'!$G:$G,"SP",'Scritture 2015'!$A:$A,$M160)</f>
        <v>0</v>
      </c>
      <c r="AC160" s="29">
        <f t="shared" si="8"/>
        <v>35628.61</v>
      </c>
      <c r="AD160" s="29">
        <f t="shared" si="9"/>
        <v>0</v>
      </c>
      <c r="AF160">
        <v>110</v>
      </c>
      <c r="AG160" t="s">
        <v>924</v>
      </c>
    </row>
    <row r="161" spans="1:33" x14ac:dyDescent="0.3">
      <c r="A161" s="12" t="s">
        <v>22</v>
      </c>
      <c r="B161" s="12" t="s">
        <v>23</v>
      </c>
      <c r="C161" s="13" t="s">
        <v>229</v>
      </c>
      <c r="D161" s="13" t="s">
        <v>234</v>
      </c>
      <c r="E161" s="14" t="s">
        <v>235</v>
      </c>
      <c r="F161" s="13"/>
      <c r="G161" s="13"/>
      <c r="H161" s="10" t="s">
        <v>22</v>
      </c>
      <c r="I161" s="10" t="s">
        <v>23</v>
      </c>
      <c r="J161" t="s">
        <v>148</v>
      </c>
      <c r="K161" t="s">
        <v>232</v>
      </c>
      <c r="L161" t="s">
        <v>234</v>
      </c>
      <c r="M161" s="13">
        <v>11701000009</v>
      </c>
      <c r="N161" s="13" t="s">
        <v>236</v>
      </c>
      <c r="O161" s="12">
        <f>+VLOOKUP(M161,[2]Foglio1!$A:$C,3,0)</f>
        <v>248110.7</v>
      </c>
      <c r="P161" s="12">
        <f>+VLOOKUP(M161,[3]Foglio1!$A$1:$C$65536,3,0)</f>
        <v>148268.79999999999</v>
      </c>
      <c r="Q161" s="12">
        <f t="shared" si="10"/>
        <v>-99841.900000000023</v>
      </c>
      <c r="R161" s="29">
        <f>+VLOOKUP($M161,'Sp 2013'!$M:$X,12,0)</f>
        <v>0</v>
      </c>
      <c r="S161" s="29">
        <f>+VLOOKUP($M161,'Bil 2014'!$M:$Y,13,0)</f>
        <v>0</v>
      </c>
      <c r="T161" s="29">
        <f>+SUMIFS('Scritture 2015'!$F:$F,'Scritture 2015'!$G:$G,"38",'Scritture 2015'!$A:$A,$M161)</f>
        <v>0</v>
      </c>
      <c r="U161" s="29">
        <f>+SUMIFS('Scritture 2015'!$F:$F,'Scritture 2015'!$G:$G,"16",'Scritture 2015'!$A:$A,$M161)</f>
        <v>0</v>
      </c>
      <c r="V161" s="29">
        <f>+SUMIFS('Scritture 2015'!$F:$F,'Scritture 2015'!$G:$G,"39CA",'Scritture 2015'!$A:$A,$M161)</f>
        <v>0</v>
      </c>
      <c r="W161" s="29">
        <f>+SUMIFS('Scritture 2015'!$F:$F,'Scritture 2015'!$G:$G,"17",'Scritture 2015'!$A:$A,$M161)</f>
        <v>0</v>
      </c>
      <c r="X161" s="29">
        <f>+SUMIFS('Scritture 2015'!$F:$F,'Scritture 2015'!$G:$G,"39AF",'Scritture 2015'!$A:$A,$M161)</f>
        <v>0</v>
      </c>
      <c r="Y161" s="29">
        <f>+SUMIFS('Scritture 2015'!$F:$F,'Scritture 2015'!$G:$G,"39SD",'Scritture 2015'!$A:$A,$M161)</f>
        <v>0</v>
      </c>
      <c r="Z161" s="29">
        <f>+SUMIFS('Scritture 2015'!$F:$F,'Scritture 2015'!$G:$G,"37",'Scritture 2015'!$A:$A,$M161)</f>
        <v>0</v>
      </c>
      <c r="AA161" s="29">
        <f>+SUMIFS('Scritture 2015'!$F:$F,'Scritture 2015'!$G:$G,"19",'Scritture 2015'!$A:$A,$M161)</f>
        <v>0</v>
      </c>
      <c r="AB161" s="29">
        <f>+SUMIFS('Scritture 2015'!$F:$F,'Scritture 2015'!$G:$G,"SP",'Scritture 2015'!$A:$A,$M161)</f>
        <v>0</v>
      </c>
      <c r="AC161" s="29">
        <f t="shared" si="8"/>
        <v>148268.79999999999</v>
      </c>
      <c r="AD161" s="29">
        <f t="shared" si="9"/>
        <v>0</v>
      </c>
      <c r="AF161">
        <v>110</v>
      </c>
      <c r="AG161" t="s">
        <v>925</v>
      </c>
    </row>
    <row r="162" spans="1:33" x14ac:dyDescent="0.3">
      <c r="A162" s="12" t="s">
        <v>22</v>
      </c>
      <c r="B162" s="12" t="s">
        <v>23</v>
      </c>
      <c r="C162" s="13" t="s">
        <v>229</v>
      </c>
      <c r="D162" s="13" t="s">
        <v>234</v>
      </c>
      <c r="E162" s="14" t="s">
        <v>235</v>
      </c>
      <c r="F162" s="13"/>
      <c r="G162" s="13"/>
      <c r="H162" s="10" t="s">
        <v>22</v>
      </c>
      <c r="I162" s="10" t="s">
        <v>23</v>
      </c>
      <c r="J162" t="s">
        <v>148</v>
      </c>
      <c r="K162" t="s">
        <v>232</v>
      </c>
      <c r="L162" t="s">
        <v>234</v>
      </c>
      <c r="M162" s="13">
        <v>11701000020</v>
      </c>
      <c r="N162" s="13" t="s">
        <v>237</v>
      </c>
      <c r="O162" s="12">
        <f>+VLOOKUP(M162,[2]Foglio1!$A:$C,3,0)</f>
        <v>682.22</v>
      </c>
      <c r="P162" s="12">
        <f>+VLOOKUP(M162,[3]Foglio1!$A$1:$C$65536,3,0)</f>
        <v>566.26</v>
      </c>
      <c r="Q162" s="12">
        <f t="shared" si="10"/>
        <v>-115.96000000000004</v>
      </c>
      <c r="R162" s="29">
        <f>+VLOOKUP($M162,'Sp 2013'!$M:$X,12,0)</f>
        <v>0</v>
      </c>
      <c r="S162" s="29">
        <f>+VLOOKUP($M162,'Bil 2014'!$M:$Y,13,0)</f>
        <v>0</v>
      </c>
      <c r="T162" s="29">
        <f>+SUMIFS('Scritture 2015'!$F:$F,'Scritture 2015'!$G:$G,"38",'Scritture 2015'!$A:$A,$M162)</f>
        <v>0</v>
      </c>
      <c r="U162" s="29">
        <f>+SUMIFS('Scritture 2015'!$F:$F,'Scritture 2015'!$G:$G,"16",'Scritture 2015'!$A:$A,$M162)</f>
        <v>0</v>
      </c>
      <c r="V162" s="29">
        <f>+SUMIFS('Scritture 2015'!$F:$F,'Scritture 2015'!$G:$G,"39CA",'Scritture 2015'!$A:$A,$M162)</f>
        <v>0</v>
      </c>
      <c r="W162" s="29">
        <f>+SUMIFS('Scritture 2015'!$F:$F,'Scritture 2015'!$G:$G,"17",'Scritture 2015'!$A:$A,$M162)</f>
        <v>0</v>
      </c>
      <c r="X162" s="29">
        <f>+SUMIFS('Scritture 2015'!$F:$F,'Scritture 2015'!$G:$G,"39AF",'Scritture 2015'!$A:$A,$M162)</f>
        <v>0</v>
      </c>
      <c r="Y162" s="29">
        <f>+SUMIFS('Scritture 2015'!$F:$F,'Scritture 2015'!$G:$G,"39SD",'Scritture 2015'!$A:$A,$M162)</f>
        <v>0</v>
      </c>
      <c r="Z162" s="29">
        <f>+SUMIFS('Scritture 2015'!$F:$F,'Scritture 2015'!$G:$G,"37",'Scritture 2015'!$A:$A,$M162)</f>
        <v>0</v>
      </c>
      <c r="AA162" s="29">
        <f>+SUMIFS('Scritture 2015'!$F:$F,'Scritture 2015'!$G:$G,"19",'Scritture 2015'!$A:$A,$M162)</f>
        <v>0</v>
      </c>
      <c r="AB162" s="29">
        <f>+SUMIFS('Scritture 2015'!$F:$F,'Scritture 2015'!$G:$G,"SP",'Scritture 2015'!$A:$A,$M162)</f>
        <v>0</v>
      </c>
      <c r="AC162" s="29">
        <f t="shared" si="8"/>
        <v>566.26</v>
      </c>
      <c r="AD162" s="29">
        <f t="shared" si="9"/>
        <v>0</v>
      </c>
      <c r="AF162">
        <v>110</v>
      </c>
      <c r="AG162" t="s">
        <v>925</v>
      </c>
    </row>
    <row r="163" spans="1:33" x14ac:dyDescent="0.3">
      <c r="A163" s="12" t="s">
        <v>22</v>
      </c>
      <c r="B163" s="12" t="s">
        <v>23</v>
      </c>
      <c r="C163" s="13" t="s">
        <v>229</v>
      </c>
      <c r="D163" s="13" t="s">
        <v>234</v>
      </c>
      <c r="E163" s="14" t="s">
        <v>235</v>
      </c>
      <c r="F163" s="13"/>
      <c r="G163" s="13"/>
      <c r="H163" s="10" t="s">
        <v>22</v>
      </c>
      <c r="I163" s="10" t="s">
        <v>23</v>
      </c>
      <c r="J163" t="s">
        <v>148</v>
      </c>
      <c r="K163" t="s">
        <v>232</v>
      </c>
      <c r="L163" t="s">
        <v>234</v>
      </c>
      <c r="M163" s="13">
        <v>11701000025</v>
      </c>
      <c r="N163" s="13" t="s">
        <v>238</v>
      </c>
      <c r="O163" s="12">
        <f>+VLOOKUP(M163,[2]Foglio1!$A:$C,3,0)</f>
        <v>26571.360000000001</v>
      </c>
      <c r="P163" s="12">
        <f>+VLOOKUP(M163,[3]Foglio1!$A$1:$C$65536,3,0)</f>
        <v>30632.34</v>
      </c>
      <c r="Q163" s="12">
        <f t="shared" si="10"/>
        <v>4060.9799999999996</v>
      </c>
      <c r="R163" s="29">
        <f>+VLOOKUP($M163,'Sp 2013'!$M:$X,12,0)</f>
        <v>0</v>
      </c>
      <c r="S163" s="29">
        <f>+VLOOKUP($M163,'Bil 2014'!$M:$Y,13,0)</f>
        <v>0</v>
      </c>
      <c r="T163" s="29">
        <f>+SUMIFS('Scritture 2015'!$F:$F,'Scritture 2015'!$G:$G,"38",'Scritture 2015'!$A:$A,$M163)</f>
        <v>0</v>
      </c>
      <c r="U163" s="29">
        <f>+SUMIFS('Scritture 2015'!$F:$F,'Scritture 2015'!$G:$G,"16",'Scritture 2015'!$A:$A,$M163)</f>
        <v>0</v>
      </c>
      <c r="V163" s="29">
        <f>+SUMIFS('Scritture 2015'!$F:$F,'Scritture 2015'!$G:$G,"39CA",'Scritture 2015'!$A:$A,$M163)</f>
        <v>0</v>
      </c>
      <c r="W163" s="29">
        <f>+SUMIFS('Scritture 2015'!$F:$F,'Scritture 2015'!$G:$G,"17",'Scritture 2015'!$A:$A,$M163)</f>
        <v>0</v>
      </c>
      <c r="X163" s="29">
        <f>+SUMIFS('Scritture 2015'!$F:$F,'Scritture 2015'!$G:$G,"39AF",'Scritture 2015'!$A:$A,$M163)</f>
        <v>0</v>
      </c>
      <c r="Y163" s="29">
        <f>+SUMIFS('Scritture 2015'!$F:$F,'Scritture 2015'!$G:$G,"39SD",'Scritture 2015'!$A:$A,$M163)</f>
        <v>0</v>
      </c>
      <c r="Z163" s="29">
        <f>+SUMIFS('Scritture 2015'!$F:$F,'Scritture 2015'!$G:$G,"37",'Scritture 2015'!$A:$A,$M163)</f>
        <v>0</v>
      </c>
      <c r="AA163" s="29">
        <f>+SUMIFS('Scritture 2015'!$F:$F,'Scritture 2015'!$G:$G,"19",'Scritture 2015'!$A:$A,$M163)</f>
        <v>0</v>
      </c>
      <c r="AB163" s="29">
        <f>+SUMIFS('Scritture 2015'!$F:$F,'Scritture 2015'!$G:$G,"SP",'Scritture 2015'!$A:$A,$M163)</f>
        <v>0</v>
      </c>
      <c r="AC163" s="29">
        <f t="shared" si="8"/>
        <v>30632.34</v>
      </c>
      <c r="AD163" s="29">
        <f t="shared" si="9"/>
        <v>0</v>
      </c>
      <c r="AF163">
        <v>110</v>
      </c>
      <c r="AG163" t="s">
        <v>925</v>
      </c>
    </row>
    <row r="164" spans="1:33" x14ac:dyDescent="0.3">
      <c r="A164" s="12" t="s">
        <v>22</v>
      </c>
      <c r="B164" s="12" t="s">
        <v>23</v>
      </c>
      <c r="C164" s="13" t="s">
        <v>229</v>
      </c>
      <c r="D164" s="13" t="s">
        <v>234</v>
      </c>
      <c r="E164" s="14" t="s">
        <v>235</v>
      </c>
      <c r="F164" s="13"/>
      <c r="G164" s="13"/>
      <c r="H164" s="10" t="s">
        <v>22</v>
      </c>
      <c r="I164" s="10" t="s">
        <v>23</v>
      </c>
      <c r="J164" t="s">
        <v>148</v>
      </c>
      <c r="K164" t="s">
        <v>232</v>
      </c>
      <c r="L164" t="s">
        <v>234</v>
      </c>
      <c r="M164" s="13">
        <v>11701000032</v>
      </c>
      <c r="N164" s="13" t="s">
        <v>239</v>
      </c>
      <c r="O164" s="12">
        <f>+VLOOKUP(M164,[2]Foglio1!$A:$C,3,0)</f>
        <v>328909.19</v>
      </c>
      <c r="P164" s="12">
        <f>+VLOOKUP(M164,[3]Foglio1!$A$1:$C$65536,3,0)</f>
        <v>5713.03</v>
      </c>
      <c r="Q164" s="12">
        <f t="shared" si="10"/>
        <v>-323196.15999999997</v>
      </c>
      <c r="R164" s="29">
        <f>+VLOOKUP($M164,'Sp 2013'!$M:$X,12,0)</f>
        <v>0</v>
      </c>
      <c r="S164" s="29">
        <f>+VLOOKUP($M164,'Bil 2014'!$M:$Y,13,0)</f>
        <v>0</v>
      </c>
      <c r="T164" s="29">
        <f>+SUMIFS('Scritture 2015'!$F:$F,'Scritture 2015'!$G:$G,"38",'Scritture 2015'!$A:$A,$M164)</f>
        <v>0</v>
      </c>
      <c r="U164" s="29">
        <f>+SUMIFS('Scritture 2015'!$F:$F,'Scritture 2015'!$G:$G,"16",'Scritture 2015'!$A:$A,$M164)</f>
        <v>0</v>
      </c>
      <c r="V164" s="29">
        <f>+SUMIFS('Scritture 2015'!$F:$F,'Scritture 2015'!$G:$G,"39CA",'Scritture 2015'!$A:$A,$M164)</f>
        <v>0</v>
      </c>
      <c r="W164" s="29">
        <f>+SUMIFS('Scritture 2015'!$F:$F,'Scritture 2015'!$G:$G,"17",'Scritture 2015'!$A:$A,$M164)</f>
        <v>0</v>
      </c>
      <c r="X164" s="29">
        <f>+SUMIFS('Scritture 2015'!$F:$F,'Scritture 2015'!$G:$G,"39AF",'Scritture 2015'!$A:$A,$M164)</f>
        <v>0</v>
      </c>
      <c r="Y164" s="29">
        <f>+SUMIFS('Scritture 2015'!$F:$F,'Scritture 2015'!$G:$G,"39SD",'Scritture 2015'!$A:$A,$M164)</f>
        <v>0</v>
      </c>
      <c r="Z164" s="29">
        <f>+SUMIFS('Scritture 2015'!$F:$F,'Scritture 2015'!$G:$G,"37",'Scritture 2015'!$A:$A,$M164)</f>
        <v>0</v>
      </c>
      <c r="AA164" s="29">
        <f>+SUMIFS('Scritture 2015'!$F:$F,'Scritture 2015'!$G:$G,"19",'Scritture 2015'!$A:$A,$M164)</f>
        <v>0</v>
      </c>
      <c r="AB164" s="29">
        <f>+SUMIFS('Scritture 2015'!$F:$F,'Scritture 2015'!$G:$G,"SP",'Scritture 2015'!$A:$A,$M164)</f>
        <v>0</v>
      </c>
      <c r="AC164" s="29">
        <f t="shared" si="8"/>
        <v>5713.03</v>
      </c>
      <c r="AD164" s="29">
        <f t="shared" si="9"/>
        <v>0</v>
      </c>
      <c r="AF164">
        <v>110</v>
      </c>
      <c r="AG164" t="s">
        <v>925</v>
      </c>
    </row>
    <row r="165" spans="1:33" x14ac:dyDescent="0.3">
      <c r="A165" s="12" t="s">
        <v>22</v>
      </c>
      <c r="B165" s="12" t="s">
        <v>23</v>
      </c>
      <c r="C165" s="13" t="s">
        <v>229</v>
      </c>
      <c r="D165" s="13" t="s">
        <v>234</v>
      </c>
      <c r="E165" s="14" t="s">
        <v>235</v>
      </c>
      <c r="F165" s="13"/>
      <c r="G165" s="13"/>
      <c r="H165" s="10" t="s">
        <v>22</v>
      </c>
      <c r="I165" s="10" t="s">
        <v>23</v>
      </c>
      <c r="J165" t="s">
        <v>148</v>
      </c>
      <c r="K165" t="s">
        <v>232</v>
      </c>
      <c r="L165" t="s">
        <v>234</v>
      </c>
      <c r="M165" s="13">
        <v>11701000039</v>
      </c>
      <c r="N165" s="13" t="s">
        <v>240</v>
      </c>
      <c r="O165" s="12">
        <f>+VLOOKUP(M165,[2]Foglio1!$A:$C,3,0)</f>
        <v>46727.14</v>
      </c>
      <c r="P165" s="12">
        <f>+VLOOKUP(M165,[3]Foglio1!$A$1:$C$65536,3,0)</f>
        <v>6755.18</v>
      </c>
      <c r="Q165" s="12">
        <f t="shared" si="10"/>
        <v>-39971.96</v>
      </c>
      <c r="R165" s="29">
        <f>+VLOOKUP($M165,'Sp 2013'!$M:$X,12,0)</f>
        <v>0</v>
      </c>
      <c r="S165" s="29">
        <f>+VLOOKUP($M165,'Bil 2014'!$M:$Y,13,0)</f>
        <v>0</v>
      </c>
      <c r="T165" s="29">
        <f>+SUMIFS('Scritture 2015'!$F:$F,'Scritture 2015'!$G:$G,"38",'Scritture 2015'!$A:$A,$M165)</f>
        <v>0</v>
      </c>
      <c r="U165" s="29">
        <f>+SUMIFS('Scritture 2015'!$F:$F,'Scritture 2015'!$G:$G,"16",'Scritture 2015'!$A:$A,$M165)</f>
        <v>0</v>
      </c>
      <c r="V165" s="29">
        <f>+SUMIFS('Scritture 2015'!$F:$F,'Scritture 2015'!$G:$G,"39CA",'Scritture 2015'!$A:$A,$M165)</f>
        <v>0</v>
      </c>
      <c r="W165" s="29">
        <f>+SUMIFS('Scritture 2015'!$F:$F,'Scritture 2015'!$G:$G,"17",'Scritture 2015'!$A:$A,$M165)</f>
        <v>0</v>
      </c>
      <c r="X165" s="29">
        <f>+SUMIFS('Scritture 2015'!$F:$F,'Scritture 2015'!$G:$G,"39AF",'Scritture 2015'!$A:$A,$M165)</f>
        <v>0</v>
      </c>
      <c r="Y165" s="29">
        <f>+SUMIFS('Scritture 2015'!$F:$F,'Scritture 2015'!$G:$G,"39SD",'Scritture 2015'!$A:$A,$M165)</f>
        <v>0</v>
      </c>
      <c r="Z165" s="29">
        <f>+SUMIFS('Scritture 2015'!$F:$F,'Scritture 2015'!$G:$G,"37",'Scritture 2015'!$A:$A,$M165)</f>
        <v>0</v>
      </c>
      <c r="AA165" s="29">
        <f>+SUMIFS('Scritture 2015'!$F:$F,'Scritture 2015'!$G:$G,"19",'Scritture 2015'!$A:$A,$M165)</f>
        <v>0</v>
      </c>
      <c r="AB165" s="29">
        <f>+SUMIFS('Scritture 2015'!$F:$F,'Scritture 2015'!$G:$G,"SP",'Scritture 2015'!$A:$A,$M165)</f>
        <v>0</v>
      </c>
      <c r="AC165" s="29">
        <f t="shared" si="8"/>
        <v>6755.18</v>
      </c>
      <c r="AD165" s="29">
        <f t="shared" si="9"/>
        <v>0</v>
      </c>
      <c r="AF165">
        <v>110</v>
      </c>
      <c r="AG165" t="s">
        <v>925</v>
      </c>
    </row>
    <row r="166" spans="1:33" x14ac:dyDescent="0.3">
      <c r="A166" s="12" t="s">
        <v>22</v>
      </c>
      <c r="B166" s="12" t="s">
        <v>23</v>
      </c>
      <c r="C166" s="13" t="s">
        <v>229</v>
      </c>
      <c r="D166" s="13" t="s">
        <v>234</v>
      </c>
      <c r="E166" s="14" t="s">
        <v>235</v>
      </c>
      <c r="F166" s="13"/>
      <c r="G166" s="13"/>
      <c r="H166" s="10" t="s">
        <v>22</v>
      </c>
      <c r="I166" s="10" t="s">
        <v>23</v>
      </c>
      <c r="J166" t="s">
        <v>148</v>
      </c>
      <c r="K166" t="s">
        <v>232</v>
      </c>
      <c r="L166" t="s">
        <v>234</v>
      </c>
      <c r="M166" s="13">
        <v>11701000043</v>
      </c>
      <c r="N166" s="13" t="s">
        <v>241</v>
      </c>
      <c r="O166" s="12">
        <f>+VLOOKUP(M166,[2]Foglio1!$A:$C,3,0)</f>
        <v>115.05</v>
      </c>
      <c r="P166" s="12">
        <f>+VLOOKUP(M166,[3]Foglio1!$A$1:$C$65536,3,0)</f>
        <v>25.83</v>
      </c>
      <c r="Q166" s="12">
        <f t="shared" si="10"/>
        <v>-89.22</v>
      </c>
      <c r="R166" s="29">
        <f>+VLOOKUP($M166,'Sp 2013'!$M:$X,12,0)</f>
        <v>0</v>
      </c>
      <c r="S166" s="29">
        <f>+VLOOKUP($M166,'Bil 2014'!$M:$Y,13,0)</f>
        <v>0</v>
      </c>
      <c r="T166" s="29">
        <f>+SUMIFS('Scritture 2015'!$F:$F,'Scritture 2015'!$G:$G,"38",'Scritture 2015'!$A:$A,$M166)</f>
        <v>0</v>
      </c>
      <c r="U166" s="29">
        <f>+SUMIFS('Scritture 2015'!$F:$F,'Scritture 2015'!$G:$G,"16",'Scritture 2015'!$A:$A,$M166)</f>
        <v>0</v>
      </c>
      <c r="V166" s="29">
        <f>+SUMIFS('Scritture 2015'!$F:$F,'Scritture 2015'!$G:$G,"39CA",'Scritture 2015'!$A:$A,$M166)</f>
        <v>0</v>
      </c>
      <c r="W166" s="29">
        <f>+SUMIFS('Scritture 2015'!$F:$F,'Scritture 2015'!$G:$G,"17",'Scritture 2015'!$A:$A,$M166)</f>
        <v>0</v>
      </c>
      <c r="X166" s="29">
        <f>+SUMIFS('Scritture 2015'!$F:$F,'Scritture 2015'!$G:$G,"39AF",'Scritture 2015'!$A:$A,$M166)</f>
        <v>0</v>
      </c>
      <c r="Y166" s="29">
        <f>+SUMIFS('Scritture 2015'!$F:$F,'Scritture 2015'!$G:$G,"39SD",'Scritture 2015'!$A:$A,$M166)</f>
        <v>0</v>
      </c>
      <c r="Z166" s="29">
        <f>+SUMIFS('Scritture 2015'!$F:$F,'Scritture 2015'!$G:$G,"37",'Scritture 2015'!$A:$A,$M166)</f>
        <v>0</v>
      </c>
      <c r="AA166" s="29">
        <f>+SUMIFS('Scritture 2015'!$F:$F,'Scritture 2015'!$G:$G,"19",'Scritture 2015'!$A:$A,$M166)</f>
        <v>0</v>
      </c>
      <c r="AB166" s="29">
        <f>+SUMIFS('Scritture 2015'!$F:$F,'Scritture 2015'!$G:$G,"SP",'Scritture 2015'!$A:$A,$M166)</f>
        <v>0</v>
      </c>
      <c r="AC166" s="29">
        <f t="shared" si="8"/>
        <v>25.83</v>
      </c>
      <c r="AD166" s="29">
        <f t="shared" si="9"/>
        <v>0</v>
      </c>
      <c r="AF166">
        <v>110</v>
      </c>
      <c r="AG166" t="s">
        <v>925</v>
      </c>
    </row>
    <row r="167" spans="1:33" x14ac:dyDescent="0.3">
      <c r="A167" s="12" t="s">
        <v>22</v>
      </c>
      <c r="B167" s="12" t="s">
        <v>23</v>
      </c>
      <c r="C167" s="13" t="s">
        <v>229</v>
      </c>
      <c r="D167" s="13" t="s">
        <v>234</v>
      </c>
      <c r="E167" s="14" t="s">
        <v>235</v>
      </c>
      <c r="F167" s="13"/>
      <c r="G167" s="13"/>
      <c r="H167" s="10" t="s">
        <v>22</v>
      </c>
      <c r="I167" s="10" t="s">
        <v>23</v>
      </c>
      <c r="J167" t="s">
        <v>148</v>
      </c>
      <c r="K167" t="s">
        <v>232</v>
      </c>
      <c r="L167" t="s">
        <v>234</v>
      </c>
      <c r="M167" s="13">
        <v>11701000044</v>
      </c>
      <c r="N167" s="13" t="s">
        <v>242</v>
      </c>
      <c r="O167" s="12">
        <f>+VLOOKUP(M167,[2]Foglio1!$A:$C,3,0)</f>
        <v>38.72</v>
      </c>
      <c r="P167" s="12">
        <f>+VLOOKUP(M167,[3]Foglio1!$A$1:$C$65536,3,0)</f>
        <v>8.2799999999999994</v>
      </c>
      <c r="Q167" s="12">
        <f t="shared" si="10"/>
        <v>-30.439999999999998</v>
      </c>
      <c r="R167" s="29">
        <f>+VLOOKUP($M167,'Sp 2013'!$M:$X,12,0)</f>
        <v>0</v>
      </c>
      <c r="S167" s="29">
        <f>+VLOOKUP($M167,'Bil 2014'!$M:$Y,13,0)</f>
        <v>0</v>
      </c>
      <c r="T167" s="29">
        <f>+SUMIFS('Scritture 2015'!$F:$F,'Scritture 2015'!$G:$G,"38",'Scritture 2015'!$A:$A,$M167)</f>
        <v>0</v>
      </c>
      <c r="U167" s="29">
        <f>+SUMIFS('Scritture 2015'!$F:$F,'Scritture 2015'!$G:$G,"16",'Scritture 2015'!$A:$A,$M167)</f>
        <v>0</v>
      </c>
      <c r="V167" s="29">
        <f>+SUMIFS('Scritture 2015'!$F:$F,'Scritture 2015'!$G:$G,"39CA",'Scritture 2015'!$A:$A,$M167)</f>
        <v>0</v>
      </c>
      <c r="W167" s="29">
        <f>+SUMIFS('Scritture 2015'!$F:$F,'Scritture 2015'!$G:$G,"17",'Scritture 2015'!$A:$A,$M167)</f>
        <v>0</v>
      </c>
      <c r="X167" s="29">
        <f>+SUMIFS('Scritture 2015'!$F:$F,'Scritture 2015'!$G:$G,"39AF",'Scritture 2015'!$A:$A,$M167)</f>
        <v>0</v>
      </c>
      <c r="Y167" s="29">
        <f>+SUMIFS('Scritture 2015'!$F:$F,'Scritture 2015'!$G:$G,"39SD",'Scritture 2015'!$A:$A,$M167)</f>
        <v>0</v>
      </c>
      <c r="Z167" s="29">
        <f>+SUMIFS('Scritture 2015'!$F:$F,'Scritture 2015'!$G:$G,"37",'Scritture 2015'!$A:$A,$M167)</f>
        <v>0</v>
      </c>
      <c r="AA167" s="29">
        <f>+SUMIFS('Scritture 2015'!$F:$F,'Scritture 2015'!$G:$G,"19",'Scritture 2015'!$A:$A,$M167)</f>
        <v>0</v>
      </c>
      <c r="AB167" s="29">
        <f>+SUMIFS('Scritture 2015'!$F:$F,'Scritture 2015'!$G:$G,"SP",'Scritture 2015'!$A:$A,$M167)</f>
        <v>0</v>
      </c>
      <c r="AC167" s="29">
        <f t="shared" si="8"/>
        <v>8.2799999999999994</v>
      </c>
      <c r="AD167" s="29">
        <f t="shared" si="9"/>
        <v>0</v>
      </c>
      <c r="AF167">
        <v>110</v>
      </c>
      <c r="AG167" t="s">
        <v>925</v>
      </c>
    </row>
    <row r="168" spans="1:33" x14ac:dyDescent="0.3">
      <c r="A168" s="12" t="s">
        <v>22</v>
      </c>
      <c r="B168" s="12" t="s">
        <v>23</v>
      </c>
      <c r="C168" s="13" t="s">
        <v>229</v>
      </c>
      <c r="D168" s="13" t="s">
        <v>234</v>
      </c>
      <c r="E168" s="14" t="s">
        <v>235</v>
      </c>
      <c r="F168" s="13"/>
      <c r="G168" s="13"/>
      <c r="H168" s="10" t="s">
        <v>22</v>
      </c>
      <c r="I168" s="10" t="s">
        <v>23</v>
      </c>
      <c r="J168" t="s">
        <v>148</v>
      </c>
      <c r="K168" t="s">
        <v>232</v>
      </c>
      <c r="L168" t="s">
        <v>234</v>
      </c>
      <c r="M168" s="13">
        <v>11701000046</v>
      </c>
      <c r="N168" s="13" t="s">
        <v>243</v>
      </c>
      <c r="O168" s="12">
        <f>+VLOOKUP(M168,[2]Foglio1!$A:$C,3,0)</f>
        <v>425.5</v>
      </c>
      <c r="P168" s="12">
        <f>+VLOOKUP(M168,[3]Foglio1!$A$1:$C$65536,3,0)</f>
        <v>43.89</v>
      </c>
      <c r="Q168" s="12">
        <f t="shared" si="10"/>
        <v>-381.61</v>
      </c>
      <c r="R168" s="29">
        <f>+VLOOKUP($M168,'Sp 2013'!$M:$X,12,0)</f>
        <v>0</v>
      </c>
      <c r="S168" s="29">
        <f>+VLOOKUP($M168,'Bil 2014'!$M:$Y,13,0)</f>
        <v>0</v>
      </c>
      <c r="T168" s="29">
        <f>+SUMIFS('Scritture 2015'!$F:$F,'Scritture 2015'!$G:$G,"38",'Scritture 2015'!$A:$A,$M168)</f>
        <v>0</v>
      </c>
      <c r="U168" s="29">
        <f>+SUMIFS('Scritture 2015'!$F:$F,'Scritture 2015'!$G:$G,"16",'Scritture 2015'!$A:$A,$M168)</f>
        <v>0</v>
      </c>
      <c r="V168" s="29">
        <f>+SUMIFS('Scritture 2015'!$F:$F,'Scritture 2015'!$G:$G,"39CA",'Scritture 2015'!$A:$A,$M168)</f>
        <v>0</v>
      </c>
      <c r="W168" s="29">
        <f>+SUMIFS('Scritture 2015'!$F:$F,'Scritture 2015'!$G:$G,"17",'Scritture 2015'!$A:$A,$M168)</f>
        <v>0</v>
      </c>
      <c r="X168" s="29">
        <f>+SUMIFS('Scritture 2015'!$F:$F,'Scritture 2015'!$G:$G,"39AF",'Scritture 2015'!$A:$A,$M168)</f>
        <v>0</v>
      </c>
      <c r="Y168" s="29">
        <f>+SUMIFS('Scritture 2015'!$F:$F,'Scritture 2015'!$G:$G,"39SD",'Scritture 2015'!$A:$A,$M168)</f>
        <v>0</v>
      </c>
      <c r="Z168" s="29">
        <f>+SUMIFS('Scritture 2015'!$F:$F,'Scritture 2015'!$G:$G,"37",'Scritture 2015'!$A:$A,$M168)</f>
        <v>0</v>
      </c>
      <c r="AA168" s="29">
        <f>+SUMIFS('Scritture 2015'!$F:$F,'Scritture 2015'!$G:$G,"19",'Scritture 2015'!$A:$A,$M168)</f>
        <v>0</v>
      </c>
      <c r="AB168" s="29">
        <f>+SUMIFS('Scritture 2015'!$F:$F,'Scritture 2015'!$G:$G,"SP",'Scritture 2015'!$A:$A,$M168)</f>
        <v>0</v>
      </c>
      <c r="AC168" s="29">
        <f t="shared" si="8"/>
        <v>43.89</v>
      </c>
      <c r="AD168" s="29">
        <f t="shared" si="9"/>
        <v>0</v>
      </c>
      <c r="AF168">
        <v>110</v>
      </c>
      <c r="AG168" t="s">
        <v>925</v>
      </c>
    </row>
    <row r="169" spans="1:33" x14ac:dyDescent="0.3">
      <c r="A169" s="12" t="s">
        <v>22</v>
      </c>
      <c r="B169" s="12" t="s">
        <v>23</v>
      </c>
      <c r="C169" s="13" t="s">
        <v>229</v>
      </c>
      <c r="D169" s="13" t="s">
        <v>234</v>
      </c>
      <c r="E169" s="14" t="s">
        <v>235</v>
      </c>
      <c r="F169" s="13"/>
      <c r="G169" s="13"/>
      <c r="H169" s="10" t="s">
        <v>22</v>
      </c>
      <c r="I169" s="10" t="s">
        <v>23</v>
      </c>
      <c r="J169" t="s">
        <v>148</v>
      </c>
      <c r="K169" t="s">
        <v>232</v>
      </c>
      <c r="L169" t="s">
        <v>234</v>
      </c>
      <c r="M169" s="13">
        <v>11701000049</v>
      </c>
      <c r="N169" s="13" t="s">
        <v>244</v>
      </c>
      <c r="O169" s="12">
        <f>+VLOOKUP(M169,[2]Foglio1!$A:$C,3,0)</f>
        <v>22502.26</v>
      </c>
      <c r="P169" s="12">
        <f>+VLOOKUP(M169,[3]Foglio1!$A$1:$C$65536,3,0)</f>
        <v>63430.81</v>
      </c>
      <c r="Q169" s="12">
        <f t="shared" si="10"/>
        <v>40928.550000000003</v>
      </c>
      <c r="R169" s="29">
        <f>+VLOOKUP($M169,'Sp 2013'!$M:$X,12,0)</f>
        <v>0</v>
      </c>
      <c r="S169" s="29">
        <f>+VLOOKUP($M169,'Bil 2014'!$M:$Y,13,0)</f>
        <v>0</v>
      </c>
      <c r="T169" s="29">
        <f>+SUMIFS('Scritture 2015'!$F:$F,'Scritture 2015'!$G:$G,"38",'Scritture 2015'!$A:$A,$M169)</f>
        <v>0</v>
      </c>
      <c r="U169" s="29">
        <f>+SUMIFS('Scritture 2015'!$F:$F,'Scritture 2015'!$G:$G,"16",'Scritture 2015'!$A:$A,$M169)</f>
        <v>0</v>
      </c>
      <c r="V169" s="29">
        <f>+SUMIFS('Scritture 2015'!$F:$F,'Scritture 2015'!$G:$G,"39CA",'Scritture 2015'!$A:$A,$M169)</f>
        <v>0</v>
      </c>
      <c r="W169" s="29">
        <f>+SUMIFS('Scritture 2015'!$F:$F,'Scritture 2015'!$G:$G,"17",'Scritture 2015'!$A:$A,$M169)</f>
        <v>0</v>
      </c>
      <c r="X169" s="29">
        <f>+SUMIFS('Scritture 2015'!$F:$F,'Scritture 2015'!$G:$G,"39AF",'Scritture 2015'!$A:$A,$M169)</f>
        <v>0</v>
      </c>
      <c r="Y169" s="29">
        <f>+SUMIFS('Scritture 2015'!$F:$F,'Scritture 2015'!$G:$G,"39SD",'Scritture 2015'!$A:$A,$M169)</f>
        <v>0</v>
      </c>
      <c r="Z169" s="29">
        <f>+SUMIFS('Scritture 2015'!$F:$F,'Scritture 2015'!$G:$G,"37",'Scritture 2015'!$A:$A,$M169)</f>
        <v>0</v>
      </c>
      <c r="AA169" s="29">
        <f>+SUMIFS('Scritture 2015'!$F:$F,'Scritture 2015'!$G:$G,"19",'Scritture 2015'!$A:$A,$M169)</f>
        <v>0</v>
      </c>
      <c r="AB169" s="29">
        <f>+SUMIFS('Scritture 2015'!$F:$F,'Scritture 2015'!$G:$G,"SP",'Scritture 2015'!$A:$A,$M169)</f>
        <v>0</v>
      </c>
      <c r="AC169" s="29">
        <f t="shared" si="8"/>
        <v>63430.81</v>
      </c>
      <c r="AD169" s="29">
        <f t="shared" si="9"/>
        <v>0</v>
      </c>
      <c r="AF169">
        <v>110</v>
      </c>
      <c r="AG169" t="s">
        <v>925</v>
      </c>
    </row>
    <row r="170" spans="1:33" x14ac:dyDescent="0.3">
      <c r="A170" s="12" t="s">
        <v>22</v>
      </c>
      <c r="B170" s="12" t="s">
        <v>23</v>
      </c>
      <c r="C170" s="13" t="s">
        <v>229</v>
      </c>
      <c r="D170" s="13" t="s">
        <v>234</v>
      </c>
      <c r="E170" s="14" t="s">
        <v>235</v>
      </c>
      <c r="F170" s="13"/>
      <c r="G170" s="13"/>
      <c r="H170" s="10" t="s">
        <v>22</v>
      </c>
      <c r="I170" s="10" t="s">
        <v>23</v>
      </c>
      <c r="J170" t="s">
        <v>148</v>
      </c>
      <c r="K170" t="s">
        <v>232</v>
      </c>
      <c r="L170" t="s">
        <v>234</v>
      </c>
      <c r="M170" s="13">
        <v>11701000053</v>
      </c>
      <c r="N170" s="13" t="s">
        <v>245</v>
      </c>
      <c r="O170" s="12">
        <f>+VLOOKUP(M170,[2]Foglio1!$A:$C,3,0)</f>
        <v>6041.6</v>
      </c>
      <c r="P170" s="12">
        <f>+VLOOKUP(M170,[3]Foglio1!$A$1:$C$65536,3,0)</f>
        <v>75.92</v>
      </c>
      <c r="Q170" s="12">
        <f t="shared" si="10"/>
        <v>-5965.68</v>
      </c>
      <c r="R170" s="29">
        <f>+VLOOKUP($M170,'Sp 2013'!$M:$X,12,0)</f>
        <v>0</v>
      </c>
      <c r="S170" s="29">
        <f>+VLOOKUP($M170,'Bil 2014'!$M:$Y,13,0)</f>
        <v>0</v>
      </c>
      <c r="T170" s="29">
        <f>+SUMIFS('Scritture 2015'!$F:$F,'Scritture 2015'!$G:$G,"38",'Scritture 2015'!$A:$A,$M170)</f>
        <v>0</v>
      </c>
      <c r="U170" s="29">
        <f>+SUMIFS('Scritture 2015'!$F:$F,'Scritture 2015'!$G:$G,"16",'Scritture 2015'!$A:$A,$M170)</f>
        <v>0</v>
      </c>
      <c r="V170" s="29">
        <f>+SUMIFS('Scritture 2015'!$F:$F,'Scritture 2015'!$G:$G,"39CA",'Scritture 2015'!$A:$A,$M170)</f>
        <v>0</v>
      </c>
      <c r="W170" s="29">
        <f>+SUMIFS('Scritture 2015'!$F:$F,'Scritture 2015'!$G:$G,"17",'Scritture 2015'!$A:$A,$M170)</f>
        <v>0</v>
      </c>
      <c r="X170" s="29">
        <f>+SUMIFS('Scritture 2015'!$F:$F,'Scritture 2015'!$G:$G,"39AF",'Scritture 2015'!$A:$A,$M170)</f>
        <v>0</v>
      </c>
      <c r="Y170" s="29">
        <f>+SUMIFS('Scritture 2015'!$F:$F,'Scritture 2015'!$G:$G,"39SD",'Scritture 2015'!$A:$A,$M170)</f>
        <v>0</v>
      </c>
      <c r="Z170" s="29">
        <f>+SUMIFS('Scritture 2015'!$F:$F,'Scritture 2015'!$G:$G,"37",'Scritture 2015'!$A:$A,$M170)</f>
        <v>0</v>
      </c>
      <c r="AA170" s="29">
        <f>+SUMIFS('Scritture 2015'!$F:$F,'Scritture 2015'!$G:$G,"19",'Scritture 2015'!$A:$A,$M170)</f>
        <v>0</v>
      </c>
      <c r="AB170" s="29">
        <f>+SUMIFS('Scritture 2015'!$F:$F,'Scritture 2015'!$G:$G,"SP",'Scritture 2015'!$A:$A,$M170)</f>
        <v>0</v>
      </c>
      <c r="AC170" s="29">
        <f t="shared" si="8"/>
        <v>75.92</v>
      </c>
      <c r="AD170" s="29">
        <f t="shared" si="9"/>
        <v>0</v>
      </c>
      <c r="AF170">
        <v>110</v>
      </c>
      <c r="AG170" t="s">
        <v>925</v>
      </c>
    </row>
    <row r="171" spans="1:33" x14ac:dyDescent="0.3">
      <c r="A171" s="12" t="s">
        <v>22</v>
      </c>
      <c r="B171" s="12" t="s">
        <v>23</v>
      </c>
      <c r="C171" s="13" t="s">
        <v>229</v>
      </c>
      <c r="D171" s="13" t="s">
        <v>234</v>
      </c>
      <c r="E171" s="14" t="s">
        <v>235</v>
      </c>
      <c r="F171" s="13"/>
      <c r="G171" s="13"/>
      <c r="H171" s="10" t="s">
        <v>22</v>
      </c>
      <c r="I171" s="10" t="s">
        <v>23</v>
      </c>
      <c r="J171" t="s">
        <v>148</v>
      </c>
      <c r="K171" t="s">
        <v>232</v>
      </c>
      <c r="L171" t="s">
        <v>234</v>
      </c>
      <c r="M171" s="13">
        <v>11701000054</v>
      </c>
      <c r="N171" s="13" t="s">
        <v>246</v>
      </c>
      <c r="O171" s="12">
        <f>+VLOOKUP(M171,[2]Foglio1!$A:$C,3,0)</f>
        <v>10735.53</v>
      </c>
      <c r="P171" s="12"/>
      <c r="Q171" s="12">
        <f t="shared" si="10"/>
        <v>-10735.53</v>
      </c>
      <c r="R171" s="29">
        <f>+VLOOKUP($M171,'Sp 2013'!$M:$X,12,0)</f>
        <v>0</v>
      </c>
      <c r="S171" s="29">
        <f>+VLOOKUP($M171,'Bil 2014'!$M:$Y,13,0)</f>
        <v>0</v>
      </c>
      <c r="T171" s="29">
        <f>+SUMIFS('Scritture 2015'!$F:$F,'Scritture 2015'!$G:$G,"38",'Scritture 2015'!$A:$A,$M171)</f>
        <v>0</v>
      </c>
      <c r="U171" s="29">
        <f>+SUMIFS('Scritture 2015'!$F:$F,'Scritture 2015'!$G:$G,"16",'Scritture 2015'!$A:$A,$M171)</f>
        <v>0</v>
      </c>
      <c r="V171" s="29">
        <f>+SUMIFS('Scritture 2015'!$F:$F,'Scritture 2015'!$G:$G,"39CA",'Scritture 2015'!$A:$A,$M171)</f>
        <v>0</v>
      </c>
      <c r="W171" s="29">
        <f>+SUMIFS('Scritture 2015'!$F:$F,'Scritture 2015'!$G:$G,"17",'Scritture 2015'!$A:$A,$M171)</f>
        <v>0</v>
      </c>
      <c r="X171" s="29">
        <f>+SUMIFS('Scritture 2015'!$F:$F,'Scritture 2015'!$G:$G,"39AF",'Scritture 2015'!$A:$A,$M171)</f>
        <v>0</v>
      </c>
      <c r="Y171" s="29">
        <f>+SUMIFS('Scritture 2015'!$F:$F,'Scritture 2015'!$G:$G,"39SD",'Scritture 2015'!$A:$A,$M171)</f>
        <v>0</v>
      </c>
      <c r="Z171" s="29">
        <f>+SUMIFS('Scritture 2015'!$F:$F,'Scritture 2015'!$G:$G,"37",'Scritture 2015'!$A:$A,$M171)</f>
        <v>0</v>
      </c>
      <c r="AA171" s="29">
        <f>+SUMIFS('Scritture 2015'!$F:$F,'Scritture 2015'!$G:$G,"19",'Scritture 2015'!$A:$A,$M171)</f>
        <v>0</v>
      </c>
      <c r="AB171" s="29">
        <f>+SUMIFS('Scritture 2015'!$F:$F,'Scritture 2015'!$G:$G,"SP",'Scritture 2015'!$A:$A,$M171)</f>
        <v>0</v>
      </c>
      <c r="AC171" s="29">
        <f t="shared" si="8"/>
        <v>0</v>
      </c>
      <c r="AD171" s="29">
        <f t="shared" si="9"/>
        <v>0</v>
      </c>
      <c r="AF171">
        <v>110</v>
      </c>
      <c r="AG171" t="s">
        <v>925</v>
      </c>
    </row>
    <row r="172" spans="1:33" x14ac:dyDescent="0.3">
      <c r="A172" s="12" t="s">
        <v>22</v>
      </c>
      <c r="B172" s="12" t="s">
        <v>23</v>
      </c>
      <c r="C172" s="13" t="s">
        <v>229</v>
      </c>
      <c r="D172" s="13" t="s">
        <v>234</v>
      </c>
      <c r="E172" s="14" t="s">
        <v>235</v>
      </c>
      <c r="F172" s="13"/>
      <c r="G172" s="13"/>
      <c r="H172" s="10" t="s">
        <v>22</v>
      </c>
      <c r="I172" s="10" t="s">
        <v>23</v>
      </c>
      <c r="J172" t="s">
        <v>148</v>
      </c>
      <c r="K172" t="s">
        <v>232</v>
      </c>
      <c r="L172" t="s">
        <v>234</v>
      </c>
      <c r="M172" s="13">
        <v>11701000055</v>
      </c>
      <c r="N172" s="13" t="s">
        <v>247</v>
      </c>
      <c r="O172" s="12">
        <f>+VLOOKUP(M172,[2]Foglio1!$A:$C,3,0)</f>
        <v>36.85</v>
      </c>
      <c r="P172" s="12">
        <f>+VLOOKUP(M172,[3]Foglio1!$A$1:$C$65536,3,0)</f>
        <v>36.85</v>
      </c>
      <c r="Q172" s="12">
        <f t="shared" si="10"/>
        <v>0</v>
      </c>
      <c r="R172" s="29">
        <f>+VLOOKUP($M172,'Sp 2013'!$M:$X,12,0)</f>
        <v>0</v>
      </c>
      <c r="S172" s="29">
        <f>+VLOOKUP($M172,'Bil 2014'!$M:$Y,13,0)</f>
        <v>0</v>
      </c>
      <c r="T172" s="29">
        <f>+SUMIFS('Scritture 2015'!$F:$F,'Scritture 2015'!$G:$G,"38",'Scritture 2015'!$A:$A,$M172)</f>
        <v>0</v>
      </c>
      <c r="U172" s="29">
        <f>+SUMIFS('Scritture 2015'!$F:$F,'Scritture 2015'!$G:$G,"16",'Scritture 2015'!$A:$A,$M172)</f>
        <v>0</v>
      </c>
      <c r="V172" s="29">
        <f>+SUMIFS('Scritture 2015'!$F:$F,'Scritture 2015'!$G:$G,"39CA",'Scritture 2015'!$A:$A,$M172)</f>
        <v>0</v>
      </c>
      <c r="W172" s="29">
        <f>+SUMIFS('Scritture 2015'!$F:$F,'Scritture 2015'!$G:$G,"17",'Scritture 2015'!$A:$A,$M172)</f>
        <v>0</v>
      </c>
      <c r="X172" s="29">
        <f>+SUMIFS('Scritture 2015'!$F:$F,'Scritture 2015'!$G:$G,"39AF",'Scritture 2015'!$A:$A,$M172)</f>
        <v>0</v>
      </c>
      <c r="Y172" s="29">
        <f>+SUMIFS('Scritture 2015'!$F:$F,'Scritture 2015'!$G:$G,"39SD",'Scritture 2015'!$A:$A,$M172)</f>
        <v>0</v>
      </c>
      <c r="Z172" s="29">
        <f>+SUMIFS('Scritture 2015'!$F:$F,'Scritture 2015'!$G:$G,"37",'Scritture 2015'!$A:$A,$M172)</f>
        <v>0</v>
      </c>
      <c r="AA172" s="29">
        <f>+SUMIFS('Scritture 2015'!$F:$F,'Scritture 2015'!$G:$G,"19",'Scritture 2015'!$A:$A,$M172)</f>
        <v>0</v>
      </c>
      <c r="AB172" s="29">
        <f>+SUMIFS('Scritture 2015'!$F:$F,'Scritture 2015'!$G:$G,"SP",'Scritture 2015'!$A:$A,$M172)</f>
        <v>0</v>
      </c>
      <c r="AC172" s="29">
        <f t="shared" si="8"/>
        <v>36.85</v>
      </c>
      <c r="AD172" s="29">
        <f t="shared" si="9"/>
        <v>0</v>
      </c>
      <c r="AF172">
        <v>110</v>
      </c>
      <c r="AG172" t="s">
        <v>925</v>
      </c>
    </row>
    <row r="173" spans="1:33" x14ac:dyDescent="0.3">
      <c r="A173" s="12" t="s">
        <v>22</v>
      </c>
      <c r="B173" s="12" t="s">
        <v>23</v>
      </c>
      <c r="C173" s="13" t="s">
        <v>229</v>
      </c>
      <c r="D173" s="13" t="s">
        <v>234</v>
      </c>
      <c r="E173" s="14" t="s">
        <v>235</v>
      </c>
      <c r="F173" s="13"/>
      <c r="G173" s="13"/>
      <c r="H173" s="10" t="s">
        <v>22</v>
      </c>
      <c r="I173" s="10" t="s">
        <v>23</v>
      </c>
      <c r="J173" t="s">
        <v>148</v>
      </c>
      <c r="K173" t="s">
        <v>232</v>
      </c>
      <c r="L173" t="s">
        <v>234</v>
      </c>
      <c r="M173" s="13">
        <v>11701000056</v>
      </c>
      <c r="N173" s="13" t="s">
        <v>248</v>
      </c>
      <c r="O173" s="12">
        <f>+VLOOKUP(M173,[2]Foglio1!$A:$C,3,0)</f>
        <v>488222.93</v>
      </c>
      <c r="P173" s="12">
        <f>+VLOOKUP(M173,[3]Foglio1!$A$1:$C$65536,3,0)</f>
        <v>458.79</v>
      </c>
      <c r="Q173" s="12">
        <f t="shared" si="10"/>
        <v>-487764.14</v>
      </c>
      <c r="R173" s="29">
        <f>+VLOOKUP($M173,'Sp 2013'!$M:$X,12,0)</f>
        <v>0</v>
      </c>
      <c r="S173" s="29">
        <f>+VLOOKUP($M173,'Bil 2014'!$M:$Y,13,0)</f>
        <v>0</v>
      </c>
      <c r="T173" s="29">
        <f>+SUMIFS('Scritture 2015'!$F:$F,'Scritture 2015'!$G:$G,"38",'Scritture 2015'!$A:$A,$M173)</f>
        <v>0</v>
      </c>
      <c r="U173" s="29">
        <f>+SUMIFS('Scritture 2015'!$F:$F,'Scritture 2015'!$G:$G,"16",'Scritture 2015'!$A:$A,$M173)</f>
        <v>0</v>
      </c>
      <c r="V173" s="29">
        <f>+SUMIFS('Scritture 2015'!$F:$F,'Scritture 2015'!$G:$G,"39CA",'Scritture 2015'!$A:$A,$M173)</f>
        <v>0</v>
      </c>
      <c r="W173" s="29">
        <f>+SUMIFS('Scritture 2015'!$F:$F,'Scritture 2015'!$G:$G,"17",'Scritture 2015'!$A:$A,$M173)</f>
        <v>0</v>
      </c>
      <c r="X173" s="29">
        <f>+SUMIFS('Scritture 2015'!$F:$F,'Scritture 2015'!$G:$G,"39AF",'Scritture 2015'!$A:$A,$M173)</f>
        <v>0</v>
      </c>
      <c r="Y173" s="29">
        <f>+SUMIFS('Scritture 2015'!$F:$F,'Scritture 2015'!$G:$G,"39SD",'Scritture 2015'!$A:$A,$M173)</f>
        <v>0</v>
      </c>
      <c r="Z173" s="29">
        <f>+SUMIFS('Scritture 2015'!$F:$F,'Scritture 2015'!$G:$G,"37",'Scritture 2015'!$A:$A,$M173)</f>
        <v>0</v>
      </c>
      <c r="AA173" s="29">
        <f>+SUMIFS('Scritture 2015'!$F:$F,'Scritture 2015'!$G:$G,"19",'Scritture 2015'!$A:$A,$M173)</f>
        <v>0</v>
      </c>
      <c r="AB173" s="29">
        <f>+SUMIFS('Scritture 2015'!$F:$F,'Scritture 2015'!$G:$G,"SP",'Scritture 2015'!$A:$A,$M173)</f>
        <v>0</v>
      </c>
      <c r="AC173" s="29">
        <f t="shared" si="8"/>
        <v>458.79</v>
      </c>
      <c r="AD173" s="29">
        <f t="shared" si="9"/>
        <v>0</v>
      </c>
      <c r="AF173">
        <v>110</v>
      </c>
      <c r="AG173" t="s">
        <v>925</v>
      </c>
    </row>
    <row r="174" spans="1:33" x14ac:dyDescent="0.3">
      <c r="A174" s="12" t="s">
        <v>22</v>
      </c>
      <c r="B174" s="12" t="s">
        <v>23</v>
      </c>
      <c r="C174" s="13" t="s">
        <v>229</v>
      </c>
      <c r="D174" s="13" t="s">
        <v>234</v>
      </c>
      <c r="E174" s="14" t="s">
        <v>235</v>
      </c>
      <c r="F174" s="13"/>
      <c r="G174" s="13"/>
      <c r="H174" s="10" t="s">
        <v>22</v>
      </c>
      <c r="I174" s="10" t="s">
        <v>23</v>
      </c>
      <c r="J174" t="s">
        <v>148</v>
      </c>
      <c r="K174" t="s">
        <v>232</v>
      </c>
      <c r="L174" t="s">
        <v>234</v>
      </c>
      <c r="M174" s="13">
        <v>11701000058</v>
      </c>
      <c r="N174" s="13" t="s">
        <v>249</v>
      </c>
      <c r="O174" s="12">
        <f>+VLOOKUP(M174,[2]Foglio1!$A:$C,3,0)</f>
        <v>394.42</v>
      </c>
      <c r="P174" s="12">
        <f>+VLOOKUP(M174,[3]Foglio1!$A$1:$C$65536,3,0)</f>
        <v>134.61000000000001</v>
      </c>
      <c r="Q174" s="12">
        <f t="shared" si="10"/>
        <v>-259.81</v>
      </c>
      <c r="R174" s="29">
        <f>+VLOOKUP($M174,'Sp 2013'!$M:$X,12,0)</f>
        <v>0</v>
      </c>
      <c r="S174" s="29">
        <f>+VLOOKUP($M174,'Bil 2014'!$M:$Y,13,0)</f>
        <v>0</v>
      </c>
      <c r="T174" s="29">
        <f>+SUMIFS('Scritture 2015'!$F:$F,'Scritture 2015'!$G:$G,"38",'Scritture 2015'!$A:$A,$M174)</f>
        <v>0</v>
      </c>
      <c r="U174" s="29">
        <f>+SUMIFS('Scritture 2015'!$F:$F,'Scritture 2015'!$G:$G,"16",'Scritture 2015'!$A:$A,$M174)</f>
        <v>0</v>
      </c>
      <c r="V174" s="29">
        <f>+SUMIFS('Scritture 2015'!$F:$F,'Scritture 2015'!$G:$G,"39CA",'Scritture 2015'!$A:$A,$M174)</f>
        <v>0</v>
      </c>
      <c r="W174" s="29">
        <f>+SUMIFS('Scritture 2015'!$F:$F,'Scritture 2015'!$G:$G,"17",'Scritture 2015'!$A:$A,$M174)</f>
        <v>0</v>
      </c>
      <c r="X174" s="29">
        <f>+SUMIFS('Scritture 2015'!$F:$F,'Scritture 2015'!$G:$G,"39AF",'Scritture 2015'!$A:$A,$M174)</f>
        <v>0</v>
      </c>
      <c r="Y174" s="29">
        <f>+SUMIFS('Scritture 2015'!$F:$F,'Scritture 2015'!$G:$G,"39SD",'Scritture 2015'!$A:$A,$M174)</f>
        <v>0</v>
      </c>
      <c r="Z174" s="29">
        <f>+SUMIFS('Scritture 2015'!$F:$F,'Scritture 2015'!$G:$G,"37",'Scritture 2015'!$A:$A,$M174)</f>
        <v>0</v>
      </c>
      <c r="AA174" s="29">
        <f>+SUMIFS('Scritture 2015'!$F:$F,'Scritture 2015'!$G:$G,"19",'Scritture 2015'!$A:$A,$M174)</f>
        <v>0</v>
      </c>
      <c r="AB174" s="29">
        <f>+SUMIFS('Scritture 2015'!$F:$F,'Scritture 2015'!$G:$G,"SP",'Scritture 2015'!$A:$A,$M174)</f>
        <v>0</v>
      </c>
      <c r="AC174" s="29">
        <f t="shared" si="8"/>
        <v>134.61000000000001</v>
      </c>
      <c r="AD174" s="29">
        <f t="shared" si="9"/>
        <v>0</v>
      </c>
      <c r="AF174">
        <v>110</v>
      </c>
      <c r="AG174" t="s">
        <v>925</v>
      </c>
    </row>
    <row r="175" spans="1:33" x14ac:dyDescent="0.3">
      <c r="A175" s="12" t="s">
        <v>22</v>
      </c>
      <c r="B175" s="12" t="s">
        <v>23</v>
      </c>
      <c r="C175" s="13" t="s">
        <v>229</v>
      </c>
      <c r="D175" s="13" t="s">
        <v>234</v>
      </c>
      <c r="E175" s="14" t="s">
        <v>235</v>
      </c>
      <c r="F175" s="13"/>
      <c r="G175" s="13"/>
      <c r="H175" s="10" t="s">
        <v>22</v>
      </c>
      <c r="I175" s="10" t="s">
        <v>23</v>
      </c>
      <c r="J175" t="s">
        <v>148</v>
      </c>
      <c r="K175" t="s">
        <v>232</v>
      </c>
      <c r="L175" t="s">
        <v>234</v>
      </c>
      <c r="M175" s="13">
        <v>11701000059</v>
      </c>
      <c r="N175" s="13" t="s">
        <v>250</v>
      </c>
      <c r="O175" s="12">
        <f>+VLOOKUP(M175,[2]Foglio1!$A:$C,3,0)</f>
        <v>36930.800000000003</v>
      </c>
      <c r="P175" s="12"/>
      <c r="Q175" s="12">
        <f t="shared" si="10"/>
        <v>-36930.800000000003</v>
      </c>
      <c r="R175" s="29">
        <f>+VLOOKUP($M175,'Sp 2013'!$M:$X,12,0)</f>
        <v>0</v>
      </c>
      <c r="S175" s="29">
        <f>+VLOOKUP($M175,'Bil 2014'!$M:$Y,13,0)</f>
        <v>0</v>
      </c>
      <c r="T175" s="29">
        <f>+SUMIFS('Scritture 2015'!$F:$F,'Scritture 2015'!$G:$G,"38",'Scritture 2015'!$A:$A,$M175)</f>
        <v>0</v>
      </c>
      <c r="U175" s="29">
        <f>+SUMIFS('Scritture 2015'!$F:$F,'Scritture 2015'!$G:$G,"16",'Scritture 2015'!$A:$A,$M175)</f>
        <v>0</v>
      </c>
      <c r="V175" s="29">
        <f>+SUMIFS('Scritture 2015'!$F:$F,'Scritture 2015'!$G:$G,"39CA",'Scritture 2015'!$A:$A,$M175)</f>
        <v>0</v>
      </c>
      <c r="W175" s="29">
        <f>+SUMIFS('Scritture 2015'!$F:$F,'Scritture 2015'!$G:$G,"17",'Scritture 2015'!$A:$A,$M175)</f>
        <v>0</v>
      </c>
      <c r="X175" s="29">
        <f>+SUMIFS('Scritture 2015'!$F:$F,'Scritture 2015'!$G:$G,"39AF",'Scritture 2015'!$A:$A,$M175)</f>
        <v>0</v>
      </c>
      <c r="Y175" s="29">
        <f>+SUMIFS('Scritture 2015'!$F:$F,'Scritture 2015'!$G:$G,"39SD",'Scritture 2015'!$A:$A,$M175)</f>
        <v>0</v>
      </c>
      <c r="Z175" s="29">
        <f>+SUMIFS('Scritture 2015'!$F:$F,'Scritture 2015'!$G:$G,"37",'Scritture 2015'!$A:$A,$M175)</f>
        <v>0</v>
      </c>
      <c r="AA175" s="29">
        <f>+SUMIFS('Scritture 2015'!$F:$F,'Scritture 2015'!$G:$G,"19",'Scritture 2015'!$A:$A,$M175)</f>
        <v>0</v>
      </c>
      <c r="AB175" s="29">
        <f>+SUMIFS('Scritture 2015'!$F:$F,'Scritture 2015'!$G:$G,"SP",'Scritture 2015'!$A:$A,$M175)</f>
        <v>0</v>
      </c>
      <c r="AC175" s="29">
        <f t="shared" si="8"/>
        <v>0</v>
      </c>
      <c r="AD175" s="29">
        <f t="shared" si="9"/>
        <v>0</v>
      </c>
      <c r="AF175">
        <v>110</v>
      </c>
      <c r="AG175" t="s">
        <v>925</v>
      </c>
    </row>
    <row r="176" spans="1:33" x14ac:dyDescent="0.3">
      <c r="A176" s="12" t="s">
        <v>22</v>
      </c>
      <c r="B176" s="12" t="s">
        <v>23</v>
      </c>
      <c r="C176" s="13" t="s">
        <v>229</v>
      </c>
      <c r="D176" s="13" t="s">
        <v>234</v>
      </c>
      <c r="E176" s="14" t="s">
        <v>235</v>
      </c>
      <c r="F176" s="13"/>
      <c r="G176" s="13"/>
      <c r="H176" s="10" t="s">
        <v>22</v>
      </c>
      <c r="I176" s="10" t="s">
        <v>23</v>
      </c>
      <c r="J176" t="s">
        <v>148</v>
      </c>
      <c r="K176" t="s">
        <v>232</v>
      </c>
      <c r="L176" t="s">
        <v>234</v>
      </c>
      <c r="M176" s="13">
        <v>11701000060</v>
      </c>
      <c r="N176" s="13" t="s">
        <v>251</v>
      </c>
      <c r="O176" s="12">
        <f>+VLOOKUP(M176,[2]Foglio1!$A:$C,3,0)</f>
        <v>27931.1</v>
      </c>
      <c r="P176" s="12"/>
      <c r="Q176" s="12">
        <f t="shared" si="10"/>
        <v>-27931.1</v>
      </c>
      <c r="R176" s="29">
        <f>+VLOOKUP($M176,'Sp 2013'!$M:$X,12,0)</f>
        <v>0</v>
      </c>
      <c r="S176" s="29">
        <f>+VLOOKUP($M176,'Bil 2014'!$M:$Y,13,0)</f>
        <v>0</v>
      </c>
      <c r="T176" s="29">
        <f>+SUMIFS('Scritture 2015'!$F:$F,'Scritture 2015'!$G:$G,"38",'Scritture 2015'!$A:$A,$M176)</f>
        <v>0</v>
      </c>
      <c r="U176" s="29">
        <f>+SUMIFS('Scritture 2015'!$F:$F,'Scritture 2015'!$G:$G,"16",'Scritture 2015'!$A:$A,$M176)</f>
        <v>0</v>
      </c>
      <c r="V176" s="29">
        <f>+SUMIFS('Scritture 2015'!$F:$F,'Scritture 2015'!$G:$G,"39CA",'Scritture 2015'!$A:$A,$M176)</f>
        <v>0</v>
      </c>
      <c r="W176" s="29">
        <f>+SUMIFS('Scritture 2015'!$F:$F,'Scritture 2015'!$G:$G,"17",'Scritture 2015'!$A:$A,$M176)</f>
        <v>0</v>
      </c>
      <c r="X176" s="29">
        <f>+SUMIFS('Scritture 2015'!$F:$F,'Scritture 2015'!$G:$G,"39AF",'Scritture 2015'!$A:$A,$M176)</f>
        <v>0</v>
      </c>
      <c r="Y176" s="29">
        <f>+SUMIFS('Scritture 2015'!$F:$F,'Scritture 2015'!$G:$G,"39SD",'Scritture 2015'!$A:$A,$M176)</f>
        <v>0</v>
      </c>
      <c r="Z176" s="29">
        <f>+SUMIFS('Scritture 2015'!$F:$F,'Scritture 2015'!$G:$G,"37",'Scritture 2015'!$A:$A,$M176)</f>
        <v>0</v>
      </c>
      <c r="AA176" s="29">
        <f>+SUMIFS('Scritture 2015'!$F:$F,'Scritture 2015'!$G:$G,"19",'Scritture 2015'!$A:$A,$M176)</f>
        <v>0</v>
      </c>
      <c r="AB176" s="29">
        <f>+SUMIFS('Scritture 2015'!$F:$F,'Scritture 2015'!$G:$G,"SP",'Scritture 2015'!$A:$A,$M176)</f>
        <v>0</v>
      </c>
      <c r="AC176" s="29">
        <f t="shared" si="8"/>
        <v>0</v>
      </c>
      <c r="AD176" s="29">
        <f t="shared" si="9"/>
        <v>0</v>
      </c>
      <c r="AF176">
        <v>110</v>
      </c>
      <c r="AG176" t="s">
        <v>925</v>
      </c>
    </row>
    <row r="177" spans="1:33" x14ac:dyDescent="0.3">
      <c r="A177" s="12" t="s">
        <v>22</v>
      </c>
      <c r="B177" s="12" t="s">
        <v>23</v>
      </c>
      <c r="C177" s="13" t="s">
        <v>229</v>
      </c>
      <c r="D177" s="13" t="s">
        <v>234</v>
      </c>
      <c r="E177" s="14" t="s">
        <v>235</v>
      </c>
      <c r="F177" s="13"/>
      <c r="G177" s="13"/>
      <c r="H177" s="10" t="s">
        <v>22</v>
      </c>
      <c r="I177" s="10" t="s">
        <v>23</v>
      </c>
      <c r="J177" t="s">
        <v>148</v>
      </c>
      <c r="K177" t="s">
        <v>232</v>
      </c>
      <c r="L177" t="s">
        <v>234</v>
      </c>
      <c r="M177" s="13">
        <v>11701000063</v>
      </c>
      <c r="N177" s="13" t="s">
        <v>252</v>
      </c>
      <c r="O177" s="12">
        <f>+VLOOKUP(M177,[2]Foglio1!$A:$C,3,0)</f>
        <v>1000</v>
      </c>
      <c r="P177" s="12"/>
      <c r="Q177" s="12">
        <f t="shared" si="10"/>
        <v>-1000</v>
      </c>
      <c r="R177" s="29">
        <f>+VLOOKUP($M177,'Sp 2013'!$M:$X,12,0)</f>
        <v>0</v>
      </c>
      <c r="S177" s="29">
        <f>+VLOOKUP($M177,'Bil 2014'!$M:$Y,13,0)</f>
        <v>0</v>
      </c>
      <c r="T177" s="29">
        <f>+SUMIFS('Scritture 2015'!$F:$F,'Scritture 2015'!$G:$G,"38",'Scritture 2015'!$A:$A,$M177)</f>
        <v>0</v>
      </c>
      <c r="U177" s="29">
        <f>+SUMIFS('Scritture 2015'!$F:$F,'Scritture 2015'!$G:$G,"16",'Scritture 2015'!$A:$A,$M177)</f>
        <v>0</v>
      </c>
      <c r="V177" s="29">
        <f>+SUMIFS('Scritture 2015'!$F:$F,'Scritture 2015'!$G:$G,"39CA",'Scritture 2015'!$A:$A,$M177)</f>
        <v>0</v>
      </c>
      <c r="W177" s="29">
        <f>+SUMIFS('Scritture 2015'!$F:$F,'Scritture 2015'!$G:$G,"17",'Scritture 2015'!$A:$A,$M177)</f>
        <v>0</v>
      </c>
      <c r="X177" s="29">
        <f>+SUMIFS('Scritture 2015'!$F:$F,'Scritture 2015'!$G:$G,"39AF",'Scritture 2015'!$A:$A,$M177)</f>
        <v>0</v>
      </c>
      <c r="Y177" s="29">
        <f>+SUMIFS('Scritture 2015'!$F:$F,'Scritture 2015'!$G:$G,"39SD",'Scritture 2015'!$A:$A,$M177)</f>
        <v>0</v>
      </c>
      <c r="Z177" s="29">
        <f>+SUMIFS('Scritture 2015'!$F:$F,'Scritture 2015'!$G:$G,"37",'Scritture 2015'!$A:$A,$M177)</f>
        <v>0</v>
      </c>
      <c r="AA177" s="29">
        <f>+SUMIFS('Scritture 2015'!$F:$F,'Scritture 2015'!$G:$G,"19",'Scritture 2015'!$A:$A,$M177)</f>
        <v>0</v>
      </c>
      <c r="AB177" s="29">
        <f>+SUMIFS('Scritture 2015'!$F:$F,'Scritture 2015'!$G:$G,"SP",'Scritture 2015'!$A:$A,$M177)</f>
        <v>0</v>
      </c>
      <c r="AC177" s="29">
        <f t="shared" si="8"/>
        <v>0</v>
      </c>
      <c r="AD177" s="29">
        <f t="shared" si="9"/>
        <v>0</v>
      </c>
      <c r="AF177">
        <v>110</v>
      </c>
      <c r="AG177" t="s">
        <v>925</v>
      </c>
    </row>
    <row r="178" spans="1:33" x14ac:dyDescent="0.3">
      <c r="A178" s="12" t="s">
        <v>22</v>
      </c>
      <c r="B178" s="12" t="s">
        <v>23</v>
      </c>
      <c r="C178" s="13" t="s">
        <v>229</v>
      </c>
      <c r="D178" s="13" t="s">
        <v>234</v>
      </c>
      <c r="E178" s="14" t="s">
        <v>235</v>
      </c>
      <c r="F178" s="13"/>
      <c r="G178" s="13"/>
      <c r="H178" s="10" t="s">
        <v>22</v>
      </c>
      <c r="I178" s="10" t="s">
        <v>23</v>
      </c>
      <c r="J178" t="s">
        <v>148</v>
      </c>
      <c r="K178" t="s">
        <v>232</v>
      </c>
      <c r="L178" t="s">
        <v>234</v>
      </c>
      <c r="M178" s="13">
        <v>11901000011</v>
      </c>
      <c r="N178" s="13" t="s">
        <v>253</v>
      </c>
      <c r="O178" s="12">
        <f>+VLOOKUP(M178,[2]Foglio1!$A:$C,3,0)</f>
        <v>600.17999999999995</v>
      </c>
      <c r="P178" s="12"/>
      <c r="Q178" s="12">
        <f t="shared" si="10"/>
        <v>-600.17999999999995</v>
      </c>
      <c r="R178" s="29">
        <f>+VLOOKUP($M178,'Sp 2013'!$M:$X,12,0)</f>
        <v>0</v>
      </c>
      <c r="S178" s="29">
        <f>+VLOOKUP($M178,'Bil 2014'!$M:$Y,13,0)</f>
        <v>0</v>
      </c>
      <c r="T178" s="29">
        <f>+SUMIFS('Scritture 2015'!$F:$F,'Scritture 2015'!$G:$G,"38",'Scritture 2015'!$A:$A,$M178)</f>
        <v>0</v>
      </c>
      <c r="U178" s="29">
        <f>+SUMIFS('Scritture 2015'!$F:$F,'Scritture 2015'!$G:$G,"16",'Scritture 2015'!$A:$A,$M178)</f>
        <v>0</v>
      </c>
      <c r="V178" s="29">
        <f>+SUMIFS('Scritture 2015'!$F:$F,'Scritture 2015'!$G:$G,"39CA",'Scritture 2015'!$A:$A,$M178)</f>
        <v>0</v>
      </c>
      <c r="W178" s="29">
        <f>+SUMIFS('Scritture 2015'!$F:$F,'Scritture 2015'!$G:$G,"17",'Scritture 2015'!$A:$A,$M178)</f>
        <v>0</v>
      </c>
      <c r="X178" s="29">
        <f>+SUMIFS('Scritture 2015'!$F:$F,'Scritture 2015'!$G:$G,"39AF",'Scritture 2015'!$A:$A,$M178)</f>
        <v>0</v>
      </c>
      <c r="Y178" s="29">
        <f>+SUMIFS('Scritture 2015'!$F:$F,'Scritture 2015'!$G:$G,"39SD",'Scritture 2015'!$A:$A,$M178)</f>
        <v>0</v>
      </c>
      <c r="Z178" s="29">
        <f>+SUMIFS('Scritture 2015'!$F:$F,'Scritture 2015'!$G:$G,"37",'Scritture 2015'!$A:$A,$M178)</f>
        <v>0</v>
      </c>
      <c r="AA178" s="29">
        <f>+SUMIFS('Scritture 2015'!$F:$F,'Scritture 2015'!$G:$G,"19",'Scritture 2015'!$A:$A,$M178)</f>
        <v>0</v>
      </c>
      <c r="AB178" s="29">
        <f>+SUMIFS('Scritture 2015'!$F:$F,'Scritture 2015'!$G:$G,"SP",'Scritture 2015'!$A:$A,$M178)</f>
        <v>0</v>
      </c>
      <c r="AC178" s="29">
        <f t="shared" si="8"/>
        <v>0</v>
      </c>
      <c r="AD178" s="29">
        <f t="shared" si="9"/>
        <v>0</v>
      </c>
      <c r="AF178">
        <v>110</v>
      </c>
      <c r="AG178" t="s">
        <v>925</v>
      </c>
    </row>
    <row r="179" spans="1:33" x14ac:dyDescent="0.3">
      <c r="A179" s="12" t="s">
        <v>22</v>
      </c>
      <c r="B179" s="12" t="s">
        <v>23</v>
      </c>
      <c r="C179" s="13" t="s">
        <v>140</v>
      </c>
      <c r="D179" s="13" t="s">
        <v>155</v>
      </c>
      <c r="E179" s="14" t="s">
        <v>156</v>
      </c>
      <c r="F179" s="13"/>
      <c r="G179" s="13"/>
      <c r="H179" s="10" t="s">
        <v>22</v>
      </c>
      <c r="I179" s="10" t="s">
        <v>23</v>
      </c>
      <c r="J179" t="s">
        <v>148</v>
      </c>
      <c r="K179" t="s">
        <v>157</v>
      </c>
      <c r="L179" t="s">
        <v>155</v>
      </c>
      <c r="M179" s="13">
        <v>11701000026</v>
      </c>
      <c r="N179" s="13" t="s">
        <v>254</v>
      </c>
      <c r="O179" s="12"/>
      <c r="P179" s="12">
        <f>+VLOOKUP(M179,[3]Foglio1!$A$1:$C$65536,3,0)</f>
        <v>0</v>
      </c>
      <c r="Q179" s="12">
        <f t="shared" si="10"/>
        <v>0</v>
      </c>
      <c r="R179" s="29">
        <f>+VLOOKUP($M179,'Sp 2013'!$M:$X,12,0)</f>
        <v>0</v>
      </c>
      <c r="S179" s="29">
        <f>+VLOOKUP($M179,'Bil 2014'!$M:$Y,13,0)</f>
        <v>0</v>
      </c>
      <c r="T179" s="29">
        <f>+SUMIFS('Scritture 2015'!$F:$F,'Scritture 2015'!$G:$G,"38",'Scritture 2015'!$A:$A,$M179)</f>
        <v>0</v>
      </c>
      <c r="U179" s="29">
        <f>+SUMIFS('Scritture 2015'!$F:$F,'Scritture 2015'!$G:$G,"16",'Scritture 2015'!$A:$A,$M179)</f>
        <v>0</v>
      </c>
      <c r="V179" s="29">
        <f>+SUMIFS('Scritture 2015'!$F:$F,'Scritture 2015'!$G:$G,"39CA",'Scritture 2015'!$A:$A,$M179)</f>
        <v>0</v>
      </c>
      <c r="W179" s="29">
        <f>+SUMIFS('Scritture 2015'!$F:$F,'Scritture 2015'!$G:$G,"17",'Scritture 2015'!$A:$A,$M179)</f>
        <v>0</v>
      </c>
      <c r="X179" s="29">
        <f>+SUMIFS('Scritture 2015'!$F:$F,'Scritture 2015'!$G:$G,"39AF",'Scritture 2015'!$A:$A,$M179)</f>
        <v>0</v>
      </c>
      <c r="Y179" s="29">
        <f>+SUMIFS('Scritture 2015'!$F:$F,'Scritture 2015'!$G:$G,"39SD",'Scritture 2015'!$A:$A,$M179)</f>
        <v>0</v>
      </c>
      <c r="Z179" s="29">
        <f>+SUMIFS('Scritture 2015'!$F:$F,'Scritture 2015'!$G:$G,"37",'Scritture 2015'!$A:$A,$M179)</f>
        <v>0</v>
      </c>
      <c r="AA179" s="29">
        <f>+SUMIFS('Scritture 2015'!$F:$F,'Scritture 2015'!$G:$G,"19",'Scritture 2015'!$A:$A,$M179)</f>
        <v>0</v>
      </c>
      <c r="AB179" s="29">
        <f>+SUMIFS('Scritture 2015'!$F:$F,'Scritture 2015'!$G:$G,"SP",'Scritture 2015'!$A:$A,$M179)</f>
        <v>0</v>
      </c>
      <c r="AC179" s="29">
        <f t="shared" si="8"/>
        <v>0</v>
      </c>
      <c r="AD179" s="29">
        <f t="shared" si="9"/>
        <v>0</v>
      </c>
      <c r="AF179">
        <v>90</v>
      </c>
      <c r="AG179" t="s">
        <v>913</v>
      </c>
    </row>
    <row r="180" spans="1:33" x14ac:dyDescent="0.3">
      <c r="A180" s="12" t="s">
        <v>22</v>
      </c>
      <c r="B180" s="12" t="s">
        <v>23</v>
      </c>
      <c r="C180" s="13" t="s">
        <v>255</v>
      </c>
      <c r="D180" s="13" t="s">
        <v>256</v>
      </c>
      <c r="E180" s="14" t="s">
        <v>257</v>
      </c>
      <c r="F180" s="13"/>
      <c r="G180" s="13"/>
      <c r="H180" s="10" t="s">
        <v>22</v>
      </c>
      <c r="I180" s="10" t="s">
        <v>23</v>
      </c>
      <c r="J180" t="s">
        <v>148</v>
      </c>
      <c r="K180" t="s">
        <v>173</v>
      </c>
      <c r="L180" t="s">
        <v>143</v>
      </c>
      <c r="M180" s="26">
        <v>11802</v>
      </c>
      <c r="N180" s="27" t="s">
        <v>258</v>
      </c>
      <c r="O180" s="12">
        <f>+VLOOKUP(M180,[2]Foglio1!$A:$C,3,0)</f>
        <v>28634.44</v>
      </c>
      <c r="P180" s="12">
        <f>+VLOOKUP(M180,[3]Foglio1!$A$1:$C$65536,3,0)</f>
        <v>60137.03</v>
      </c>
      <c r="Q180" s="12">
        <f t="shared" si="10"/>
        <v>31502.59</v>
      </c>
      <c r="R180" s="29">
        <f>+VLOOKUP($M180,'Sp 2013'!$M:$X,12,0)</f>
        <v>0</v>
      </c>
      <c r="S180" s="29">
        <f>+VLOOKUP($M180,'Bil 2014'!$M:$Y,13,0)</f>
        <v>-7650</v>
      </c>
      <c r="T180" s="29">
        <f>+SUMIFS('Scritture 2015'!$F:$F,'Scritture 2015'!$G:$G,"38",'Scritture 2015'!$A:$A,$M180)</f>
        <v>0</v>
      </c>
      <c r="U180" s="29">
        <f>+SUMIFS('Scritture 2015'!$F:$F,'Scritture 2015'!$G:$G,"16",'Scritture 2015'!$A:$A,$M180)</f>
        <v>0</v>
      </c>
      <c r="V180" s="29">
        <f>+SUMIFS('Scritture 2015'!$F:$F,'Scritture 2015'!$G:$G,"39CA",'Scritture 2015'!$A:$A,$M180)</f>
        <v>0</v>
      </c>
      <c r="W180" s="29">
        <f>+SUMIFS('Scritture 2015'!$F:$F,'Scritture 2015'!$G:$G,"17",'Scritture 2015'!$A:$A,$M180)</f>
        <v>-664.38</v>
      </c>
      <c r="X180" s="29">
        <f>+SUMIFS('Scritture 2015'!$F:$F,'Scritture 2015'!$G:$G,"39AF",'Scritture 2015'!$A:$A,$M180)</f>
        <v>0</v>
      </c>
      <c r="Y180" s="29">
        <f>+SUMIFS('Scritture 2015'!$F:$F,'Scritture 2015'!$G:$G,"39SD",'Scritture 2015'!$A:$A,$M180)</f>
        <v>0</v>
      </c>
      <c r="Z180" s="29">
        <f>+SUMIFS('Scritture 2015'!$F:$F,'Scritture 2015'!$G:$G,"37",'Scritture 2015'!$A:$A,$M180)</f>
        <v>0</v>
      </c>
      <c r="AA180" s="29">
        <f>+SUMIFS('Scritture 2015'!$F:$F,'Scritture 2015'!$G:$G,"19",'Scritture 2015'!$A:$A,$M180)</f>
        <v>0</v>
      </c>
      <c r="AB180" s="29">
        <f>+SUMIFS('Scritture 2015'!$F:$F,'Scritture 2015'!$G:$G,"SP",'Scritture 2015'!$A:$A,$M180)</f>
        <v>0</v>
      </c>
      <c r="AC180" s="29">
        <f t="shared" si="8"/>
        <v>51822.65</v>
      </c>
      <c r="AD180" s="29">
        <f t="shared" si="9"/>
        <v>-8314.3799999999974</v>
      </c>
      <c r="AF180">
        <v>100</v>
      </c>
      <c r="AG180" t="s">
        <v>926</v>
      </c>
    </row>
    <row r="181" spans="1:33" x14ac:dyDescent="0.3">
      <c r="A181" s="12" t="s">
        <v>22</v>
      </c>
      <c r="B181" s="12" t="s">
        <v>160</v>
      </c>
      <c r="C181" s="13" t="s">
        <v>259</v>
      </c>
      <c r="D181" s="13" t="s">
        <v>260</v>
      </c>
      <c r="E181" s="14" t="s">
        <v>261</v>
      </c>
      <c r="F181" s="13"/>
      <c r="G181" s="13"/>
      <c r="H181" s="10" t="s">
        <v>22</v>
      </c>
      <c r="I181" s="10" t="s">
        <v>160</v>
      </c>
      <c r="J181" t="s">
        <v>259</v>
      </c>
      <c r="K181" t="s">
        <v>262</v>
      </c>
      <c r="L181" t="s">
        <v>262</v>
      </c>
      <c r="M181" s="15">
        <v>33001000001</v>
      </c>
      <c r="N181" s="15" t="s">
        <v>263</v>
      </c>
      <c r="O181" s="12">
        <f>+VLOOKUP(M181,[2]Foglio1!$A:$C,3,0)</f>
        <v>-5300000</v>
      </c>
      <c r="P181" s="12">
        <f>+VLOOKUP(M181,[3]Foglio1!$A$1:$C$65536,3,0)</f>
        <v>-5300000</v>
      </c>
      <c r="Q181" s="12">
        <f t="shared" si="10"/>
        <v>0</v>
      </c>
      <c r="R181" s="29">
        <f>+VLOOKUP($M181,'Sp 2013'!$M:$X,12,0)</f>
        <v>0</v>
      </c>
      <c r="S181" s="29">
        <f>+VLOOKUP($M181,'Bil 2014'!$M:$Y,13,0)</f>
        <v>0</v>
      </c>
      <c r="T181" s="29">
        <f>+SUMIFS('Scritture 2015'!$F:$F,'Scritture 2015'!$G:$G,"38",'Scritture 2015'!$A:$A,$M181)</f>
        <v>0</v>
      </c>
      <c r="U181" s="29">
        <f>+SUMIFS('Scritture 2015'!$F:$F,'Scritture 2015'!$G:$G,"16",'Scritture 2015'!$A:$A,$M181)</f>
        <v>0</v>
      </c>
      <c r="V181" s="29">
        <f>+SUMIFS('Scritture 2015'!$F:$F,'Scritture 2015'!$G:$G,"39CA",'Scritture 2015'!$A:$A,$M181)</f>
        <v>0</v>
      </c>
      <c r="W181" s="29">
        <f>+SUMIFS('Scritture 2015'!$F:$F,'Scritture 2015'!$G:$G,"17",'Scritture 2015'!$A:$A,$M181)</f>
        <v>0</v>
      </c>
      <c r="X181" s="29">
        <f>+SUMIFS('Scritture 2015'!$F:$F,'Scritture 2015'!$G:$G,"39AF",'Scritture 2015'!$A:$A,$M181)</f>
        <v>0</v>
      </c>
      <c r="Y181" s="29">
        <f>+SUMIFS('Scritture 2015'!$F:$F,'Scritture 2015'!$G:$G,"39SD",'Scritture 2015'!$A:$A,$M181)</f>
        <v>0</v>
      </c>
      <c r="Z181" s="29">
        <f>+SUMIFS('Scritture 2015'!$F:$F,'Scritture 2015'!$G:$G,"37",'Scritture 2015'!$A:$A,$M181)</f>
        <v>0</v>
      </c>
      <c r="AA181" s="29">
        <f>+SUMIFS('Scritture 2015'!$F:$F,'Scritture 2015'!$G:$G,"19",'Scritture 2015'!$A:$A,$M181)</f>
        <v>0</v>
      </c>
      <c r="AB181" s="29">
        <f>+SUMIFS('Scritture 2015'!$F:$F,'Scritture 2015'!$G:$G,"SP",'Scritture 2015'!$A:$A,$M181)</f>
        <v>0</v>
      </c>
      <c r="AC181" s="29">
        <f>+P181+SUM(R181:AB181)</f>
        <v>-5300000</v>
      </c>
      <c r="AD181" s="29">
        <f t="shared" si="9"/>
        <v>0</v>
      </c>
      <c r="AF181">
        <v>120</v>
      </c>
      <c r="AG181" t="s">
        <v>927</v>
      </c>
    </row>
    <row r="182" spans="1:33" x14ac:dyDescent="0.3">
      <c r="A182" s="12" t="s">
        <v>22</v>
      </c>
      <c r="B182" s="12" t="s">
        <v>160</v>
      </c>
      <c r="C182" s="13" t="s">
        <v>259</v>
      </c>
      <c r="D182" s="13" t="s">
        <v>264</v>
      </c>
      <c r="E182" s="14" t="s">
        <v>265</v>
      </c>
      <c r="F182" s="13"/>
      <c r="G182" s="13"/>
      <c r="H182" s="10" t="s">
        <v>22</v>
      </c>
      <c r="I182" s="10" t="s">
        <v>160</v>
      </c>
      <c r="J182" t="s">
        <v>259</v>
      </c>
      <c r="K182" t="s">
        <v>266</v>
      </c>
      <c r="L182" t="s">
        <v>266</v>
      </c>
      <c r="M182" s="15">
        <v>33004000001</v>
      </c>
      <c r="N182" s="15" t="s">
        <v>264</v>
      </c>
      <c r="O182" s="12">
        <f>+VLOOKUP(M182,[2]Foglio1!$A:$C,3,0)</f>
        <v>-31060.1</v>
      </c>
      <c r="P182" s="12">
        <f>+VLOOKUP(M182,[3]Foglio1!$A$1:$C$65536,3,0)</f>
        <v>-35125.1</v>
      </c>
      <c r="Q182" s="12">
        <f t="shared" si="10"/>
        <v>-4065</v>
      </c>
      <c r="R182" s="29">
        <f>+VLOOKUP($M182,'Sp 2013'!$M:$X,12,0)</f>
        <v>0</v>
      </c>
      <c r="S182" s="29">
        <f>+VLOOKUP($M182,'Bil 2014'!$M:$Y,13,0)</f>
        <v>0</v>
      </c>
      <c r="T182" s="29">
        <f>+SUMIFS('Scritture 2015'!$F:$F,'Scritture 2015'!$G:$G,"38",'Scritture 2015'!$A:$A,$M182)</f>
        <v>0</v>
      </c>
      <c r="U182" s="29">
        <f>+SUMIFS('Scritture 2015'!$F:$F,'Scritture 2015'!$G:$G,"16",'Scritture 2015'!$A:$A,$M182)</f>
        <v>0</v>
      </c>
      <c r="V182" s="29">
        <f>+SUMIFS('Scritture 2015'!$F:$F,'Scritture 2015'!$G:$G,"39CA",'Scritture 2015'!$A:$A,$M182)</f>
        <v>0</v>
      </c>
      <c r="W182" s="29">
        <f>+SUMIFS('Scritture 2015'!$F:$F,'Scritture 2015'!$G:$G,"17",'Scritture 2015'!$A:$A,$M182)</f>
        <v>0</v>
      </c>
      <c r="X182" s="29">
        <f>+SUMIFS('Scritture 2015'!$F:$F,'Scritture 2015'!$G:$G,"39AF",'Scritture 2015'!$A:$A,$M182)</f>
        <v>0</v>
      </c>
      <c r="Y182" s="29">
        <f>+SUMIFS('Scritture 2015'!$F:$F,'Scritture 2015'!$G:$G,"39SD",'Scritture 2015'!$A:$A,$M182)</f>
        <v>0</v>
      </c>
      <c r="Z182" s="29">
        <f>+SUMIFS('Scritture 2015'!$F:$F,'Scritture 2015'!$G:$G,"37",'Scritture 2015'!$A:$A,$M182)</f>
        <v>0</v>
      </c>
      <c r="AA182" s="29">
        <f>+SUMIFS('Scritture 2015'!$F:$F,'Scritture 2015'!$G:$G,"19",'Scritture 2015'!$A:$A,$M182)</f>
        <v>0</v>
      </c>
      <c r="AB182" s="29">
        <f>+SUMIFS('Scritture 2015'!$F:$F,'Scritture 2015'!$G:$G,"SP",'Scritture 2015'!$A:$A,$M182)</f>
        <v>0</v>
      </c>
      <c r="AC182" s="29">
        <f>+P182+SUM(R182:AB182)</f>
        <v>-35125.1</v>
      </c>
      <c r="AD182" s="29">
        <f t="shared" si="9"/>
        <v>0</v>
      </c>
      <c r="AF182">
        <v>130</v>
      </c>
      <c r="AG182" t="s">
        <v>928</v>
      </c>
    </row>
    <row r="183" spans="1:33" x14ac:dyDescent="0.3">
      <c r="A183" s="12" t="s">
        <v>22</v>
      </c>
      <c r="B183" s="12" t="s">
        <v>160</v>
      </c>
      <c r="C183" s="13" t="s">
        <v>259</v>
      </c>
      <c r="D183" s="13" t="s">
        <v>267</v>
      </c>
      <c r="E183" s="14" t="s">
        <v>268</v>
      </c>
      <c r="F183" s="13"/>
      <c r="G183" s="13"/>
      <c r="H183" s="10" t="s">
        <v>22</v>
      </c>
      <c r="I183" s="10" t="s">
        <v>160</v>
      </c>
      <c r="J183" t="s">
        <v>259</v>
      </c>
      <c r="K183" t="s">
        <v>267</v>
      </c>
      <c r="L183" t="s">
        <v>267</v>
      </c>
      <c r="M183" s="15">
        <v>33006000001</v>
      </c>
      <c r="N183" s="15" t="s">
        <v>269</v>
      </c>
      <c r="O183" s="12">
        <f>+VLOOKUP(M183,[2]Foglio1!$A:$C,3,0)</f>
        <v>-118828</v>
      </c>
      <c r="P183" s="12">
        <f>+VLOOKUP(M183,[3]Foglio1!$A$1:$C$65536,3,0)</f>
        <v>-118828</v>
      </c>
      <c r="Q183" s="12">
        <f t="shared" si="10"/>
        <v>0</v>
      </c>
      <c r="R183" s="29">
        <f>+VLOOKUP($M183,'Sp 2013'!$M:$X,12,0)</f>
        <v>0</v>
      </c>
      <c r="S183" s="29">
        <f>+VLOOKUP($M183,'Bil 2014'!$M:$Y,13,0)</f>
        <v>0</v>
      </c>
      <c r="T183" s="29">
        <f>+SUMIFS('Scritture 2015'!$F:$F,'Scritture 2015'!$G:$G,"38",'Scritture 2015'!$A:$A,$M183)</f>
        <v>0</v>
      </c>
      <c r="U183" s="29">
        <f>+SUMIFS('Scritture 2015'!$F:$F,'Scritture 2015'!$G:$G,"16",'Scritture 2015'!$A:$A,$M183)</f>
        <v>0</v>
      </c>
      <c r="V183" s="29">
        <f>+SUMIFS('Scritture 2015'!$F:$F,'Scritture 2015'!$G:$G,"39CA",'Scritture 2015'!$A:$A,$M183)</f>
        <v>0</v>
      </c>
      <c r="W183" s="29">
        <f>+SUMIFS('Scritture 2015'!$F:$F,'Scritture 2015'!$G:$G,"17",'Scritture 2015'!$A:$A,$M183)</f>
        <v>0</v>
      </c>
      <c r="X183" s="29">
        <f>+SUMIFS('Scritture 2015'!$F:$F,'Scritture 2015'!$G:$G,"39AF",'Scritture 2015'!$A:$A,$M183)</f>
        <v>0</v>
      </c>
      <c r="Y183" s="29">
        <f>+SUMIFS('Scritture 2015'!$F:$F,'Scritture 2015'!$G:$G,"39SD",'Scritture 2015'!$A:$A,$M183)</f>
        <v>0</v>
      </c>
      <c r="Z183" s="29">
        <f>+SUMIFS('Scritture 2015'!$F:$F,'Scritture 2015'!$G:$G,"37",'Scritture 2015'!$A:$A,$M183)</f>
        <v>0</v>
      </c>
      <c r="AA183" s="29">
        <f>+SUMIFS('Scritture 2015'!$F:$F,'Scritture 2015'!$G:$G,"19",'Scritture 2015'!$A:$A,$M183)</f>
        <v>0</v>
      </c>
      <c r="AB183" s="29">
        <f>+SUMIFS('Scritture 2015'!$F:$F,'Scritture 2015'!$G:$G,"SP",'Scritture 2015'!$A:$A,$M183)</f>
        <v>0</v>
      </c>
      <c r="AC183" s="29">
        <f t="shared" si="8"/>
        <v>-118828</v>
      </c>
      <c r="AD183" s="29">
        <f t="shared" si="9"/>
        <v>0</v>
      </c>
      <c r="AF183">
        <v>130</v>
      </c>
      <c r="AG183" t="s">
        <v>929</v>
      </c>
    </row>
    <row r="184" spans="1:33" x14ac:dyDescent="0.3">
      <c r="A184" s="12" t="s">
        <v>22</v>
      </c>
      <c r="B184" s="12" t="s">
        <v>160</v>
      </c>
      <c r="C184" s="13" t="s">
        <v>259</v>
      </c>
      <c r="D184" s="13" t="s">
        <v>267</v>
      </c>
      <c r="E184" s="14" t="s">
        <v>268</v>
      </c>
      <c r="F184" s="13"/>
      <c r="G184" s="13"/>
      <c r="H184" s="10" t="s">
        <v>22</v>
      </c>
      <c r="I184" s="10" t="s">
        <v>160</v>
      </c>
      <c r="J184" t="s">
        <v>259</v>
      </c>
      <c r="K184" t="s">
        <v>267</v>
      </c>
      <c r="L184" t="s">
        <v>267</v>
      </c>
      <c r="M184" s="15">
        <v>33007000001</v>
      </c>
      <c r="N184" s="15" t="s">
        <v>270</v>
      </c>
      <c r="O184" s="12">
        <f>+VLOOKUP(M184,[2]Foglio1!$A:$C,3,0)</f>
        <v>-471326.71999999997</v>
      </c>
      <c r="P184" s="12">
        <f>+VLOOKUP(M184,[3]Foglio1!$A$1:$C$65536,3,0)</f>
        <v>-548559.72</v>
      </c>
      <c r="Q184" s="12">
        <f t="shared" si="10"/>
        <v>-77233</v>
      </c>
      <c r="R184" s="29">
        <f>+VLOOKUP($M184,'Sp 2013'!$M:$X,12,0)</f>
        <v>0</v>
      </c>
      <c r="S184" s="29">
        <f>+VLOOKUP($M184,'Bil 2014'!$M:$Y,13,0)</f>
        <v>0</v>
      </c>
      <c r="T184" s="29">
        <f>+SUMIFS('Scritture 2015'!$F:$F,'Scritture 2015'!$G:$G,"38",'Scritture 2015'!$A:$A,$M184)</f>
        <v>0</v>
      </c>
      <c r="U184" s="29">
        <f>+SUMIFS('Scritture 2015'!$F:$F,'Scritture 2015'!$G:$G,"16",'Scritture 2015'!$A:$A,$M184)</f>
        <v>0</v>
      </c>
      <c r="V184" s="29">
        <f>+SUMIFS('Scritture 2015'!$F:$F,'Scritture 2015'!$G:$G,"39CA",'Scritture 2015'!$A:$A,$M184)</f>
        <v>0</v>
      </c>
      <c r="W184" s="29">
        <f>+SUMIFS('Scritture 2015'!$F:$F,'Scritture 2015'!$G:$G,"17",'Scritture 2015'!$A:$A,$M184)</f>
        <v>0</v>
      </c>
      <c r="X184" s="29">
        <f>+SUMIFS('Scritture 2015'!$F:$F,'Scritture 2015'!$G:$G,"39AF",'Scritture 2015'!$A:$A,$M184)</f>
        <v>0</v>
      </c>
      <c r="Y184" s="29">
        <f>+SUMIFS('Scritture 2015'!$F:$F,'Scritture 2015'!$G:$G,"39SD",'Scritture 2015'!$A:$A,$M184)</f>
        <v>0</v>
      </c>
      <c r="Z184" s="29">
        <f>+SUMIFS('Scritture 2015'!$F:$F,'Scritture 2015'!$G:$G,"37",'Scritture 2015'!$A:$A,$M184)</f>
        <v>0</v>
      </c>
      <c r="AA184" s="29">
        <f>+SUMIFS('Scritture 2015'!$F:$F,'Scritture 2015'!$G:$G,"19",'Scritture 2015'!$A:$A,$M184)</f>
        <v>0</v>
      </c>
      <c r="AB184" s="29">
        <f>+SUMIFS('Scritture 2015'!$F:$F,'Scritture 2015'!$G:$G,"SP",'Scritture 2015'!$A:$A,$M184)</f>
        <v>235730.22314491274</v>
      </c>
      <c r="AC184" s="29">
        <f>+P184+SUM(R184:AB184)</f>
        <v>-312829.49685508723</v>
      </c>
      <c r="AD184" s="29">
        <f t="shared" si="9"/>
        <v>235730.22314491274</v>
      </c>
      <c r="AF184">
        <v>130</v>
      </c>
      <c r="AG184" t="s">
        <v>929</v>
      </c>
    </row>
    <row r="185" spans="1:33" x14ac:dyDescent="0.3">
      <c r="A185" s="12" t="s">
        <v>22</v>
      </c>
      <c r="B185" s="12" t="s">
        <v>160</v>
      </c>
      <c r="C185" s="13" t="s">
        <v>271</v>
      </c>
      <c r="D185" s="13" t="s">
        <v>272</v>
      </c>
      <c r="E185" s="14" t="s">
        <v>273</v>
      </c>
      <c r="F185" s="13"/>
      <c r="G185" s="13"/>
      <c r="H185" s="10" t="s">
        <v>22</v>
      </c>
      <c r="I185" s="10" t="s">
        <v>23</v>
      </c>
      <c r="J185" s="20" t="s">
        <v>148</v>
      </c>
      <c r="K185" s="20" t="s">
        <v>157</v>
      </c>
      <c r="L185" s="20" t="s">
        <v>166</v>
      </c>
      <c r="M185" s="23">
        <v>22002000005</v>
      </c>
      <c r="N185" s="23" t="s">
        <v>274</v>
      </c>
      <c r="O185" s="12">
        <f>+VLOOKUP(M185,[2]Foglio1!$A:$C,3,0)</f>
        <v>-570755.94999999995</v>
      </c>
      <c r="P185" s="12">
        <f>+VLOOKUP(M185,[3]Foglio1!$A$1:$C$65536,3,0)</f>
        <v>-570755.94999999995</v>
      </c>
      <c r="Q185" s="12">
        <f t="shared" ref="Q185:Q186" si="11">+P185-O185</f>
        <v>0</v>
      </c>
      <c r="R185" s="29">
        <f>+VLOOKUP($M185,'Sp 2013'!$M:$X,12,0)</f>
        <v>0</v>
      </c>
      <c r="S185" s="29">
        <f>+VLOOKUP($M185,'Bil 2014'!$M:$Y,13,0)</f>
        <v>0</v>
      </c>
      <c r="T185" s="29">
        <f>+SUMIFS('Scritture 2015'!$F:$F,'Scritture 2015'!$G:$G,"38",'Scritture 2015'!$A:$A,$M185)</f>
        <v>0</v>
      </c>
      <c r="U185" s="29">
        <f>+SUMIFS('Scritture 2015'!$F:$F,'Scritture 2015'!$G:$G,"16",'Scritture 2015'!$A:$A,$M185)</f>
        <v>0</v>
      </c>
      <c r="V185" s="29">
        <f>+SUMIFS('Scritture 2015'!$F:$F,'Scritture 2015'!$G:$G,"39CA",'Scritture 2015'!$A:$A,$M185)</f>
        <v>0</v>
      </c>
      <c r="W185" s="29">
        <f>+SUMIFS('Scritture 2015'!$F:$F,'Scritture 2015'!$G:$G,"17",'Scritture 2015'!$A:$A,$M185)</f>
        <v>0</v>
      </c>
      <c r="X185" s="29">
        <f>+SUMIFS('Scritture 2015'!$F:$F,'Scritture 2015'!$G:$G,"39AF",'Scritture 2015'!$A:$A,$M185)</f>
        <v>0</v>
      </c>
      <c r="Y185" s="29">
        <f>+SUMIFS('Scritture 2015'!$F:$F,'Scritture 2015'!$G:$G,"39SD",'Scritture 2015'!$A:$A,$M185)</f>
        <v>0</v>
      </c>
      <c r="Z185" s="29">
        <f>+SUMIFS('Scritture 2015'!$F:$F,'Scritture 2015'!$G:$G,"37",'Scritture 2015'!$A:$A,$M185)</f>
        <v>0</v>
      </c>
      <c r="AA185" s="29">
        <f>+SUMIFS('Scritture 2015'!$F:$F,'Scritture 2015'!$G:$G,"19",'Scritture 2015'!$A:$A,$M185)</f>
        <v>0</v>
      </c>
      <c r="AB185" s="29">
        <f>+SUMIFS('Scritture 2015'!$F:$F,'Scritture 2015'!$G:$G,"SP",'Scritture 2015'!$A:$A,$M185)</f>
        <v>0</v>
      </c>
      <c r="AC185" s="29">
        <f>+P185+SUM(R185:AB185)</f>
        <v>-570755.94999999995</v>
      </c>
      <c r="AD185" s="29">
        <f t="shared" ref="AD185:AD186" si="12">+AC185-P185</f>
        <v>0</v>
      </c>
      <c r="AF185">
        <v>90</v>
      </c>
      <c r="AG185" t="s">
        <v>914</v>
      </c>
    </row>
    <row r="186" spans="1:33" x14ac:dyDescent="0.3">
      <c r="A186" s="12" t="s">
        <v>22</v>
      </c>
      <c r="B186" s="12" t="s">
        <v>160</v>
      </c>
      <c r="C186" s="13" t="s">
        <v>271</v>
      </c>
      <c r="D186" s="13" t="s">
        <v>275</v>
      </c>
      <c r="E186" s="14" t="s">
        <v>276</v>
      </c>
      <c r="F186" s="13"/>
      <c r="G186" s="13"/>
      <c r="H186" s="10" t="s">
        <v>22</v>
      </c>
      <c r="I186" s="10" t="s">
        <v>160</v>
      </c>
      <c r="J186" t="s">
        <v>277</v>
      </c>
      <c r="K186" t="s">
        <v>278</v>
      </c>
      <c r="L186" t="s">
        <v>279</v>
      </c>
      <c r="M186" s="23">
        <v>22101000003</v>
      </c>
      <c r="N186" s="23" t="s">
        <v>280</v>
      </c>
      <c r="O186" s="12">
        <f>+VLOOKUP(M186,[2]Foglio1!$A:$C,3,0)</f>
        <v>-228327.46</v>
      </c>
      <c r="P186" s="12">
        <f>+VLOOKUP(M186,[3]Foglio1!$A$1:$C$65536,3,0)</f>
        <v>-265505.14</v>
      </c>
      <c r="Q186" s="12">
        <f t="shared" si="11"/>
        <v>-37177.680000000022</v>
      </c>
      <c r="R186" s="29">
        <f>+VLOOKUP($M186,'Sp 2013'!$M:$X,12,0)</f>
        <v>55866.16</v>
      </c>
      <c r="S186" s="29">
        <f>+VLOOKUP($M186,'Bil 2014'!$M:$Y,13,0)</f>
        <v>-42710.340000000026</v>
      </c>
      <c r="T186" s="29">
        <f>+SUMIFS('Scritture 2015'!$F:$F,'Scritture 2015'!$G:$G,"38",'Scritture 2015'!$A:$A,$M186)</f>
        <v>0</v>
      </c>
      <c r="U186" s="29">
        <f>+SUMIFS('Scritture 2015'!$F:$F,'Scritture 2015'!$G:$G,"16",'Scritture 2015'!$A:$A,$M186)</f>
        <v>0</v>
      </c>
      <c r="V186" s="29">
        <f>+SUMIFS('Scritture 2015'!$F:$F,'Scritture 2015'!$G:$G,"39CA",'Scritture 2015'!$A:$A,$M186)</f>
        <v>0</v>
      </c>
      <c r="W186" s="29">
        <f>+SUMIFS('Scritture 2015'!$F:$F,'Scritture 2015'!$G:$G,"17",'Scritture 2015'!$A:$A,$M186)</f>
        <v>0</v>
      </c>
      <c r="X186" s="29">
        <f>+SUMIFS('Scritture 2015'!$F:$F,'Scritture 2015'!$G:$G,"39AF",'Scritture 2015'!$A:$A,$M186)</f>
        <v>0</v>
      </c>
      <c r="Y186" s="29">
        <f>+SUMIFS('Scritture 2015'!$F:$F,'Scritture 2015'!$G:$G,"39SD",'Scritture 2015'!$A:$A,$M186)</f>
        <v>0</v>
      </c>
      <c r="Z186" s="29">
        <f>+SUMIFS('Scritture 2015'!$F:$F,'Scritture 2015'!$G:$G,"37",'Scritture 2015'!$A:$A,$M186)</f>
        <v>16562.440000000031</v>
      </c>
      <c r="AA186" s="29">
        <f>+SUMIFS('Scritture 2015'!$F:$F,'Scritture 2015'!$G:$G,"19",'Scritture 2015'!$A:$A,$M186)</f>
        <v>0</v>
      </c>
      <c r="AB186" s="29">
        <f>+SUMIFS('Scritture 2015'!$F:$F,'Scritture 2015'!$G:$G,"SP",'Scritture 2015'!$A:$A,$M186)</f>
        <v>0</v>
      </c>
      <c r="AC186" s="29">
        <f>+P186+SUM(R186:AB186)</f>
        <v>-235786.88</v>
      </c>
      <c r="AD186" s="29">
        <f t="shared" si="12"/>
        <v>29718.260000000009</v>
      </c>
      <c r="AF186">
        <v>140</v>
      </c>
      <c r="AG186" t="s">
        <v>930</v>
      </c>
    </row>
    <row r="187" spans="1:33" x14ac:dyDescent="0.3">
      <c r="A187" s="12"/>
      <c r="B187" s="12"/>
      <c r="C187" s="13"/>
      <c r="D187" s="13"/>
      <c r="E187" s="14"/>
      <c r="F187" s="13"/>
      <c r="G187" s="13"/>
      <c r="H187" s="10" t="s">
        <v>22</v>
      </c>
      <c r="I187" s="10" t="s">
        <v>160</v>
      </c>
      <c r="J187" t="s">
        <v>277</v>
      </c>
      <c r="K187" t="s">
        <v>278</v>
      </c>
      <c r="L187" t="s">
        <v>279</v>
      </c>
      <c r="M187" s="110">
        <v>22001000001</v>
      </c>
      <c r="N187" s="111" t="s">
        <v>996</v>
      </c>
      <c r="O187" s="12"/>
      <c r="P187" s="12">
        <f>+VLOOKUP(M187,[3]Foglio1!$A$1:$C$65536,3,0)</f>
        <v>-56266.85</v>
      </c>
      <c r="Q187" s="12">
        <f t="shared" ref="Q187" si="13">+P187-O187</f>
        <v>-56266.85</v>
      </c>
      <c r="R187" s="29">
        <f>+VLOOKUP($M187,'Sp 2013'!$M:$X,12,0)</f>
        <v>0</v>
      </c>
      <c r="S187" s="29">
        <f>+VLOOKUP($M187,'Bil 2014'!$M:$Y,13,0)</f>
        <v>0</v>
      </c>
      <c r="T187" s="29">
        <f>+SUMIFS('Scritture 2015'!$F:$F,'Scritture 2015'!$G:$G,"38",'Scritture 2015'!$A:$A,$M187)</f>
        <v>0</v>
      </c>
      <c r="U187" s="29">
        <f>+SUMIFS('Scritture 2015'!$F:$F,'Scritture 2015'!$G:$G,"16",'Scritture 2015'!$A:$A,$M187)</f>
        <v>0</v>
      </c>
      <c r="V187" s="29">
        <f>+SUMIFS('Scritture 2015'!$F:$F,'Scritture 2015'!$G:$G,"39CA",'Scritture 2015'!$A:$A,$M187)</f>
        <v>0</v>
      </c>
      <c r="W187" s="29">
        <f>+SUMIFS('Scritture 2015'!$F:$F,'Scritture 2015'!$G:$G,"17",'Scritture 2015'!$A:$A,$M187)</f>
        <v>0</v>
      </c>
      <c r="X187" s="29">
        <f>+SUMIFS('Scritture 2015'!$F:$F,'Scritture 2015'!$G:$G,"39AF",'Scritture 2015'!$A:$A,$M187)</f>
        <v>0</v>
      </c>
      <c r="Y187" s="29">
        <f>+SUMIFS('Scritture 2015'!$F:$F,'Scritture 2015'!$G:$G,"39SD",'Scritture 2015'!$A:$A,$M187)</f>
        <v>0</v>
      </c>
      <c r="Z187" s="29">
        <f>+SUMIFS('Scritture 2015'!$F:$F,'Scritture 2015'!$G:$G,"37",'Scritture 2015'!$A:$A,$M187)</f>
        <v>0</v>
      </c>
      <c r="AA187" s="29">
        <f>+SUMIFS('Scritture 2015'!$F:$F,'Scritture 2015'!$G:$G,"19",'Scritture 2015'!$A:$A,$M187)</f>
        <v>0</v>
      </c>
      <c r="AB187" s="29">
        <f>+SUMIFS('Scritture 2015'!$F:$F,'Scritture 2015'!$G:$G,"SP",'Scritture 2015'!$A:$A,$M187)</f>
        <v>0</v>
      </c>
      <c r="AC187" s="29">
        <f>+P187+SUM(R187:AB187)</f>
        <v>-56266.85</v>
      </c>
      <c r="AD187" s="29">
        <f t="shared" ref="AD187" si="14">+AC187-P187</f>
        <v>0</v>
      </c>
    </row>
    <row r="188" spans="1:33" x14ac:dyDescent="0.3">
      <c r="A188" s="12"/>
      <c r="B188" s="12"/>
      <c r="C188" s="13"/>
      <c r="D188" s="13"/>
      <c r="E188" s="14"/>
      <c r="F188" s="13"/>
      <c r="G188" s="13"/>
      <c r="H188" s="10" t="s">
        <v>22</v>
      </c>
      <c r="I188" s="10" t="s">
        <v>23</v>
      </c>
      <c r="J188" s="20" t="s">
        <v>27</v>
      </c>
      <c r="K188" s="20" t="s">
        <v>190</v>
      </c>
      <c r="L188" s="67" t="s">
        <v>751</v>
      </c>
      <c r="M188" s="23" t="s">
        <v>731</v>
      </c>
      <c r="N188" s="15" t="s">
        <v>726</v>
      </c>
      <c r="O188" s="12"/>
      <c r="P188" s="12"/>
      <c r="Q188" s="12">
        <f t="shared" si="10"/>
        <v>0</v>
      </c>
      <c r="R188" s="29">
        <f>+VLOOKUP($M188,'Sp 2013'!$M:$X,12,0)</f>
        <v>11298.72975</v>
      </c>
      <c r="S188" s="29">
        <f>+VLOOKUP($M188,'Bil 2014'!$M:$Y,13,0)</f>
        <v>-2927.9772499999999</v>
      </c>
      <c r="T188" s="29">
        <f>+SUMIFS('Scritture 2015'!$F:$F,'Scritture 2015'!$G:$G,"38",'Scritture 2015'!$A:$A,$M188)</f>
        <v>0</v>
      </c>
      <c r="U188" s="29">
        <f>+SUMIFS('Scritture 2015'!$F:$F,'Scritture 2015'!$G:$G,"16",'Scritture 2015'!$A:$A,$M188)</f>
        <v>0</v>
      </c>
      <c r="V188" s="29">
        <f>+SUMIFS('Scritture 2015'!$F:$F,'Scritture 2015'!$G:$G,"39CA",'Scritture 2015'!$A:$A,$M188)</f>
        <v>0</v>
      </c>
      <c r="W188" s="29">
        <f>+SUMIFS('Scritture 2015'!$F:$F,'Scritture 2015'!$G:$G,"17",'Scritture 2015'!$A:$A,$M188)</f>
        <v>0</v>
      </c>
      <c r="X188" s="29">
        <f>+SUMIFS('Scritture 2015'!$F:$F,'Scritture 2015'!$G:$G,"39AF",'Scritture 2015'!$A:$A,$M188)</f>
        <v>0</v>
      </c>
      <c r="Y188" s="29">
        <f>+SUMIFS('Scritture 2015'!$F:$F,'Scritture 2015'!$G:$G,"39SD",'Scritture 2015'!$A:$A,$M188)</f>
        <v>-4676.1275000000014</v>
      </c>
      <c r="Z188" s="29">
        <f>+SUMIFS('Scritture 2015'!$F:$F,'Scritture 2015'!$G:$G,"37",'Scritture 2015'!$A:$A,$M188)</f>
        <v>0</v>
      </c>
      <c r="AA188" s="29">
        <f>+SUMIFS('Scritture 2015'!$F:$F,'Scritture 2015'!$G:$G,"19",'Scritture 2015'!$A:$A,$M188)</f>
        <v>0</v>
      </c>
      <c r="AB188" s="29">
        <f>+SUMIFS('Scritture 2015'!$F:$F,'Scritture 2015'!$G:$G,"SP",'Scritture 2015'!$A:$A,$M188)</f>
        <v>-470.22500000000082</v>
      </c>
      <c r="AC188" s="29">
        <f t="shared" si="8"/>
        <v>3224.3999999999983</v>
      </c>
      <c r="AD188" s="29">
        <f t="shared" si="9"/>
        <v>3224.3999999999983</v>
      </c>
      <c r="AF188">
        <v>50</v>
      </c>
      <c r="AG188" t="s">
        <v>901</v>
      </c>
    </row>
    <row r="189" spans="1:33" x14ac:dyDescent="0.3">
      <c r="A189" s="12"/>
      <c r="B189" s="12"/>
      <c r="C189" s="13"/>
      <c r="D189" s="13"/>
      <c r="E189" s="14"/>
      <c r="F189" s="13"/>
      <c r="G189" s="13"/>
      <c r="H189" s="10" t="s">
        <v>22</v>
      </c>
      <c r="I189" s="10" t="s">
        <v>23</v>
      </c>
      <c r="J189" s="20" t="s">
        <v>27</v>
      </c>
      <c r="K189" s="20" t="s">
        <v>190</v>
      </c>
      <c r="L189" s="20">
        <v>0</v>
      </c>
      <c r="M189" s="23" t="s">
        <v>752</v>
      </c>
      <c r="N189" s="15" t="s">
        <v>753</v>
      </c>
      <c r="O189" s="12"/>
      <c r="P189" s="12"/>
      <c r="Q189" s="12">
        <f t="shared" si="10"/>
        <v>0</v>
      </c>
      <c r="R189" s="29">
        <f>+VLOOKUP($M189,'Sp 2013'!$M:$X,12,0)</f>
        <v>0</v>
      </c>
      <c r="S189" s="29">
        <f>+VLOOKUP($M189,'Bil 2014'!$M:$Y,13,0)</f>
        <v>0</v>
      </c>
      <c r="T189" s="29">
        <f>+SUMIFS('Scritture 2015'!$F:$F,'Scritture 2015'!$G:$G,"38",'Scritture 2015'!$A:$A,$M189)</f>
        <v>0</v>
      </c>
      <c r="U189" s="29">
        <f>+SUMIFS('Scritture 2015'!$F:$F,'Scritture 2015'!$G:$G,"16",'Scritture 2015'!$A:$A,$M189)</f>
        <v>0</v>
      </c>
      <c r="V189" s="29">
        <f>+SUMIFS('Scritture 2015'!$F:$F,'Scritture 2015'!$G:$G,"39CA",'Scritture 2015'!$A:$A,$M189)</f>
        <v>0</v>
      </c>
      <c r="W189" s="29">
        <f>+SUMIFS('Scritture 2015'!$F:$F,'Scritture 2015'!$G:$G,"17",'Scritture 2015'!$A:$A,$M189)</f>
        <v>0</v>
      </c>
      <c r="X189" s="29">
        <f>+SUMIFS('Scritture 2015'!$F:$F,'Scritture 2015'!$G:$G,"39AF",'Scritture 2015'!$A:$A,$M189)</f>
        <v>0</v>
      </c>
      <c r="Y189" s="29">
        <f>+SUMIFS('Scritture 2015'!$F:$F,'Scritture 2015'!$G:$G,"39SD",'Scritture 2015'!$A:$A,$M189)</f>
        <v>0</v>
      </c>
      <c r="Z189" s="29">
        <f>+SUMIFS('Scritture 2015'!$F:$F,'Scritture 2015'!$G:$G,"37",'Scritture 2015'!$A:$A,$M189)</f>
        <v>0</v>
      </c>
      <c r="AA189" s="29">
        <f>+SUMIFS('Scritture 2015'!$F:$F,'Scritture 2015'!$G:$G,"19",'Scritture 2015'!$A:$A,$M189)</f>
        <v>0</v>
      </c>
      <c r="AB189" s="29">
        <f>+SUMIFS('Scritture 2015'!$F:$F,'Scritture 2015'!$G:$G,"SP",'Scritture 2015'!$A:$A,$M189)</f>
        <v>0</v>
      </c>
      <c r="AC189" s="29">
        <f t="shared" si="8"/>
        <v>0</v>
      </c>
      <c r="AD189" s="29">
        <f t="shared" si="9"/>
        <v>0</v>
      </c>
      <c r="AF189">
        <v>50</v>
      </c>
      <c r="AG189" t="s">
        <v>901</v>
      </c>
    </row>
    <row r="190" spans="1:33" x14ac:dyDescent="0.3">
      <c r="A190" s="12"/>
      <c r="B190" s="12"/>
      <c r="C190" s="13"/>
      <c r="D190" s="13"/>
      <c r="E190" s="14"/>
      <c r="F190" s="13"/>
      <c r="G190" s="13"/>
      <c r="H190" s="10" t="s">
        <v>22</v>
      </c>
      <c r="I190" s="10" t="s">
        <v>23</v>
      </c>
      <c r="J190" s="20" t="s">
        <v>27</v>
      </c>
      <c r="K190" s="20" t="s">
        <v>190</v>
      </c>
      <c r="L190" s="20">
        <v>0</v>
      </c>
      <c r="M190" s="15" t="s">
        <v>754</v>
      </c>
      <c r="N190" s="15" t="s">
        <v>755</v>
      </c>
      <c r="O190" s="12"/>
      <c r="P190" s="12"/>
      <c r="Q190" s="12">
        <f t="shared" si="10"/>
        <v>0</v>
      </c>
      <c r="R190" s="29">
        <f>+VLOOKUP($M190,'Sp 2013'!$M:$X,12,0)</f>
        <v>91218.873351002767</v>
      </c>
      <c r="S190" s="29">
        <f>+VLOOKUP($M190,'Bil 2014'!$M:$Y,13,0)</f>
        <v>4451.5737085182245</v>
      </c>
      <c r="T190" s="29">
        <f>+SUMIFS('Scritture 2015'!$F:$F,'Scritture 2015'!$G:$G,"38",'Scritture 2015'!$A:$A,$M190)</f>
        <v>-31992.05460162487</v>
      </c>
      <c r="U190" s="29">
        <f>+SUMIFS('Scritture 2015'!$F:$F,'Scritture 2015'!$G:$G,"16",'Scritture 2015'!$A:$A,$M190)</f>
        <v>0</v>
      </c>
      <c r="V190" s="29">
        <f>+SUMIFS('Scritture 2015'!$F:$F,'Scritture 2015'!$G:$G,"39CA",'Scritture 2015'!$A:$A,$M190)</f>
        <v>0</v>
      </c>
      <c r="W190" s="29">
        <f>+SUMIFS('Scritture 2015'!$F:$F,'Scritture 2015'!$G:$G,"17",'Scritture 2015'!$A:$A,$M190)</f>
        <v>0</v>
      </c>
      <c r="X190" s="29">
        <f>+SUMIFS('Scritture 2015'!$F:$F,'Scritture 2015'!$G:$G,"39AF",'Scritture 2015'!$A:$A,$M190)</f>
        <v>0</v>
      </c>
      <c r="Y190" s="29">
        <f>+SUMIFS('Scritture 2015'!$F:$F,'Scritture 2015'!$G:$G,"39SD",'Scritture 2015'!$A:$A,$M190)</f>
        <v>0</v>
      </c>
      <c r="Z190" s="29">
        <f>+SUMIFS('Scritture 2015'!$F:$F,'Scritture 2015'!$G:$G,"37",'Scritture 2015'!$A:$A,$M190)</f>
        <v>0</v>
      </c>
      <c r="AA190" s="29">
        <f>+SUMIFS('Scritture 2015'!$F:$F,'Scritture 2015'!$G:$G,"19",'Scritture 2015'!$A:$A,$M190)</f>
        <v>0</v>
      </c>
      <c r="AB190" s="29">
        <f>+SUMIFS('Scritture 2015'!$F:$F,'Scritture 2015'!$G:$G,"SP",'Scritture 2015'!$A:$A,$M190)</f>
        <v>-6120.5819500000071</v>
      </c>
      <c r="AC190" s="29">
        <f t="shared" si="8"/>
        <v>57557.810507896109</v>
      </c>
      <c r="AD190" s="29">
        <f t="shared" si="9"/>
        <v>57557.810507896109</v>
      </c>
      <c r="AF190">
        <v>50</v>
      </c>
      <c r="AG190" t="s">
        <v>901</v>
      </c>
    </row>
    <row r="191" spans="1:33" x14ac:dyDescent="0.3">
      <c r="A191" s="12"/>
      <c r="B191" s="12"/>
      <c r="C191" s="13"/>
      <c r="D191" s="13"/>
      <c r="E191" s="14"/>
      <c r="F191" s="13"/>
      <c r="G191" s="13"/>
      <c r="H191" s="10" t="s">
        <v>22</v>
      </c>
      <c r="I191" s="10" t="s">
        <v>23</v>
      </c>
      <c r="J191" s="20" t="s">
        <v>27</v>
      </c>
      <c r="K191" s="20" t="s">
        <v>190</v>
      </c>
      <c r="L191" s="20">
        <v>0</v>
      </c>
      <c r="M191" s="15" t="s">
        <v>756</v>
      </c>
      <c r="N191" s="15" t="s">
        <v>757</v>
      </c>
      <c r="O191" s="12"/>
      <c r="P191" s="12"/>
      <c r="Q191" s="12">
        <f t="shared" si="10"/>
        <v>0</v>
      </c>
      <c r="R191" s="29">
        <f>+VLOOKUP($M191,'Sp 2013'!$M:$X,12,0)</f>
        <v>12936.494766142208</v>
      </c>
      <c r="S191" s="29">
        <f>+VLOOKUP($M191,'Bil 2014'!$M:$Y,13,0)</f>
        <v>631.31408957167559</v>
      </c>
      <c r="T191" s="29">
        <f>+SUMIFS('Scritture 2015'!$F:$F,'Scritture 2015'!$G:$G,"38",'Scritture 2015'!$A:$A,$M191)</f>
        <v>-4537.0550162304371</v>
      </c>
      <c r="U191" s="29">
        <f>+SUMIFS('Scritture 2015'!$F:$F,'Scritture 2015'!$G:$G,"16",'Scritture 2015'!$A:$A,$M191)</f>
        <v>0</v>
      </c>
      <c r="V191" s="29">
        <f>+SUMIFS('Scritture 2015'!$F:$F,'Scritture 2015'!$G:$G,"39CA",'Scritture 2015'!$A:$A,$M191)</f>
        <v>0</v>
      </c>
      <c r="W191" s="29">
        <f>+SUMIFS('Scritture 2015'!$F:$F,'Scritture 2015'!$G:$G,"17",'Scritture 2015'!$A:$A,$M191)</f>
        <v>0</v>
      </c>
      <c r="X191" s="29">
        <f>+SUMIFS('Scritture 2015'!$F:$F,'Scritture 2015'!$G:$G,"39AF",'Scritture 2015'!$A:$A,$M191)</f>
        <v>0</v>
      </c>
      <c r="Y191" s="29">
        <f>+SUMIFS('Scritture 2015'!$F:$F,'Scritture 2015'!$G:$G,"39SD",'Scritture 2015'!$A:$A,$M191)</f>
        <v>0</v>
      </c>
      <c r="Z191" s="29">
        <f>+SUMIFS('Scritture 2015'!$F:$F,'Scritture 2015'!$G:$G,"37",'Scritture 2015'!$A:$A,$M191)</f>
        <v>0</v>
      </c>
      <c r="AA191" s="29">
        <f>+SUMIFS('Scritture 2015'!$F:$F,'Scritture 2015'!$G:$G,"19",'Scritture 2015'!$A:$A,$M191)</f>
        <v>0</v>
      </c>
      <c r="AB191" s="29">
        <f>+SUMIFS('Scritture 2015'!$F:$F,'Scritture 2015'!$G:$G,"SP",'Scritture 2015'!$A:$A,$M191)</f>
        <v>0</v>
      </c>
      <c r="AC191" s="29">
        <f t="shared" si="8"/>
        <v>9030.7538394834464</v>
      </c>
      <c r="AD191" s="29">
        <f t="shared" si="9"/>
        <v>9030.7538394834464</v>
      </c>
      <c r="AF191">
        <v>50</v>
      </c>
      <c r="AG191" t="s">
        <v>901</v>
      </c>
    </row>
    <row r="192" spans="1:33" x14ac:dyDescent="0.3">
      <c r="A192" s="12"/>
      <c r="B192" s="12"/>
      <c r="C192" s="13"/>
      <c r="D192" s="13"/>
      <c r="E192" s="14"/>
      <c r="F192" s="13"/>
      <c r="G192" s="13"/>
      <c r="H192" s="10" t="s">
        <v>22</v>
      </c>
      <c r="I192" s="10" t="s">
        <v>23</v>
      </c>
      <c r="J192" s="20" t="s">
        <v>27</v>
      </c>
      <c r="K192" s="20" t="s">
        <v>190</v>
      </c>
      <c r="L192" s="20">
        <v>0</v>
      </c>
      <c r="M192" s="15" t="s">
        <v>758</v>
      </c>
      <c r="N192" s="15" t="s">
        <v>759</v>
      </c>
      <c r="O192" s="12"/>
      <c r="P192" s="12"/>
      <c r="Q192" s="12">
        <f t="shared" si="10"/>
        <v>0</v>
      </c>
      <c r="R192" s="29">
        <f>+VLOOKUP($M192,'Sp 2013'!$M:$X,12,0)</f>
        <v>0</v>
      </c>
      <c r="S192" s="29">
        <f>+VLOOKUP($M192,'Bil 2014'!$M:$Y,13,0)</f>
        <v>43.293899999999994</v>
      </c>
      <c r="T192" s="29">
        <f>+SUMIFS('Scritture 2015'!$F:$F,'Scritture 2015'!$G:$G,"38",'Scritture 2015'!$A:$A,$M192)</f>
        <v>0</v>
      </c>
      <c r="U192" s="29">
        <f>+SUMIFS('Scritture 2015'!$F:$F,'Scritture 2015'!$G:$G,"16",'Scritture 2015'!$A:$A,$M192)</f>
        <v>0</v>
      </c>
      <c r="V192" s="29">
        <f>+SUMIFS('Scritture 2015'!$F:$F,'Scritture 2015'!$G:$G,"39CA",'Scritture 2015'!$A:$A,$M192)</f>
        <v>0</v>
      </c>
      <c r="W192" s="29">
        <f>+SUMIFS('Scritture 2015'!$F:$F,'Scritture 2015'!$G:$G,"17",'Scritture 2015'!$A:$A,$M192)</f>
        <v>-43.188079999999985</v>
      </c>
      <c r="X192" s="29">
        <f>+SUMIFS('Scritture 2015'!$F:$F,'Scritture 2015'!$G:$G,"39AF",'Scritture 2015'!$A:$A,$M192)</f>
        <v>0</v>
      </c>
      <c r="Y192" s="29">
        <f>+SUMIFS('Scritture 2015'!$F:$F,'Scritture 2015'!$G:$G,"39SD",'Scritture 2015'!$A:$A,$M192)</f>
        <v>0</v>
      </c>
      <c r="Z192" s="29">
        <f>+SUMIFS('Scritture 2015'!$F:$F,'Scritture 2015'!$G:$G,"37",'Scritture 2015'!$A:$A,$M192)</f>
        <v>0</v>
      </c>
      <c r="AA192" s="29">
        <f>+SUMIFS('Scritture 2015'!$F:$F,'Scritture 2015'!$G:$G,"19",'Scritture 2015'!$A:$A,$M192)</f>
        <v>0</v>
      </c>
      <c r="AB192" s="29">
        <f>+SUMIFS('Scritture 2015'!$F:$F,'Scritture 2015'!$G:$G,"SP",'Scritture 2015'!$A:$A,$M192)</f>
        <v>0</v>
      </c>
      <c r="AC192" s="29">
        <f t="shared" si="8"/>
        <v>0.10582000000000846</v>
      </c>
      <c r="AD192" s="29">
        <f t="shared" si="9"/>
        <v>0.10582000000000846</v>
      </c>
      <c r="AF192">
        <v>50</v>
      </c>
      <c r="AG192" t="s">
        <v>901</v>
      </c>
    </row>
    <row r="193" spans="1:33" x14ac:dyDescent="0.3">
      <c r="A193" s="12"/>
      <c r="B193" s="12"/>
      <c r="C193" s="13"/>
      <c r="D193" s="13"/>
      <c r="E193" s="14"/>
      <c r="F193" s="13"/>
      <c r="G193" s="13"/>
      <c r="H193" s="10" t="s">
        <v>22</v>
      </c>
      <c r="I193" s="10" t="s">
        <v>23</v>
      </c>
      <c r="J193" s="20" t="s">
        <v>27</v>
      </c>
      <c r="K193" s="20" t="s">
        <v>190</v>
      </c>
      <c r="L193" s="20">
        <v>0</v>
      </c>
      <c r="M193" s="15" t="s">
        <v>760</v>
      </c>
      <c r="N193" s="15" t="s">
        <v>761</v>
      </c>
      <c r="O193" s="12"/>
      <c r="P193" s="12"/>
      <c r="Q193" s="12">
        <f t="shared" si="10"/>
        <v>0</v>
      </c>
      <c r="R193" s="29">
        <f>+VLOOKUP($M193,'Sp 2013'!$M:$X,12,0)</f>
        <v>0</v>
      </c>
      <c r="S193" s="29">
        <f>+VLOOKUP($M193,'Bil 2014'!$M:$Y,13,0)</f>
        <v>336.64125000000001</v>
      </c>
      <c r="T193" s="29">
        <f>+SUMIFS('Scritture 2015'!$F:$F,'Scritture 2015'!$G:$G,"38",'Scritture 2015'!$A:$A,$M193)</f>
        <v>0</v>
      </c>
      <c r="U193" s="29">
        <f>+SUMIFS('Scritture 2015'!$F:$F,'Scritture 2015'!$G:$G,"16",'Scritture 2015'!$A:$A,$M193)</f>
        <v>0</v>
      </c>
      <c r="V193" s="29">
        <f>+SUMIFS('Scritture 2015'!$F:$F,'Scritture 2015'!$G:$G,"39CA",'Scritture 2015'!$A:$A,$M193)</f>
        <v>0</v>
      </c>
      <c r="W193" s="29">
        <f>+SUMIFS('Scritture 2015'!$F:$F,'Scritture 2015'!$G:$G,"17",'Scritture 2015'!$A:$A,$M193)</f>
        <v>-336.64125000000001</v>
      </c>
      <c r="X193" s="29">
        <f>+SUMIFS('Scritture 2015'!$F:$F,'Scritture 2015'!$G:$G,"39AF",'Scritture 2015'!$A:$A,$M193)</f>
        <v>0</v>
      </c>
      <c r="Y193" s="29">
        <f>+SUMIFS('Scritture 2015'!$F:$F,'Scritture 2015'!$G:$G,"39SD",'Scritture 2015'!$A:$A,$M193)</f>
        <v>0</v>
      </c>
      <c r="Z193" s="29">
        <f>+SUMIFS('Scritture 2015'!$F:$F,'Scritture 2015'!$G:$G,"37",'Scritture 2015'!$A:$A,$M193)</f>
        <v>0</v>
      </c>
      <c r="AA193" s="29">
        <f>+SUMIFS('Scritture 2015'!$F:$F,'Scritture 2015'!$G:$G,"19",'Scritture 2015'!$A:$A,$M193)</f>
        <v>0</v>
      </c>
      <c r="AB193" s="29">
        <f>+SUMIFS('Scritture 2015'!$F:$F,'Scritture 2015'!$G:$G,"SP",'Scritture 2015'!$A:$A,$M193)</f>
        <v>0</v>
      </c>
      <c r="AC193" s="29">
        <f t="shared" si="8"/>
        <v>0</v>
      </c>
      <c r="AD193" s="29">
        <f t="shared" si="9"/>
        <v>0</v>
      </c>
      <c r="AF193">
        <v>50</v>
      </c>
      <c r="AG193" t="s">
        <v>901</v>
      </c>
    </row>
    <row r="194" spans="1:33" x14ac:dyDescent="0.3">
      <c r="A194" s="12"/>
      <c r="B194" s="12"/>
      <c r="C194" s="13"/>
      <c r="D194" s="13"/>
      <c r="E194" s="14"/>
      <c r="F194" s="13"/>
      <c r="G194" s="13"/>
      <c r="H194" s="10" t="s">
        <v>22</v>
      </c>
      <c r="I194" s="10" t="s">
        <v>23</v>
      </c>
      <c r="J194" s="20" t="s">
        <v>27</v>
      </c>
      <c r="K194" s="20" t="s">
        <v>190</v>
      </c>
      <c r="L194" s="20">
        <v>0</v>
      </c>
      <c r="M194" s="15" t="s">
        <v>850</v>
      </c>
      <c r="N194" s="15" t="s">
        <v>851</v>
      </c>
      <c r="O194" s="12"/>
      <c r="P194" s="12"/>
      <c r="Q194" s="12">
        <f t="shared" si="10"/>
        <v>0</v>
      </c>
      <c r="R194" s="29">
        <f>+VLOOKUP($M194,'Sp 2013'!$M:$X,12,0)</f>
        <v>132.96270000000069</v>
      </c>
      <c r="S194" s="29">
        <f>+VLOOKUP($M194,'Bil 2014'!$M:$Y,13,0)</f>
        <v>1161.5420699999995</v>
      </c>
      <c r="T194" s="29">
        <f>+SUMIFS('Scritture 2015'!$F:$F,'Scritture 2015'!$G:$G,"38",'Scritture 2015'!$A:$A,$M194)</f>
        <v>0</v>
      </c>
      <c r="U194" s="29">
        <f>+SUMIFS('Scritture 2015'!$F:$F,'Scritture 2015'!$G:$G,"16",'Scritture 2015'!$A:$A,$M194)</f>
        <v>0</v>
      </c>
      <c r="V194" s="29">
        <f>+SUMIFS('Scritture 2015'!$F:$F,'Scritture 2015'!$G:$G,"39CA",'Scritture 2015'!$A:$A,$M194)</f>
        <v>0</v>
      </c>
      <c r="W194" s="29">
        <f>+SUMIFS('Scritture 2015'!$F:$F,'Scritture 2015'!$G:$G,"17",'Scritture 2015'!$A:$A,$M194)</f>
        <v>0</v>
      </c>
      <c r="X194" s="29">
        <f>+SUMIFS('Scritture 2015'!$F:$F,'Scritture 2015'!$G:$G,"39AF",'Scritture 2015'!$A:$A,$M194)</f>
        <v>0</v>
      </c>
      <c r="Y194" s="29">
        <f>+SUMIFS('Scritture 2015'!$F:$F,'Scritture 2015'!$G:$G,"39SD",'Scritture 2015'!$A:$A,$M194)</f>
        <v>0</v>
      </c>
      <c r="Z194" s="29">
        <f>+SUMIFS('Scritture 2015'!$F:$F,'Scritture 2015'!$G:$G,"37",'Scritture 2015'!$A:$A,$M194)</f>
        <v>0</v>
      </c>
      <c r="AA194" s="29">
        <f>+SUMIFS('Scritture 2015'!$F:$F,'Scritture 2015'!$G:$G,"19",'Scritture 2015'!$A:$A,$M194)</f>
        <v>-528.85833000000002</v>
      </c>
      <c r="AB194" s="29">
        <f>+SUMIFS('Scritture 2015'!$F:$F,'Scritture 2015'!$G:$G,"SP",'Scritture 2015'!$A:$A,$M194)</f>
        <v>0</v>
      </c>
      <c r="AC194" s="29">
        <f t="shared" si="8"/>
        <v>765.64644000000021</v>
      </c>
      <c r="AD194" s="29">
        <f t="shared" si="9"/>
        <v>765.64644000000021</v>
      </c>
      <c r="AF194">
        <v>50</v>
      </c>
      <c r="AG194" t="s">
        <v>901</v>
      </c>
    </row>
    <row r="195" spans="1:33" x14ac:dyDescent="0.3">
      <c r="A195" s="12"/>
      <c r="B195" s="12"/>
      <c r="C195" s="13"/>
      <c r="D195" s="13"/>
      <c r="E195" s="14"/>
      <c r="F195" s="13"/>
      <c r="G195" s="13"/>
      <c r="H195" s="10" t="s">
        <v>22</v>
      </c>
      <c r="I195" s="10" t="s">
        <v>23</v>
      </c>
      <c r="J195" s="20" t="s">
        <v>27</v>
      </c>
      <c r="K195" s="20" t="s">
        <v>190</v>
      </c>
      <c r="L195" s="20">
        <v>0</v>
      </c>
      <c r="M195" s="15" t="s">
        <v>848</v>
      </c>
      <c r="N195" s="15" t="s">
        <v>849</v>
      </c>
      <c r="O195" s="12"/>
      <c r="P195" s="12"/>
      <c r="Q195" s="12">
        <f t="shared" si="10"/>
        <v>0</v>
      </c>
      <c r="R195" s="29">
        <f>+VLOOKUP($M195,'Sp 2013'!$M:$X,12,0)</f>
        <v>937.55750000000489</v>
      </c>
      <c r="S195" s="29">
        <f>+VLOOKUP($M195,'Bil 2014'!$M:$Y,13,0)</f>
        <v>8190.3607499999971</v>
      </c>
      <c r="T195" s="29">
        <f>+SUMIFS('Scritture 2015'!$F:$F,'Scritture 2015'!$G:$G,"38",'Scritture 2015'!$A:$A,$M195)</f>
        <v>0</v>
      </c>
      <c r="U195" s="29">
        <f>+SUMIFS('Scritture 2015'!$F:$F,'Scritture 2015'!$G:$G,"16",'Scritture 2015'!$A:$A,$M195)</f>
        <v>0</v>
      </c>
      <c r="V195" s="29">
        <f>+SUMIFS('Scritture 2015'!$F:$F,'Scritture 2015'!$G:$G,"39CA",'Scritture 2015'!$A:$A,$M195)</f>
        <v>0</v>
      </c>
      <c r="W195" s="29">
        <f>+SUMIFS('Scritture 2015'!$F:$F,'Scritture 2015'!$G:$G,"17",'Scritture 2015'!$A:$A,$M195)</f>
        <v>0</v>
      </c>
      <c r="X195" s="29">
        <f>+SUMIFS('Scritture 2015'!$F:$F,'Scritture 2015'!$G:$G,"39AF",'Scritture 2015'!$A:$A,$M195)</f>
        <v>0</v>
      </c>
      <c r="Y195" s="29">
        <f>+SUMIFS('Scritture 2015'!$F:$F,'Scritture 2015'!$G:$G,"39SD",'Scritture 2015'!$A:$A,$M195)</f>
        <v>0</v>
      </c>
      <c r="Z195" s="29">
        <f>+SUMIFS('Scritture 2015'!$F:$F,'Scritture 2015'!$G:$G,"37",'Scritture 2015'!$A:$A,$M195)</f>
        <v>0</v>
      </c>
      <c r="AA195" s="29">
        <f>+SUMIFS('Scritture 2015'!$F:$F,'Scritture 2015'!$G:$G,"19",'Scritture 2015'!$A:$A,$M195)</f>
        <v>-3729.1292500000009</v>
      </c>
      <c r="AB195" s="29">
        <f>+SUMIFS('Scritture 2015'!$F:$F,'Scritture 2015'!$G:$G,"SP",'Scritture 2015'!$A:$A,$M195)</f>
        <v>0</v>
      </c>
      <c r="AC195" s="29">
        <f t="shared" si="8"/>
        <v>5398.7890000000016</v>
      </c>
      <c r="AD195" s="29">
        <f t="shared" si="9"/>
        <v>5398.7890000000016</v>
      </c>
      <c r="AF195">
        <v>50</v>
      </c>
      <c r="AG195" t="s">
        <v>901</v>
      </c>
    </row>
    <row r="196" spans="1:33" x14ac:dyDescent="0.3">
      <c r="A196" s="12"/>
      <c r="B196" s="12"/>
      <c r="C196" s="13"/>
      <c r="D196" s="13"/>
      <c r="E196" s="14"/>
      <c r="F196" s="13"/>
      <c r="G196" s="13"/>
      <c r="H196" s="10" t="s">
        <v>22</v>
      </c>
      <c r="I196" s="10" t="s">
        <v>23</v>
      </c>
      <c r="J196" s="20" t="s">
        <v>27</v>
      </c>
      <c r="K196" s="20" t="s">
        <v>190</v>
      </c>
      <c r="L196" s="20">
        <v>0</v>
      </c>
      <c r="M196" s="15" t="s">
        <v>1006</v>
      </c>
      <c r="N196" s="15" t="s">
        <v>1008</v>
      </c>
      <c r="O196" s="12"/>
      <c r="P196" s="12"/>
      <c r="Q196" s="12">
        <f t="shared" ref="Q196:Q197" si="15">+P196-O196</f>
        <v>0</v>
      </c>
      <c r="R196" s="29">
        <f>+VLOOKUP($M196,'Sp 2013'!$M:$X,12,0)</f>
        <v>0</v>
      </c>
      <c r="S196" s="29">
        <f>+VLOOKUP($M196,'Bil 2014'!$M:$Y,13,0)</f>
        <v>31839.988670409453</v>
      </c>
      <c r="T196" s="29">
        <f>+SUMIFS('Scritture 2015'!$F:$F,'Scritture 2015'!$G:$G,"38",'Scritture 2015'!$A:$A,$M196)</f>
        <v>0</v>
      </c>
      <c r="U196" s="29">
        <f>+SUMIFS('Scritture 2015'!$F:$F,'Scritture 2015'!$G:$G,"16",'Scritture 2015'!$A:$A,$M196)</f>
        <v>-6364.9418295905534</v>
      </c>
      <c r="V196" s="29">
        <f>+SUMIFS('Scritture 2015'!$F:$F,'Scritture 2015'!$G:$G,"39CA",'Scritture 2015'!$A:$A,$M196)</f>
        <v>0</v>
      </c>
      <c r="W196" s="29">
        <f>+SUMIFS('Scritture 2015'!$F:$F,'Scritture 2015'!$G:$G,"17",'Scritture 2015'!$A:$A,$M196)</f>
        <v>0</v>
      </c>
      <c r="X196" s="29">
        <f>+SUMIFS('Scritture 2015'!$F:$F,'Scritture 2015'!$G:$G,"39AF",'Scritture 2015'!$A:$A,$M196)</f>
        <v>0</v>
      </c>
      <c r="Y196" s="29">
        <f>+SUMIFS('Scritture 2015'!$F:$F,'Scritture 2015'!$G:$G,"39SD",'Scritture 2015'!$A:$A,$M196)</f>
        <v>0</v>
      </c>
      <c r="Z196" s="29">
        <f>+SUMIFS('Scritture 2015'!$F:$F,'Scritture 2015'!$G:$G,"37",'Scritture 2015'!$A:$A,$M196)</f>
        <v>0</v>
      </c>
      <c r="AA196" s="29">
        <f>+SUMIFS('Scritture 2015'!$F:$F,'Scritture 2015'!$G:$G,"19",'Scritture 2015'!$A:$A,$M196)</f>
        <v>0</v>
      </c>
      <c r="AB196" s="29">
        <f>+SUMIFS('Scritture 2015'!$F:$F,'Scritture 2015'!$G:$G,"SP",'Scritture 2015'!$A:$A,$M196)</f>
        <v>-2432.1951832472478</v>
      </c>
      <c r="AC196" s="29">
        <f t="shared" ref="AC196:AC197" si="16">+P196+SUM(R196:AB196)</f>
        <v>23042.851657571653</v>
      </c>
      <c r="AD196" s="29">
        <f t="shared" ref="AD196:AD197" si="17">+AC196-P196</f>
        <v>23042.851657571653</v>
      </c>
    </row>
    <row r="197" spans="1:33" x14ac:dyDescent="0.3">
      <c r="A197" s="12"/>
      <c r="B197" s="12"/>
      <c r="C197" s="13"/>
      <c r="D197" s="13"/>
      <c r="E197" s="14"/>
      <c r="F197" s="13"/>
      <c r="G197" s="13"/>
      <c r="H197" s="10" t="s">
        <v>22</v>
      </c>
      <c r="I197" s="10" t="s">
        <v>23</v>
      </c>
      <c r="J197" s="20" t="s">
        <v>27</v>
      </c>
      <c r="K197" s="20" t="s">
        <v>190</v>
      </c>
      <c r="L197" s="20">
        <v>0</v>
      </c>
      <c r="M197" s="15" t="s">
        <v>1007</v>
      </c>
      <c r="N197" s="15" t="s">
        <v>1009</v>
      </c>
      <c r="O197" s="12"/>
      <c r="P197" s="12"/>
      <c r="Q197" s="12">
        <f t="shared" si="15"/>
        <v>0</v>
      </c>
      <c r="R197" s="29">
        <f>+VLOOKUP($M197,'Sp 2013'!$M:$X,12,0)</f>
        <v>0</v>
      </c>
      <c r="S197" s="29">
        <f>+VLOOKUP($M197,'Bil 2014'!$M:$Y,13,0)</f>
        <v>4515.4893023489767</v>
      </c>
      <c r="T197" s="29">
        <f>+SUMIFS('Scritture 2015'!$F:$F,'Scritture 2015'!$G:$G,"38",'Scritture 2015'!$A:$A,$M197)</f>
        <v>0</v>
      </c>
      <c r="U197" s="29">
        <f>+SUMIFS('Scritture 2015'!$F:$F,'Scritture 2015'!$G:$G,"16",'Scritture 2015'!$A:$A,$M197)</f>
        <v>-902.66447765102384</v>
      </c>
      <c r="V197" s="29">
        <f>+SUMIFS('Scritture 2015'!$F:$F,'Scritture 2015'!$G:$G,"39CA",'Scritture 2015'!$A:$A,$M197)</f>
        <v>0</v>
      </c>
      <c r="W197" s="29">
        <f>+SUMIFS('Scritture 2015'!$F:$F,'Scritture 2015'!$G:$G,"17",'Scritture 2015'!$A:$A,$M197)</f>
        <v>0</v>
      </c>
      <c r="X197" s="29">
        <f>+SUMIFS('Scritture 2015'!$F:$F,'Scritture 2015'!$G:$G,"39AF",'Scritture 2015'!$A:$A,$M197)</f>
        <v>0</v>
      </c>
      <c r="Y197" s="29">
        <f>+SUMIFS('Scritture 2015'!$F:$F,'Scritture 2015'!$G:$G,"39SD",'Scritture 2015'!$A:$A,$M197)</f>
        <v>0</v>
      </c>
      <c r="Z197" s="29">
        <f>+SUMIFS('Scritture 2015'!$F:$F,'Scritture 2015'!$G:$G,"37",'Scritture 2015'!$A:$A,$M197)</f>
        <v>0</v>
      </c>
      <c r="AA197" s="29">
        <f>+SUMIFS('Scritture 2015'!$F:$F,'Scritture 2015'!$G:$G,"19",'Scritture 2015'!$A:$A,$M197)</f>
        <v>0</v>
      </c>
      <c r="AB197" s="29">
        <f>+SUMIFS('Scritture 2015'!$F:$F,'Scritture 2015'!$G:$G,"SP",'Scritture 2015'!$A:$A,$M197)</f>
        <v>0</v>
      </c>
      <c r="AC197" s="29">
        <f t="shared" si="16"/>
        <v>3612.8248246979529</v>
      </c>
      <c r="AD197" s="29">
        <f t="shared" si="17"/>
        <v>3612.8248246979529</v>
      </c>
    </row>
    <row r="198" spans="1:33" x14ac:dyDescent="0.3">
      <c r="A198" s="12" t="s">
        <v>22</v>
      </c>
      <c r="B198" s="12" t="s">
        <v>160</v>
      </c>
      <c r="C198" s="13" t="s">
        <v>271</v>
      </c>
      <c r="D198" s="13" t="s">
        <v>281</v>
      </c>
      <c r="E198" s="14" t="s">
        <v>282</v>
      </c>
      <c r="F198" s="13"/>
      <c r="G198" s="13"/>
      <c r="H198" s="10" t="s">
        <v>22</v>
      </c>
      <c r="I198" s="10" t="s">
        <v>160</v>
      </c>
      <c r="J198" t="s">
        <v>277</v>
      </c>
      <c r="K198" t="s">
        <v>283</v>
      </c>
      <c r="L198" t="s">
        <v>283</v>
      </c>
      <c r="M198" s="15">
        <v>22002000001</v>
      </c>
      <c r="N198" s="15" t="s">
        <v>284</v>
      </c>
      <c r="O198" s="12">
        <f>+VLOOKUP(M198,[2]Foglio1!$A:$C,3,0)</f>
        <v>-65874.22</v>
      </c>
      <c r="P198" s="12">
        <f>+VLOOKUP(M198,[3]Foglio1!$A$1:$C$65536,3,0)</f>
        <v>-53496.07</v>
      </c>
      <c r="Q198" s="12">
        <f t="shared" si="10"/>
        <v>12378.150000000001</v>
      </c>
      <c r="R198" s="29">
        <f>+VLOOKUP($M198,'Sp 2013'!$M:$X,12,0)</f>
        <v>0</v>
      </c>
      <c r="S198" s="29">
        <f>+VLOOKUP($M198,'Bil 2014'!$M:$Y,13,0)</f>
        <v>0</v>
      </c>
      <c r="T198" s="29">
        <f>+SUMIFS('Scritture 2015'!$F:$F,'Scritture 2015'!$G:$G,"38",'Scritture 2015'!$A:$A,$M198)</f>
        <v>0</v>
      </c>
      <c r="U198" s="29">
        <f>+SUMIFS('Scritture 2015'!$F:$F,'Scritture 2015'!$G:$G,"16",'Scritture 2015'!$A:$A,$M198)</f>
        <v>0</v>
      </c>
      <c r="V198" s="29">
        <f>+SUMIFS('Scritture 2015'!$F:$F,'Scritture 2015'!$G:$G,"39CA",'Scritture 2015'!$A:$A,$M198)</f>
        <v>0</v>
      </c>
      <c r="W198" s="29">
        <f>+SUMIFS('Scritture 2015'!$F:$F,'Scritture 2015'!$G:$G,"17",'Scritture 2015'!$A:$A,$M198)</f>
        <v>0</v>
      </c>
      <c r="X198" s="29">
        <f>+SUMIFS('Scritture 2015'!$F:$F,'Scritture 2015'!$G:$G,"39AF",'Scritture 2015'!$A:$A,$M198)</f>
        <v>0</v>
      </c>
      <c r="Y198" s="29">
        <f>+SUMIFS('Scritture 2015'!$F:$F,'Scritture 2015'!$G:$G,"39SD",'Scritture 2015'!$A:$A,$M198)</f>
        <v>0</v>
      </c>
      <c r="Z198" s="29">
        <f>+SUMIFS('Scritture 2015'!$F:$F,'Scritture 2015'!$G:$G,"37",'Scritture 2015'!$A:$A,$M198)</f>
        <v>0</v>
      </c>
      <c r="AA198" s="29">
        <f>+SUMIFS('Scritture 2015'!$F:$F,'Scritture 2015'!$G:$G,"19",'Scritture 2015'!$A:$A,$M198)</f>
        <v>0</v>
      </c>
      <c r="AB198" s="29">
        <f>+SUMIFS('Scritture 2015'!$F:$F,'Scritture 2015'!$G:$G,"SP",'Scritture 2015'!$A:$A,$M198)</f>
        <v>0</v>
      </c>
      <c r="AC198" s="29">
        <f t="shared" si="8"/>
        <v>-53496.07</v>
      </c>
      <c r="AD198" s="29">
        <f t="shared" si="9"/>
        <v>0</v>
      </c>
      <c r="AF198">
        <v>170</v>
      </c>
      <c r="AG198" t="s">
        <v>902</v>
      </c>
    </row>
    <row r="199" spans="1:33" x14ac:dyDescent="0.3">
      <c r="A199" s="12" t="s">
        <v>22</v>
      </c>
      <c r="B199" s="12" t="s">
        <v>160</v>
      </c>
      <c r="C199" s="13" t="s">
        <v>271</v>
      </c>
      <c r="D199" s="13" t="s">
        <v>281</v>
      </c>
      <c r="E199" s="14" t="s">
        <v>282</v>
      </c>
      <c r="F199" s="13"/>
      <c r="G199" s="13"/>
      <c r="H199" s="10" t="s">
        <v>22</v>
      </c>
      <c r="I199" s="10" t="s">
        <v>160</v>
      </c>
      <c r="J199" t="s">
        <v>277</v>
      </c>
      <c r="K199" t="s">
        <v>283</v>
      </c>
      <c r="L199" t="s">
        <v>283</v>
      </c>
      <c r="M199" s="15">
        <v>22002000004</v>
      </c>
      <c r="N199" s="15" t="s">
        <v>285</v>
      </c>
      <c r="O199" s="12"/>
      <c r="P199" s="12">
        <f>+VLOOKUP(M199,[3]Foglio1!$A$1:$C$65536,3,0)</f>
        <v>0</v>
      </c>
      <c r="Q199" s="12">
        <f t="shared" si="10"/>
        <v>0</v>
      </c>
      <c r="R199" s="29">
        <f>+VLOOKUP($M199,'Sp 2013'!$M:$X,12,0)</f>
        <v>0</v>
      </c>
      <c r="S199" s="29">
        <f>+VLOOKUP($M199,'Bil 2014'!$M:$Y,13,0)</f>
        <v>0</v>
      </c>
      <c r="T199" s="29">
        <f>+SUMIFS('Scritture 2015'!$F:$F,'Scritture 2015'!$G:$G,"38",'Scritture 2015'!$A:$A,$M199)</f>
        <v>0</v>
      </c>
      <c r="U199" s="29">
        <f>+SUMIFS('Scritture 2015'!$F:$F,'Scritture 2015'!$G:$G,"16",'Scritture 2015'!$A:$A,$M199)</f>
        <v>0</v>
      </c>
      <c r="V199" s="29">
        <f>+SUMIFS('Scritture 2015'!$F:$F,'Scritture 2015'!$G:$G,"39CA",'Scritture 2015'!$A:$A,$M199)</f>
        <v>0</v>
      </c>
      <c r="W199" s="29">
        <f>+SUMIFS('Scritture 2015'!$F:$F,'Scritture 2015'!$G:$G,"17",'Scritture 2015'!$A:$A,$M199)</f>
        <v>0</v>
      </c>
      <c r="X199" s="29">
        <f>+SUMIFS('Scritture 2015'!$F:$F,'Scritture 2015'!$G:$G,"39AF",'Scritture 2015'!$A:$A,$M199)</f>
        <v>0</v>
      </c>
      <c r="Y199" s="29">
        <f>+SUMIFS('Scritture 2015'!$F:$F,'Scritture 2015'!$G:$G,"39SD",'Scritture 2015'!$A:$A,$M199)</f>
        <v>0</v>
      </c>
      <c r="Z199" s="29">
        <f>+SUMIFS('Scritture 2015'!$F:$F,'Scritture 2015'!$G:$G,"37",'Scritture 2015'!$A:$A,$M199)</f>
        <v>0</v>
      </c>
      <c r="AA199" s="29">
        <f>+SUMIFS('Scritture 2015'!$F:$F,'Scritture 2015'!$G:$G,"19",'Scritture 2015'!$A:$A,$M199)</f>
        <v>0</v>
      </c>
      <c r="AB199" s="29">
        <f>+SUMIFS('Scritture 2015'!$F:$F,'Scritture 2015'!$G:$G,"SP",'Scritture 2015'!$A:$A,$M199)</f>
        <v>0</v>
      </c>
      <c r="AC199" s="29">
        <f t="shared" ref="AC199:AC264" si="18">+P199+SUM(R199:AB199)</f>
        <v>0</v>
      </c>
      <c r="AD199" s="29">
        <f t="shared" si="9"/>
        <v>0</v>
      </c>
      <c r="AF199">
        <v>170</v>
      </c>
      <c r="AG199" t="s">
        <v>902</v>
      </c>
    </row>
    <row r="200" spans="1:33" x14ac:dyDescent="0.3">
      <c r="A200" s="12" t="s">
        <v>22</v>
      </c>
      <c r="B200" s="12" t="s">
        <v>160</v>
      </c>
      <c r="C200" s="13" t="s">
        <v>286</v>
      </c>
      <c r="D200" s="13" t="s">
        <v>286</v>
      </c>
      <c r="E200" s="14" t="s">
        <v>287</v>
      </c>
      <c r="F200" s="13"/>
      <c r="G200" s="13"/>
      <c r="H200" s="10" t="s">
        <v>22</v>
      </c>
      <c r="I200" s="10" t="s">
        <v>160</v>
      </c>
      <c r="J200" t="s">
        <v>277</v>
      </c>
      <c r="K200" t="s">
        <v>288</v>
      </c>
      <c r="L200" t="s">
        <v>289</v>
      </c>
      <c r="M200" s="15">
        <v>22101000004</v>
      </c>
      <c r="N200" s="15" t="s">
        <v>290</v>
      </c>
      <c r="O200" s="12">
        <f>+VLOOKUP(M200,[2]Foglio1!$A:$C,3,0)</f>
        <v>-706503.92</v>
      </c>
      <c r="P200" s="12">
        <f>+VLOOKUP(M200,[3]Foglio1!$A$1:$C$65536,3,0)</f>
        <v>-674083.57</v>
      </c>
      <c r="Q200" s="12">
        <f t="shared" si="10"/>
        <v>32420.350000000093</v>
      </c>
      <c r="R200" s="29">
        <f>+VLOOKUP($M200,'Sp 2013'!$M:$X,12,0)</f>
        <v>0</v>
      </c>
      <c r="S200" s="29">
        <f>+VLOOKUP($M200,'Bil 2014'!$M:$Y,13,0)</f>
        <v>0</v>
      </c>
      <c r="T200" s="29">
        <f>+SUMIFS('Scritture 2015'!$F:$F,'Scritture 2015'!$G:$G,"38",'Scritture 2015'!$A:$A,$M200)</f>
        <v>0</v>
      </c>
      <c r="U200" s="29">
        <f>+SUMIFS('Scritture 2015'!$F:$F,'Scritture 2015'!$G:$G,"16",'Scritture 2015'!$A:$A,$M200)</f>
        <v>0</v>
      </c>
      <c r="V200" s="29">
        <f>+SUMIFS('Scritture 2015'!$F:$F,'Scritture 2015'!$G:$G,"39CA",'Scritture 2015'!$A:$A,$M200)</f>
        <v>0</v>
      </c>
      <c r="W200" s="29">
        <f>+SUMIFS('Scritture 2015'!$F:$F,'Scritture 2015'!$G:$G,"17",'Scritture 2015'!$A:$A,$M200)</f>
        <v>0</v>
      </c>
      <c r="X200" s="29">
        <f>+SUMIFS('Scritture 2015'!$F:$F,'Scritture 2015'!$G:$G,"39AF",'Scritture 2015'!$A:$A,$M200)</f>
        <v>0</v>
      </c>
      <c r="Y200" s="29">
        <f>+SUMIFS('Scritture 2015'!$F:$F,'Scritture 2015'!$G:$G,"39SD",'Scritture 2015'!$A:$A,$M200)</f>
        <v>0</v>
      </c>
      <c r="Z200" s="29">
        <f>+SUMIFS('Scritture 2015'!$F:$F,'Scritture 2015'!$G:$G,"37",'Scritture 2015'!$A:$A,$M200)</f>
        <v>0</v>
      </c>
      <c r="AA200" s="29">
        <f>+SUMIFS('Scritture 2015'!$F:$F,'Scritture 2015'!$G:$G,"19",'Scritture 2015'!$A:$A,$M200)</f>
        <v>0</v>
      </c>
      <c r="AB200" s="29">
        <f>+SUMIFS('Scritture 2015'!$F:$F,'Scritture 2015'!$G:$G,"SP",'Scritture 2015'!$A:$A,$M200)</f>
        <v>0</v>
      </c>
      <c r="AC200" s="29">
        <f t="shared" si="18"/>
        <v>-674083.57</v>
      </c>
      <c r="AD200" s="29">
        <f t="shared" si="9"/>
        <v>0</v>
      </c>
      <c r="AF200">
        <v>150</v>
      </c>
      <c r="AG200" t="s">
        <v>931</v>
      </c>
    </row>
    <row r="201" spans="1:33" x14ac:dyDescent="0.3">
      <c r="A201" s="12" t="s">
        <v>22</v>
      </c>
      <c r="B201" s="12" t="s">
        <v>160</v>
      </c>
      <c r="C201" s="13" t="s">
        <v>286</v>
      </c>
      <c r="D201" s="13" t="s">
        <v>286</v>
      </c>
      <c r="E201" s="14" t="s">
        <v>287</v>
      </c>
      <c r="F201" s="13"/>
      <c r="G201" s="13"/>
      <c r="H201" s="10" t="s">
        <v>22</v>
      </c>
      <c r="I201" s="10" t="s">
        <v>160</v>
      </c>
      <c r="J201" t="s">
        <v>277</v>
      </c>
      <c r="K201" t="s">
        <v>288</v>
      </c>
      <c r="L201" t="s">
        <v>289</v>
      </c>
      <c r="M201" s="15">
        <v>22101000001</v>
      </c>
      <c r="N201" s="15" t="s">
        <v>291</v>
      </c>
      <c r="O201" s="12">
        <f>+VLOOKUP(M201,[2]Foglio1!$A:$C,3,0)</f>
        <v>-206205.88</v>
      </c>
      <c r="P201" s="12">
        <f>+VLOOKUP(M201,[3]Foglio1!$A$1:$C$65536,3,0)</f>
        <v>-207593.4</v>
      </c>
      <c r="Q201" s="12">
        <f t="shared" si="10"/>
        <v>-1387.5199999999895</v>
      </c>
      <c r="R201" s="29">
        <f>+VLOOKUP($M201,'Sp 2013'!$M:$X,12,0)</f>
        <v>-3409.3000000000175</v>
      </c>
      <c r="S201" s="29">
        <f>+VLOOKUP($M201,'Bil 2014'!$M:$Y,13,0)</f>
        <v>-29783.129999999986</v>
      </c>
      <c r="T201" s="29">
        <f>+SUMIFS('Scritture 2015'!$F:$F,'Scritture 2015'!$G:$G,"38",'Scritture 2015'!$A:$A,$M201)</f>
        <v>0</v>
      </c>
      <c r="U201" s="29">
        <f>+SUMIFS('Scritture 2015'!$F:$F,'Scritture 2015'!$G:$G,"16",'Scritture 2015'!$A:$A,$M201)</f>
        <v>0</v>
      </c>
      <c r="V201" s="29">
        <f>+SUMIFS('Scritture 2015'!$F:$F,'Scritture 2015'!$G:$G,"39CA",'Scritture 2015'!$A:$A,$M201)</f>
        <v>0</v>
      </c>
      <c r="W201" s="29">
        <f>+SUMIFS('Scritture 2015'!$F:$F,'Scritture 2015'!$G:$G,"17",'Scritture 2015'!$A:$A,$M201)</f>
        <v>0</v>
      </c>
      <c r="X201" s="29">
        <f>+SUMIFS('Scritture 2015'!$F:$F,'Scritture 2015'!$G:$G,"39AF",'Scritture 2015'!$A:$A,$M201)</f>
        <v>0</v>
      </c>
      <c r="Y201" s="29">
        <f>+SUMIFS('Scritture 2015'!$F:$F,'Scritture 2015'!$G:$G,"39SD",'Scritture 2015'!$A:$A,$M201)</f>
        <v>0</v>
      </c>
      <c r="Z201" s="29">
        <f>+SUMIFS('Scritture 2015'!$F:$F,'Scritture 2015'!$G:$G,"37",'Scritture 2015'!$A:$A,$M201)</f>
        <v>0</v>
      </c>
      <c r="AA201" s="29">
        <f>+SUMIFS('Scritture 2015'!$F:$F,'Scritture 2015'!$G:$G,"19",'Scritture 2015'!$A:$A,$M201)</f>
        <v>13560.470000000001</v>
      </c>
      <c r="AB201" s="29">
        <f>+SUMIFS('Scritture 2015'!$F:$F,'Scritture 2015'!$G:$G,"SP",'Scritture 2015'!$A:$A,$M201)</f>
        <v>0</v>
      </c>
      <c r="AC201" s="29">
        <f t="shared" si="18"/>
        <v>-227225.36</v>
      </c>
      <c r="AD201" s="29">
        <f t="shared" si="9"/>
        <v>-19631.959999999992</v>
      </c>
      <c r="AF201">
        <v>150</v>
      </c>
      <c r="AG201" t="s">
        <v>931</v>
      </c>
    </row>
    <row r="202" spans="1:33" x14ac:dyDescent="0.3">
      <c r="A202" s="12"/>
      <c r="B202" s="12"/>
      <c r="C202" s="13"/>
      <c r="D202" s="13"/>
      <c r="E202" s="14" t="s">
        <v>287</v>
      </c>
      <c r="F202" s="13"/>
      <c r="G202" s="13"/>
      <c r="H202" s="10" t="s">
        <v>22</v>
      </c>
      <c r="I202" s="10" t="s">
        <v>160</v>
      </c>
      <c r="J202" t="s">
        <v>277</v>
      </c>
      <c r="K202" t="s">
        <v>288</v>
      </c>
      <c r="L202" t="s">
        <v>289</v>
      </c>
      <c r="M202" s="15">
        <v>22101000005</v>
      </c>
      <c r="N202" s="15" t="s">
        <v>762</v>
      </c>
      <c r="O202" s="12"/>
      <c r="P202" s="12">
        <f>+VLOOKUP(M202,[3]Foglio1!$A$1:$C$65536,3,0)</f>
        <v>-74502.27</v>
      </c>
      <c r="Q202" s="12">
        <f t="shared" si="10"/>
        <v>-74502.27</v>
      </c>
      <c r="R202" s="29">
        <f>+VLOOKUP($M202,'Sp 2013'!$M:$X,12,0)</f>
        <v>0</v>
      </c>
      <c r="S202" s="29">
        <f>+VLOOKUP($M202,'Bil 2014'!$M:$Y,13,0)</f>
        <v>0</v>
      </c>
      <c r="T202" s="29">
        <f>+SUMIFS('Scritture 2015'!$F:$F,'Scritture 2015'!$G:$G,"38",'Scritture 2015'!$A:$A,$M202)</f>
        <v>0</v>
      </c>
      <c r="U202" s="29">
        <f>+SUMIFS('Scritture 2015'!$F:$F,'Scritture 2015'!$G:$G,"16",'Scritture 2015'!$A:$A,$M202)</f>
        <v>0</v>
      </c>
      <c r="V202" s="29">
        <f>+SUMIFS('Scritture 2015'!$F:$F,'Scritture 2015'!$G:$G,"39CA",'Scritture 2015'!$A:$A,$M202)</f>
        <v>0</v>
      </c>
      <c r="W202" s="29">
        <f>+SUMIFS('Scritture 2015'!$F:$F,'Scritture 2015'!$G:$G,"17",'Scritture 2015'!$A:$A,$M202)</f>
        <v>0</v>
      </c>
      <c r="X202" s="29">
        <f>+SUMIFS('Scritture 2015'!$F:$F,'Scritture 2015'!$G:$G,"39AF",'Scritture 2015'!$A:$A,$M202)</f>
        <v>0</v>
      </c>
      <c r="Y202" s="29">
        <f>+SUMIFS('Scritture 2015'!$F:$F,'Scritture 2015'!$G:$G,"39SD",'Scritture 2015'!$A:$A,$M202)</f>
        <v>0</v>
      </c>
      <c r="Z202" s="29">
        <f>+SUMIFS('Scritture 2015'!$F:$F,'Scritture 2015'!$G:$G,"37",'Scritture 2015'!$A:$A,$M202)</f>
        <v>0</v>
      </c>
      <c r="AA202" s="29">
        <f>+SUMIFS('Scritture 2015'!$F:$F,'Scritture 2015'!$G:$G,"19",'Scritture 2015'!$A:$A,$M202)</f>
        <v>0</v>
      </c>
      <c r="AB202" s="29">
        <f>+SUMIFS('Scritture 2015'!$F:$F,'Scritture 2015'!$G:$G,"SP",'Scritture 2015'!$A:$A,$M202)</f>
        <v>0</v>
      </c>
      <c r="AC202" s="29">
        <f t="shared" si="18"/>
        <v>-74502.27</v>
      </c>
      <c r="AD202" s="29">
        <f t="shared" si="9"/>
        <v>0</v>
      </c>
      <c r="AF202">
        <v>150</v>
      </c>
      <c r="AG202" t="s">
        <v>931</v>
      </c>
    </row>
    <row r="203" spans="1:33" x14ac:dyDescent="0.3">
      <c r="A203" s="12" t="s">
        <v>22</v>
      </c>
      <c r="B203" s="12" t="s">
        <v>160</v>
      </c>
      <c r="C203" s="13" t="s">
        <v>161</v>
      </c>
      <c r="D203" s="13" t="s">
        <v>292</v>
      </c>
      <c r="E203" s="14" t="s">
        <v>293</v>
      </c>
      <c r="F203" s="13" t="s">
        <v>294</v>
      </c>
      <c r="G203" s="13"/>
      <c r="H203" s="10" t="s">
        <v>22</v>
      </c>
      <c r="I203" s="10" t="s">
        <v>160</v>
      </c>
      <c r="J203" t="s">
        <v>209</v>
      </c>
      <c r="K203" t="s">
        <v>295</v>
      </c>
      <c r="L203" t="s">
        <v>296</v>
      </c>
      <c r="M203" s="15">
        <v>11701000018</v>
      </c>
      <c r="N203" s="15" t="s">
        <v>297</v>
      </c>
      <c r="O203" s="12">
        <f>+VLOOKUP(M203,[2]Foglio1!$A:$C,3,0)</f>
        <v>-10902.38</v>
      </c>
      <c r="P203" s="12">
        <f>+VLOOKUP(M203,[3]Foglio1!$A$1:$C$65536,3,0)</f>
        <v>-12858.3</v>
      </c>
      <c r="Q203" s="12">
        <f t="shared" si="10"/>
        <v>-1955.92</v>
      </c>
      <c r="R203" s="29">
        <f>+VLOOKUP($M203,'Sp 2013'!$M:$X,12,0)</f>
        <v>0</v>
      </c>
      <c r="S203" s="29">
        <f>+VLOOKUP($M203,'Bil 2014'!$M:$Y,13,0)</f>
        <v>0</v>
      </c>
      <c r="T203" s="29">
        <f>+SUMIFS('Scritture 2015'!$F:$F,'Scritture 2015'!$G:$G,"38",'Scritture 2015'!$A:$A,$M203)</f>
        <v>0</v>
      </c>
      <c r="U203" s="29">
        <f>+SUMIFS('Scritture 2015'!$F:$F,'Scritture 2015'!$G:$G,"16",'Scritture 2015'!$A:$A,$M203)</f>
        <v>0</v>
      </c>
      <c r="V203" s="29">
        <f>+SUMIFS('Scritture 2015'!$F:$F,'Scritture 2015'!$G:$G,"39CA",'Scritture 2015'!$A:$A,$M203)</f>
        <v>0</v>
      </c>
      <c r="W203" s="29">
        <f>+SUMIFS('Scritture 2015'!$F:$F,'Scritture 2015'!$G:$G,"17",'Scritture 2015'!$A:$A,$M203)</f>
        <v>0</v>
      </c>
      <c r="X203" s="29">
        <f>+SUMIFS('Scritture 2015'!$F:$F,'Scritture 2015'!$G:$G,"39AF",'Scritture 2015'!$A:$A,$M203)</f>
        <v>0</v>
      </c>
      <c r="Y203" s="29">
        <f>+SUMIFS('Scritture 2015'!$F:$F,'Scritture 2015'!$G:$G,"39SD",'Scritture 2015'!$A:$A,$M203)</f>
        <v>0</v>
      </c>
      <c r="Z203" s="29">
        <f>+SUMIFS('Scritture 2015'!$F:$F,'Scritture 2015'!$G:$G,"37",'Scritture 2015'!$A:$A,$M203)</f>
        <v>0</v>
      </c>
      <c r="AA203" s="29">
        <f>+SUMIFS('Scritture 2015'!$F:$F,'Scritture 2015'!$G:$G,"19",'Scritture 2015'!$A:$A,$M203)</f>
        <v>0</v>
      </c>
      <c r="AB203" s="29">
        <f>+SUMIFS('Scritture 2015'!$F:$F,'Scritture 2015'!$G:$G,"SP",'Scritture 2015'!$A:$A,$M203)</f>
        <v>0</v>
      </c>
      <c r="AC203" s="29">
        <f t="shared" si="18"/>
        <v>-12858.3</v>
      </c>
      <c r="AD203" s="29">
        <f t="shared" si="9"/>
        <v>0</v>
      </c>
      <c r="AF203">
        <v>210</v>
      </c>
      <c r="AG203" t="s">
        <v>932</v>
      </c>
    </row>
    <row r="204" spans="1:33" x14ac:dyDescent="0.3">
      <c r="A204" s="12" t="s">
        <v>22</v>
      </c>
      <c r="B204" s="12" t="s">
        <v>160</v>
      </c>
      <c r="C204" s="13" t="s">
        <v>161</v>
      </c>
      <c r="D204" s="13" t="s">
        <v>292</v>
      </c>
      <c r="E204" s="14" t="s">
        <v>293</v>
      </c>
      <c r="F204" s="13" t="s">
        <v>294</v>
      </c>
      <c r="G204" s="13"/>
      <c r="H204" s="10" t="s">
        <v>22</v>
      </c>
      <c r="I204" s="10" t="s">
        <v>160</v>
      </c>
      <c r="J204" t="s">
        <v>209</v>
      </c>
      <c r="K204" t="s">
        <v>295</v>
      </c>
      <c r="L204" t="s">
        <v>296</v>
      </c>
      <c r="M204" s="15">
        <v>11701000030</v>
      </c>
      <c r="N204" s="15" t="s">
        <v>298</v>
      </c>
      <c r="O204" s="12">
        <f>+VLOOKUP(M204,[2]Foglio1!$A:$C,3,0)</f>
        <v>-86674.33</v>
      </c>
      <c r="P204" s="12">
        <f>+VLOOKUP(M204,[3]Foglio1!$A$1:$C$65536,3,0)</f>
        <v>-94572.77</v>
      </c>
      <c r="Q204" s="12">
        <f t="shared" si="10"/>
        <v>-7898.4400000000023</v>
      </c>
      <c r="R204" s="29">
        <f>+VLOOKUP($M204,'Sp 2013'!$M:$X,12,0)</f>
        <v>0</v>
      </c>
      <c r="S204" s="29">
        <f>+VLOOKUP($M204,'Bil 2014'!$M:$Y,13,0)</f>
        <v>0</v>
      </c>
      <c r="T204" s="29">
        <f>+SUMIFS('Scritture 2015'!$F:$F,'Scritture 2015'!$G:$G,"38",'Scritture 2015'!$A:$A,$M204)</f>
        <v>0</v>
      </c>
      <c r="U204" s="29">
        <f>+SUMIFS('Scritture 2015'!$F:$F,'Scritture 2015'!$G:$G,"16",'Scritture 2015'!$A:$A,$M204)</f>
        <v>0</v>
      </c>
      <c r="V204" s="29">
        <f>+SUMIFS('Scritture 2015'!$F:$F,'Scritture 2015'!$G:$G,"39CA",'Scritture 2015'!$A:$A,$M204)</f>
        <v>0</v>
      </c>
      <c r="W204" s="29">
        <f>+SUMIFS('Scritture 2015'!$F:$F,'Scritture 2015'!$G:$G,"17",'Scritture 2015'!$A:$A,$M204)</f>
        <v>0</v>
      </c>
      <c r="X204" s="29">
        <f>+SUMIFS('Scritture 2015'!$F:$F,'Scritture 2015'!$G:$G,"39AF",'Scritture 2015'!$A:$A,$M204)</f>
        <v>0</v>
      </c>
      <c r="Y204" s="29">
        <f>+SUMIFS('Scritture 2015'!$F:$F,'Scritture 2015'!$G:$G,"39SD",'Scritture 2015'!$A:$A,$M204)</f>
        <v>0</v>
      </c>
      <c r="Z204" s="29">
        <f>+SUMIFS('Scritture 2015'!$F:$F,'Scritture 2015'!$G:$G,"37",'Scritture 2015'!$A:$A,$M204)</f>
        <v>0</v>
      </c>
      <c r="AA204" s="29">
        <f>+SUMIFS('Scritture 2015'!$F:$F,'Scritture 2015'!$G:$G,"19",'Scritture 2015'!$A:$A,$M204)</f>
        <v>0</v>
      </c>
      <c r="AB204" s="29">
        <f>+SUMIFS('Scritture 2015'!$F:$F,'Scritture 2015'!$G:$G,"SP",'Scritture 2015'!$A:$A,$M204)</f>
        <v>0</v>
      </c>
      <c r="AC204" s="29">
        <f t="shared" si="18"/>
        <v>-94572.77</v>
      </c>
      <c r="AD204" s="29">
        <f t="shared" si="9"/>
        <v>0</v>
      </c>
      <c r="AF204">
        <v>210</v>
      </c>
      <c r="AG204" t="s">
        <v>932</v>
      </c>
    </row>
    <row r="205" spans="1:33" x14ac:dyDescent="0.3">
      <c r="A205" s="12" t="s">
        <v>22</v>
      </c>
      <c r="B205" s="12" t="s">
        <v>160</v>
      </c>
      <c r="C205" s="13" t="s">
        <v>161</v>
      </c>
      <c r="D205" s="13" t="s">
        <v>292</v>
      </c>
      <c r="E205" s="14" t="s">
        <v>293</v>
      </c>
      <c r="F205" s="13" t="s">
        <v>294</v>
      </c>
      <c r="G205" s="13"/>
      <c r="H205" s="10" t="s">
        <v>22</v>
      </c>
      <c r="I205" s="10" t="s">
        <v>160</v>
      </c>
      <c r="J205" t="s">
        <v>209</v>
      </c>
      <c r="K205" t="s">
        <v>295</v>
      </c>
      <c r="L205" t="s">
        <v>296</v>
      </c>
      <c r="M205" s="13">
        <v>11701000061</v>
      </c>
      <c r="N205" s="13" t="s">
        <v>299</v>
      </c>
      <c r="O205" s="12">
        <f>+VLOOKUP(M205,[2]Foglio1!$A:$C,3,0)</f>
        <v>-323438.49</v>
      </c>
      <c r="P205" s="12">
        <f>+VLOOKUP(M205,[3]Foglio1!$A$1:$C$65536,3,0)</f>
        <v>-666283.76</v>
      </c>
      <c r="Q205" s="12">
        <f t="shared" si="10"/>
        <v>-342845.27</v>
      </c>
      <c r="R205" s="29">
        <f>+VLOOKUP($M205,'Sp 2013'!$M:$X,12,0)</f>
        <v>0</v>
      </c>
      <c r="S205" s="29">
        <f>+VLOOKUP($M205,'Bil 2014'!$M:$Y,13,0)</f>
        <v>0</v>
      </c>
      <c r="T205" s="29">
        <f>+SUMIFS('Scritture 2015'!$F:$F,'Scritture 2015'!$G:$G,"38",'Scritture 2015'!$A:$A,$M205)</f>
        <v>0</v>
      </c>
      <c r="U205" s="29">
        <f>+SUMIFS('Scritture 2015'!$F:$F,'Scritture 2015'!$G:$G,"16",'Scritture 2015'!$A:$A,$M205)</f>
        <v>0</v>
      </c>
      <c r="V205" s="29">
        <f>+SUMIFS('Scritture 2015'!$F:$F,'Scritture 2015'!$G:$G,"39CA",'Scritture 2015'!$A:$A,$M205)</f>
        <v>0</v>
      </c>
      <c r="W205" s="29">
        <f>+SUMIFS('Scritture 2015'!$F:$F,'Scritture 2015'!$G:$G,"17",'Scritture 2015'!$A:$A,$M205)</f>
        <v>0</v>
      </c>
      <c r="X205" s="29">
        <f>+SUMIFS('Scritture 2015'!$F:$F,'Scritture 2015'!$G:$G,"39AF",'Scritture 2015'!$A:$A,$M205)</f>
        <v>0</v>
      </c>
      <c r="Y205" s="29">
        <f>+SUMIFS('Scritture 2015'!$F:$F,'Scritture 2015'!$G:$G,"39SD",'Scritture 2015'!$A:$A,$M205)</f>
        <v>0</v>
      </c>
      <c r="Z205" s="29">
        <f>+SUMIFS('Scritture 2015'!$F:$F,'Scritture 2015'!$G:$G,"37",'Scritture 2015'!$A:$A,$M205)</f>
        <v>0</v>
      </c>
      <c r="AA205" s="29">
        <f>+SUMIFS('Scritture 2015'!$F:$F,'Scritture 2015'!$G:$G,"19",'Scritture 2015'!$A:$A,$M205)</f>
        <v>0</v>
      </c>
      <c r="AB205" s="29">
        <f>+SUMIFS('Scritture 2015'!$F:$F,'Scritture 2015'!$G:$G,"SP",'Scritture 2015'!$A:$A,$M205)</f>
        <v>0</v>
      </c>
      <c r="AC205" s="29">
        <f t="shared" si="18"/>
        <v>-666283.76</v>
      </c>
      <c r="AD205" s="29">
        <f t="shared" si="9"/>
        <v>0</v>
      </c>
      <c r="AF205">
        <v>210</v>
      </c>
      <c r="AG205" t="s">
        <v>932</v>
      </c>
    </row>
    <row r="206" spans="1:33" x14ac:dyDescent="0.3">
      <c r="A206" s="12" t="s">
        <v>22</v>
      </c>
      <c r="B206" s="12" t="s">
        <v>160</v>
      </c>
      <c r="C206" s="13" t="s">
        <v>161</v>
      </c>
      <c r="D206" s="13" t="s">
        <v>292</v>
      </c>
      <c r="E206" s="14" t="s">
        <v>293</v>
      </c>
      <c r="F206" s="13" t="s">
        <v>294</v>
      </c>
      <c r="G206" s="13"/>
      <c r="H206" s="10" t="s">
        <v>22</v>
      </c>
      <c r="I206" s="10" t="s">
        <v>160</v>
      </c>
      <c r="J206" t="s">
        <v>209</v>
      </c>
      <c r="K206" t="s">
        <v>295</v>
      </c>
      <c r="L206" t="s">
        <v>296</v>
      </c>
      <c r="M206" s="13">
        <v>11701000054</v>
      </c>
      <c r="N206" s="13" t="s">
        <v>246</v>
      </c>
      <c r="O206" s="12"/>
      <c r="P206" s="12">
        <f>+VLOOKUP(M206,[3]Foglio1!$A$1:$C$65536,3,0)</f>
        <v>-39012.370000000003</v>
      </c>
      <c r="Q206" s="12">
        <f t="shared" si="10"/>
        <v>-39012.370000000003</v>
      </c>
      <c r="R206" s="29">
        <f>+VLOOKUP($M206,'Sp 2013'!$M:$X,12,0)</f>
        <v>0</v>
      </c>
      <c r="S206" s="29">
        <f>+VLOOKUP($M206,'Bil 2014'!$M:$Y,13,0)</f>
        <v>0</v>
      </c>
      <c r="T206" s="29">
        <f>+SUMIFS('Scritture 2015'!$F:$F,'Scritture 2015'!$G:$G,"38",'Scritture 2015'!$A:$A,$M206)</f>
        <v>0</v>
      </c>
      <c r="U206" s="29">
        <f>+SUMIFS('Scritture 2015'!$F:$F,'Scritture 2015'!$G:$G,"16",'Scritture 2015'!$A:$A,$M206)</f>
        <v>0</v>
      </c>
      <c r="V206" s="29">
        <f>+SUMIFS('Scritture 2015'!$F:$F,'Scritture 2015'!$G:$G,"39CA",'Scritture 2015'!$A:$A,$M206)</f>
        <v>0</v>
      </c>
      <c r="W206" s="29">
        <f>+SUMIFS('Scritture 2015'!$F:$F,'Scritture 2015'!$G:$G,"17",'Scritture 2015'!$A:$A,$M206)</f>
        <v>0</v>
      </c>
      <c r="X206" s="29">
        <f>+SUMIFS('Scritture 2015'!$F:$F,'Scritture 2015'!$G:$G,"39AF",'Scritture 2015'!$A:$A,$M206)</f>
        <v>0</v>
      </c>
      <c r="Y206" s="29">
        <f>+SUMIFS('Scritture 2015'!$F:$F,'Scritture 2015'!$G:$G,"39SD",'Scritture 2015'!$A:$A,$M206)</f>
        <v>0</v>
      </c>
      <c r="Z206" s="29">
        <f>+SUMIFS('Scritture 2015'!$F:$F,'Scritture 2015'!$G:$G,"37",'Scritture 2015'!$A:$A,$M206)</f>
        <v>0</v>
      </c>
      <c r="AA206" s="29">
        <f>+SUMIFS('Scritture 2015'!$F:$F,'Scritture 2015'!$G:$G,"19",'Scritture 2015'!$A:$A,$M206)</f>
        <v>0</v>
      </c>
      <c r="AB206" s="29">
        <f>+SUMIFS('Scritture 2015'!$F:$F,'Scritture 2015'!$G:$G,"SP",'Scritture 2015'!$A:$A,$M206)</f>
        <v>0</v>
      </c>
      <c r="AC206" s="29">
        <f t="shared" si="18"/>
        <v>-39012.370000000003</v>
      </c>
      <c r="AD206" s="29">
        <f t="shared" si="9"/>
        <v>0</v>
      </c>
      <c r="AF206">
        <v>110</v>
      </c>
      <c r="AG206" t="s">
        <v>925</v>
      </c>
    </row>
    <row r="207" spans="1:33" x14ac:dyDescent="0.3">
      <c r="A207" s="12" t="s">
        <v>22</v>
      </c>
      <c r="B207" s="12" t="s">
        <v>160</v>
      </c>
      <c r="C207" s="13" t="s">
        <v>161</v>
      </c>
      <c r="D207" s="13" t="s">
        <v>292</v>
      </c>
      <c r="E207" s="14" t="s">
        <v>293</v>
      </c>
      <c r="F207" s="13" t="s">
        <v>294</v>
      </c>
      <c r="G207" s="13"/>
      <c r="H207" s="10" t="s">
        <v>22</v>
      </c>
      <c r="I207" s="10" t="s">
        <v>160</v>
      </c>
      <c r="J207" t="s">
        <v>209</v>
      </c>
      <c r="K207" t="s">
        <v>295</v>
      </c>
      <c r="L207" t="s">
        <v>296</v>
      </c>
      <c r="M207" s="13">
        <v>11701000059</v>
      </c>
      <c r="N207" s="13" t="s">
        <v>250</v>
      </c>
      <c r="O207" s="12"/>
      <c r="P207" s="12">
        <f>+VLOOKUP(M207,[3]Foglio1!$A$1:$C$65536,3,0)</f>
        <v>-55723.34</v>
      </c>
      <c r="Q207" s="12">
        <f t="shared" si="10"/>
        <v>-55723.34</v>
      </c>
      <c r="R207" s="29">
        <f>+VLOOKUP($M207,'Sp 2013'!$M:$X,12,0)</f>
        <v>0</v>
      </c>
      <c r="S207" s="29">
        <f>+VLOOKUP($M207,'Bil 2014'!$M:$Y,13,0)</f>
        <v>0</v>
      </c>
      <c r="T207" s="29">
        <f>+SUMIFS('Scritture 2015'!$F:$F,'Scritture 2015'!$G:$G,"38",'Scritture 2015'!$A:$A,$M207)</f>
        <v>0</v>
      </c>
      <c r="U207" s="29">
        <f>+SUMIFS('Scritture 2015'!$F:$F,'Scritture 2015'!$G:$G,"16",'Scritture 2015'!$A:$A,$M207)</f>
        <v>0</v>
      </c>
      <c r="V207" s="29">
        <f>+SUMIFS('Scritture 2015'!$F:$F,'Scritture 2015'!$G:$G,"39CA",'Scritture 2015'!$A:$A,$M207)</f>
        <v>0</v>
      </c>
      <c r="W207" s="29">
        <f>+SUMIFS('Scritture 2015'!$F:$F,'Scritture 2015'!$G:$G,"17",'Scritture 2015'!$A:$A,$M207)</f>
        <v>0</v>
      </c>
      <c r="X207" s="29">
        <f>+SUMIFS('Scritture 2015'!$F:$F,'Scritture 2015'!$G:$G,"39AF",'Scritture 2015'!$A:$A,$M207)</f>
        <v>0</v>
      </c>
      <c r="Y207" s="29">
        <f>+SUMIFS('Scritture 2015'!$F:$F,'Scritture 2015'!$G:$G,"39SD",'Scritture 2015'!$A:$A,$M207)</f>
        <v>0</v>
      </c>
      <c r="Z207" s="29">
        <f>+SUMIFS('Scritture 2015'!$F:$F,'Scritture 2015'!$G:$G,"37",'Scritture 2015'!$A:$A,$M207)</f>
        <v>0</v>
      </c>
      <c r="AA207" s="29">
        <f>+SUMIFS('Scritture 2015'!$F:$F,'Scritture 2015'!$G:$G,"19",'Scritture 2015'!$A:$A,$M207)</f>
        <v>0</v>
      </c>
      <c r="AB207" s="29">
        <f>+SUMIFS('Scritture 2015'!$F:$F,'Scritture 2015'!$G:$G,"SP",'Scritture 2015'!$A:$A,$M207)</f>
        <v>0</v>
      </c>
      <c r="AC207" s="29">
        <f t="shared" si="18"/>
        <v>-55723.34</v>
      </c>
      <c r="AD207" s="29">
        <f t="shared" si="9"/>
        <v>0</v>
      </c>
      <c r="AF207">
        <v>110</v>
      </c>
      <c r="AG207" t="s">
        <v>925</v>
      </c>
    </row>
    <row r="208" spans="1:33" x14ac:dyDescent="0.3">
      <c r="A208" s="12" t="s">
        <v>22</v>
      </c>
      <c r="B208" s="12" t="s">
        <v>160</v>
      </c>
      <c r="C208" s="13" t="s">
        <v>161</v>
      </c>
      <c r="D208" s="13" t="s">
        <v>292</v>
      </c>
      <c r="E208" s="14" t="s">
        <v>293</v>
      </c>
      <c r="F208" s="13" t="s">
        <v>294</v>
      </c>
      <c r="G208" s="13"/>
      <c r="H208" s="10" t="s">
        <v>22</v>
      </c>
      <c r="I208" s="10" t="s">
        <v>160</v>
      </c>
      <c r="J208" t="s">
        <v>209</v>
      </c>
      <c r="K208" t="s">
        <v>295</v>
      </c>
      <c r="L208" t="s">
        <v>296</v>
      </c>
      <c r="M208" s="13">
        <v>11701000060</v>
      </c>
      <c r="N208" s="13" t="s">
        <v>251</v>
      </c>
      <c r="O208" s="12"/>
      <c r="P208" s="12">
        <f>+VLOOKUP(M208,[3]Foglio1!$A$1:$C$65536,3,0)</f>
        <v>-23519.69</v>
      </c>
      <c r="Q208" s="12">
        <f t="shared" si="10"/>
        <v>-23519.69</v>
      </c>
      <c r="R208" s="29">
        <f>+VLOOKUP($M208,'Sp 2013'!$M:$X,12,0)</f>
        <v>0</v>
      </c>
      <c r="S208" s="29">
        <f>+VLOOKUP($M208,'Bil 2014'!$M:$Y,13,0)</f>
        <v>0</v>
      </c>
      <c r="T208" s="29">
        <f>+SUMIFS('Scritture 2015'!$F:$F,'Scritture 2015'!$G:$G,"38",'Scritture 2015'!$A:$A,$M208)</f>
        <v>0</v>
      </c>
      <c r="U208" s="29">
        <f>+SUMIFS('Scritture 2015'!$F:$F,'Scritture 2015'!$G:$G,"16",'Scritture 2015'!$A:$A,$M208)</f>
        <v>0</v>
      </c>
      <c r="V208" s="29">
        <f>+SUMIFS('Scritture 2015'!$F:$F,'Scritture 2015'!$G:$G,"39CA",'Scritture 2015'!$A:$A,$M208)</f>
        <v>0</v>
      </c>
      <c r="W208" s="29">
        <f>+SUMIFS('Scritture 2015'!$F:$F,'Scritture 2015'!$G:$G,"17",'Scritture 2015'!$A:$A,$M208)</f>
        <v>0</v>
      </c>
      <c r="X208" s="29">
        <f>+SUMIFS('Scritture 2015'!$F:$F,'Scritture 2015'!$G:$G,"39AF",'Scritture 2015'!$A:$A,$M208)</f>
        <v>0</v>
      </c>
      <c r="Y208" s="29">
        <f>+SUMIFS('Scritture 2015'!$F:$F,'Scritture 2015'!$G:$G,"39SD",'Scritture 2015'!$A:$A,$M208)</f>
        <v>0</v>
      </c>
      <c r="Z208" s="29">
        <f>+SUMIFS('Scritture 2015'!$F:$F,'Scritture 2015'!$G:$G,"37",'Scritture 2015'!$A:$A,$M208)</f>
        <v>0</v>
      </c>
      <c r="AA208" s="29">
        <f>+SUMIFS('Scritture 2015'!$F:$F,'Scritture 2015'!$G:$G,"19",'Scritture 2015'!$A:$A,$M208)</f>
        <v>0</v>
      </c>
      <c r="AB208" s="29">
        <f>+SUMIFS('Scritture 2015'!$F:$F,'Scritture 2015'!$G:$G,"SP",'Scritture 2015'!$A:$A,$M208)</f>
        <v>0</v>
      </c>
      <c r="AC208" s="29">
        <f t="shared" si="18"/>
        <v>-23519.69</v>
      </c>
      <c r="AD208" s="29">
        <f t="shared" ref="AD208:AD274" si="19">+AC208-P208</f>
        <v>0</v>
      </c>
      <c r="AF208">
        <v>110</v>
      </c>
      <c r="AG208" t="s">
        <v>925</v>
      </c>
    </row>
    <row r="209" spans="1:33" x14ac:dyDescent="0.3">
      <c r="A209" s="12" t="s">
        <v>22</v>
      </c>
      <c r="B209" s="12" t="s">
        <v>160</v>
      </c>
      <c r="C209" s="13" t="s">
        <v>161</v>
      </c>
      <c r="D209" s="13" t="s">
        <v>292</v>
      </c>
      <c r="E209" s="14" t="s">
        <v>293</v>
      </c>
      <c r="F209" s="13" t="s">
        <v>294</v>
      </c>
      <c r="G209" s="13"/>
      <c r="H209" s="10" t="s">
        <v>22</v>
      </c>
      <c r="I209" s="10" t="s">
        <v>160</v>
      </c>
      <c r="J209" t="s">
        <v>209</v>
      </c>
      <c r="K209" t="s">
        <v>295</v>
      </c>
      <c r="L209" t="s">
        <v>296</v>
      </c>
      <c r="M209" s="13">
        <v>11701000063</v>
      </c>
      <c r="N209" s="13" t="s">
        <v>252</v>
      </c>
      <c r="O209" s="12"/>
      <c r="P209" s="12">
        <f>+VLOOKUP(M209,[3]Foglio1!$A$1:$C$65536,3,0)</f>
        <v>-33551.269999999997</v>
      </c>
      <c r="Q209" s="12">
        <f t="shared" ref="Q209:Q275" si="20">+P209-O209</f>
        <v>-33551.269999999997</v>
      </c>
      <c r="R209" s="29">
        <f>+VLOOKUP($M209,'Sp 2013'!$M:$X,12,0)</f>
        <v>0</v>
      </c>
      <c r="S209" s="29">
        <f>+VLOOKUP($M209,'Bil 2014'!$M:$Y,13,0)</f>
        <v>0</v>
      </c>
      <c r="T209" s="29">
        <f>+SUMIFS('Scritture 2015'!$F:$F,'Scritture 2015'!$G:$G,"38",'Scritture 2015'!$A:$A,$M209)</f>
        <v>0</v>
      </c>
      <c r="U209" s="29">
        <f>+SUMIFS('Scritture 2015'!$F:$F,'Scritture 2015'!$G:$G,"16",'Scritture 2015'!$A:$A,$M209)</f>
        <v>0</v>
      </c>
      <c r="V209" s="29">
        <f>+SUMIFS('Scritture 2015'!$F:$F,'Scritture 2015'!$G:$G,"39CA",'Scritture 2015'!$A:$A,$M209)</f>
        <v>0</v>
      </c>
      <c r="W209" s="29">
        <f>+SUMIFS('Scritture 2015'!$F:$F,'Scritture 2015'!$G:$G,"17",'Scritture 2015'!$A:$A,$M209)</f>
        <v>0</v>
      </c>
      <c r="X209" s="29">
        <f>+SUMIFS('Scritture 2015'!$F:$F,'Scritture 2015'!$G:$G,"39AF",'Scritture 2015'!$A:$A,$M209)</f>
        <v>0</v>
      </c>
      <c r="Y209" s="29">
        <f>+SUMIFS('Scritture 2015'!$F:$F,'Scritture 2015'!$G:$G,"39SD",'Scritture 2015'!$A:$A,$M209)</f>
        <v>0</v>
      </c>
      <c r="Z209" s="29">
        <f>+SUMIFS('Scritture 2015'!$F:$F,'Scritture 2015'!$G:$G,"37",'Scritture 2015'!$A:$A,$M209)</f>
        <v>0</v>
      </c>
      <c r="AA209" s="29">
        <f>+SUMIFS('Scritture 2015'!$F:$F,'Scritture 2015'!$G:$G,"19",'Scritture 2015'!$A:$A,$M209)</f>
        <v>0</v>
      </c>
      <c r="AB209" s="29">
        <f>+SUMIFS('Scritture 2015'!$F:$F,'Scritture 2015'!$G:$G,"SP",'Scritture 2015'!$A:$A,$M209)</f>
        <v>0</v>
      </c>
      <c r="AC209" s="29">
        <f t="shared" si="18"/>
        <v>-33551.269999999997</v>
      </c>
      <c r="AD209" s="29">
        <f t="shared" si="19"/>
        <v>0</v>
      </c>
      <c r="AF209">
        <v>110</v>
      </c>
      <c r="AG209" t="s">
        <v>925</v>
      </c>
    </row>
    <row r="210" spans="1:33" x14ac:dyDescent="0.3">
      <c r="A210" s="12" t="s">
        <v>22</v>
      </c>
      <c r="B210" s="12" t="s">
        <v>160</v>
      </c>
      <c r="C210" s="13" t="s">
        <v>161</v>
      </c>
      <c r="D210" s="13" t="s">
        <v>292</v>
      </c>
      <c r="E210" s="14" t="s">
        <v>293</v>
      </c>
      <c r="F210" s="13" t="s">
        <v>294</v>
      </c>
      <c r="G210" s="13"/>
      <c r="H210" s="10" t="s">
        <v>22</v>
      </c>
      <c r="I210" s="10" t="s">
        <v>160</v>
      </c>
      <c r="J210" t="s">
        <v>209</v>
      </c>
      <c r="K210" t="s">
        <v>295</v>
      </c>
      <c r="L210" t="s">
        <v>296</v>
      </c>
      <c r="M210" s="13">
        <v>11701000064</v>
      </c>
      <c r="N210" s="13" t="s">
        <v>300</v>
      </c>
      <c r="O210" s="12"/>
      <c r="P210" s="12">
        <f>+VLOOKUP(M210,[3]Foglio1!$A$1:$C$65536,3,0)</f>
        <v>-15847.25</v>
      </c>
      <c r="Q210" s="12">
        <f t="shared" si="20"/>
        <v>-15847.25</v>
      </c>
      <c r="R210" s="29">
        <f>+VLOOKUP($M210,'Sp 2013'!$M:$X,12,0)</f>
        <v>0</v>
      </c>
      <c r="S210" s="29">
        <f>+VLOOKUP($M210,'Bil 2014'!$M:$Y,13,0)</f>
        <v>0</v>
      </c>
      <c r="T210" s="29">
        <f>+SUMIFS('Scritture 2015'!$F:$F,'Scritture 2015'!$G:$G,"38",'Scritture 2015'!$A:$A,$M210)</f>
        <v>0</v>
      </c>
      <c r="U210" s="29">
        <f>+SUMIFS('Scritture 2015'!$F:$F,'Scritture 2015'!$G:$G,"16",'Scritture 2015'!$A:$A,$M210)</f>
        <v>0</v>
      </c>
      <c r="V210" s="29">
        <f>+SUMIFS('Scritture 2015'!$F:$F,'Scritture 2015'!$G:$G,"39CA",'Scritture 2015'!$A:$A,$M210)</f>
        <v>0</v>
      </c>
      <c r="W210" s="29">
        <f>+SUMIFS('Scritture 2015'!$F:$F,'Scritture 2015'!$G:$G,"17",'Scritture 2015'!$A:$A,$M210)</f>
        <v>0</v>
      </c>
      <c r="X210" s="29">
        <f>+SUMIFS('Scritture 2015'!$F:$F,'Scritture 2015'!$G:$G,"39AF",'Scritture 2015'!$A:$A,$M210)</f>
        <v>0</v>
      </c>
      <c r="Y210" s="29">
        <f>+SUMIFS('Scritture 2015'!$F:$F,'Scritture 2015'!$G:$G,"39SD",'Scritture 2015'!$A:$A,$M210)</f>
        <v>0</v>
      </c>
      <c r="Z210" s="29">
        <f>+SUMIFS('Scritture 2015'!$F:$F,'Scritture 2015'!$G:$G,"37",'Scritture 2015'!$A:$A,$M210)</f>
        <v>0</v>
      </c>
      <c r="AA210" s="29">
        <f>+SUMIFS('Scritture 2015'!$F:$F,'Scritture 2015'!$G:$G,"19",'Scritture 2015'!$A:$A,$M210)</f>
        <v>0</v>
      </c>
      <c r="AB210" s="29">
        <f>+SUMIFS('Scritture 2015'!$F:$F,'Scritture 2015'!$G:$G,"SP",'Scritture 2015'!$A:$A,$M210)</f>
        <v>0</v>
      </c>
      <c r="AC210" s="29">
        <f t="shared" si="18"/>
        <v>-15847.25</v>
      </c>
      <c r="AD210" s="29">
        <f t="shared" si="19"/>
        <v>0</v>
      </c>
      <c r="AF210">
        <v>210</v>
      </c>
      <c r="AG210" t="s">
        <v>932</v>
      </c>
    </row>
    <row r="211" spans="1:33" x14ac:dyDescent="0.3">
      <c r="A211" s="12" t="s">
        <v>22</v>
      </c>
      <c r="B211" s="12" t="s">
        <v>160</v>
      </c>
      <c r="C211" s="13" t="s">
        <v>161</v>
      </c>
      <c r="D211" s="13" t="s">
        <v>292</v>
      </c>
      <c r="E211" s="14" t="s">
        <v>293</v>
      </c>
      <c r="F211" s="13" t="s">
        <v>294</v>
      </c>
      <c r="G211" s="13"/>
      <c r="H211" s="10" t="s">
        <v>22</v>
      </c>
      <c r="I211" s="10" t="s">
        <v>160</v>
      </c>
      <c r="J211" t="s">
        <v>209</v>
      </c>
      <c r="K211" t="s">
        <v>295</v>
      </c>
      <c r="L211" t="s">
        <v>296</v>
      </c>
      <c r="M211" s="13">
        <v>11701000066</v>
      </c>
      <c r="N211" s="13" t="s">
        <v>301</v>
      </c>
      <c r="O211" s="12"/>
      <c r="P211" s="12">
        <f>+VLOOKUP(M211,[3]Foglio1!$A$1:$C$65536,3,0)</f>
        <v>-36192.01</v>
      </c>
      <c r="Q211" s="12">
        <f t="shared" si="20"/>
        <v>-36192.01</v>
      </c>
      <c r="R211" s="29">
        <f>+VLOOKUP($M211,'Sp 2013'!$M:$X,12,0)</f>
        <v>0</v>
      </c>
      <c r="S211" s="29">
        <f>+VLOOKUP($M211,'Bil 2014'!$M:$Y,13,0)</f>
        <v>0</v>
      </c>
      <c r="T211" s="29">
        <f>+SUMIFS('Scritture 2015'!$F:$F,'Scritture 2015'!$G:$G,"38",'Scritture 2015'!$A:$A,$M211)</f>
        <v>0</v>
      </c>
      <c r="U211" s="29">
        <f>+SUMIFS('Scritture 2015'!$F:$F,'Scritture 2015'!$G:$G,"16",'Scritture 2015'!$A:$A,$M211)</f>
        <v>0</v>
      </c>
      <c r="V211" s="29">
        <f>+SUMIFS('Scritture 2015'!$F:$F,'Scritture 2015'!$G:$G,"39CA",'Scritture 2015'!$A:$A,$M211)</f>
        <v>0</v>
      </c>
      <c r="W211" s="29">
        <f>+SUMIFS('Scritture 2015'!$F:$F,'Scritture 2015'!$G:$G,"17",'Scritture 2015'!$A:$A,$M211)</f>
        <v>0</v>
      </c>
      <c r="X211" s="29">
        <f>+SUMIFS('Scritture 2015'!$F:$F,'Scritture 2015'!$G:$G,"39AF",'Scritture 2015'!$A:$A,$M211)</f>
        <v>0</v>
      </c>
      <c r="Y211" s="29">
        <f>+SUMIFS('Scritture 2015'!$F:$F,'Scritture 2015'!$G:$G,"39SD",'Scritture 2015'!$A:$A,$M211)</f>
        <v>0</v>
      </c>
      <c r="Z211" s="29">
        <f>+SUMIFS('Scritture 2015'!$F:$F,'Scritture 2015'!$G:$G,"37",'Scritture 2015'!$A:$A,$M211)</f>
        <v>0</v>
      </c>
      <c r="AA211" s="29">
        <f>+SUMIFS('Scritture 2015'!$F:$F,'Scritture 2015'!$G:$G,"19",'Scritture 2015'!$A:$A,$M211)</f>
        <v>0</v>
      </c>
      <c r="AB211" s="29">
        <f>+SUMIFS('Scritture 2015'!$F:$F,'Scritture 2015'!$G:$G,"SP",'Scritture 2015'!$A:$A,$M211)</f>
        <v>0</v>
      </c>
      <c r="AC211" s="29">
        <f t="shared" si="18"/>
        <v>-36192.01</v>
      </c>
      <c r="AD211" s="29">
        <f t="shared" si="19"/>
        <v>0</v>
      </c>
      <c r="AF211">
        <v>210</v>
      </c>
      <c r="AG211" t="s">
        <v>932</v>
      </c>
    </row>
    <row r="212" spans="1:33" x14ac:dyDescent="0.3">
      <c r="A212" s="12" t="s">
        <v>22</v>
      </c>
      <c r="B212" s="12" t="s">
        <v>160</v>
      </c>
      <c r="C212" s="13" t="s">
        <v>161</v>
      </c>
      <c r="D212" s="13" t="s">
        <v>292</v>
      </c>
      <c r="E212" s="14" t="s">
        <v>293</v>
      </c>
      <c r="F212" s="13" t="s">
        <v>294</v>
      </c>
      <c r="G212" s="13"/>
      <c r="H212" s="10" t="s">
        <v>22</v>
      </c>
      <c r="I212" s="10" t="s">
        <v>160</v>
      </c>
      <c r="J212" t="s">
        <v>209</v>
      </c>
      <c r="K212" t="s">
        <v>295</v>
      </c>
      <c r="L212" t="s">
        <v>296</v>
      </c>
      <c r="M212" s="13">
        <v>22205000008</v>
      </c>
      <c r="N212" s="13" t="s">
        <v>302</v>
      </c>
      <c r="O212" s="12">
        <f>+VLOOKUP(M212,[2]Foglio1!$A:$C,3,0)</f>
        <v>-385016.58</v>
      </c>
      <c r="P212" s="12">
        <f>+VLOOKUP(M212,[3]Foglio1!$A$1:$C$65536,3,0)</f>
        <v>-273885.17</v>
      </c>
      <c r="Q212" s="12">
        <f t="shared" si="20"/>
        <v>111131.41000000003</v>
      </c>
      <c r="R212" s="29">
        <f>+VLOOKUP($M212,'Sp 2013'!$M:$X,12,0)</f>
        <v>0</v>
      </c>
      <c r="S212" s="29">
        <f>+VLOOKUP($M212,'Bil 2014'!$M:$Y,13,0)</f>
        <v>0</v>
      </c>
      <c r="T212" s="29">
        <f>+SUMIFS('Scritture 2015'!$F:$F,'Scritture 2015'!$G:$G,"38",'Scritture 2015'!$A:$A,$M212)</f>
        <v>0</v>
      </c>
      <c r="U212" s="29">
        <f>+SUMIFS('Scritture 2015'!$F:$F,'Scritture 2015'!$G:$G,"16",'Scritture 2015'!$A:$A,$M212)</f>
        <v>0</v>
      </c>
      <c r="V212" s="29">
        <f>+SUMIFS('Scritture 2015'!$F:$F,'Scritture 2015'!$G:$G,"39CA",'Scritture 2015'!$A:$A,$M212)</f>
        <v>0</v>
      </c>
      <c r="W212" s="29">
        <f>+SUMIFS('Scritture 2015'!$F:$F,'Scritture 2015'!$G:$G,"17",'Scritture 2015'!$A:$A,$M212)</f>
        <v>0</v>
      </c>
      <c r="X212" s="29">
        <f>+SUMIFS('Scritture 2015'!$F:$F,'Scritture 2015'!$G:$G,"39AF",'Scritture 2015'!$A:$A,$M212)</f>
        <v>0</v>
      </c>
      <c r="Y212" s="29">
        <f>+SUMIFS('Scritture 2015'!$F:$F,'Scritture 2015'!$G:$G,"39SD",'Scritture 2015'!$A:$A,$M212)</f>
        <v>0</v>
      </c>
      <c r="Z212" s="29">
        <f>+SUMIFS('Scritture 2015'!$F:$F,'Scritture 2015'!$G:$G,"37",'Scritture 2015'!$A:$A,$M212)</f>
        <v>0</v>
      </c>
      <c r="AA212" s="29">
        <f>+SUMIFS('Scritture 2015'!$F:$F,'Scritture 2015'!$G:$G,"19",'Scritture 2015'!$A:$A,$M212)</f>
        <v>0</v>
      </c>
      <c r="AB212" s="29">
        <f>+SUMIFS('Scritture 2015'!$F:$F,'Scritture 2015'!$G:$G,"SP",'Scritture 2015'!$A:$A,$M212)</f>
        <v>0</v>
      </c>
      <c r="AC212" s="29">
        <f t="shared" si="18"/>
        <v>-273885.17</v>
      </c>
      <c r="AD212" s="29">
        <f t="shared" si="19"/>
        <v>0</v>
      </c>
      <c r="AF212">
        <v>210</v>
      </c>
      <c r="AG212" t="s">
        <v>932</v>
      </c>
    </row>
    <row r="213" spans="1:33" x14ac:dyDescent="0.3">
      <c r="A213" s="12" t="s">
        <v>22</v>
      </c>
      <c r="B213" s="12" t="s">
        <v>160</v>
      </c>
      <c r="C213" s="13" t="s">
        <v>161</v>
      </c>
      <c r="D213" s="13" t="s">
        <v>292</v>
      </c>
      <c r="E213" s="14" t="s">
        <v>293</v>
      </c>
      <c r="F213" s="13" t="s">
        <v>294</v>
      </c>
      <c r="G213" s="13"/>
      <c r="H213" s="10" t="s">
        <v>22</v>
      </c>
      <c r="I213" s="10" t="s">
        <v>160</v>
      </c>
      <c r="J213" t="s">
        <v>209</v>
      </c>
      <c r="K213" t="s">
        <v>295</v>
      </c>
      <c r="L213" t="s">
        <v>296</v>
      </c>
      <c r="M213" s="13">
        <v>11901000003</v>
      </c>
      <c r="N213" s="13" t="s">
        <v>303</v>
      </c>
      <c r="O213" s="12">
        <f>+VLOOKUP(M213,[2]Foglio1!$A:$C,3,0)</f>
        <v>-39703.410000000003</v>
      </c>
      <c r="P213" s="12">
        <f>+VLOOKUP(M213,[3]Foglio1!$A$1:$C$65536,3,0)</f>
        <v>0</v>
      </c>
      <c r="Q213" s="12">
        <f t="shared" si="20"/>
        <v>39703.410000000003</v>
      </c>
      <c r="R213" s="29">
        <f>+VLOOKUP($M213,'Sp 2013'!$M:$X,12,0)</f>
        <v>0</v>
      </c>
      <c r="S213" s="29">
        <f>+VLOOKUP($M213,'Bil 2014'!$M:$Y,13,0)</f>
        <v>0</v>
      </c>
      <c r="T213" s="29">
        <f>+SUMIFS('Scritture 2015'!$F:$F,'Scritture 2015'!$G:$G,"38",'Scritture 2015'!$A:$A,$M213)</f>
        <v>0</v>
      </c>
      <c r="U213" s="29">
        <f>+SUMIFS('Scritture 2015'!$F:$F,'Scritture 2015'!$G:$G,"16",'Scritture 2015'!$A:$A,$M213)</f>
        <v>0</v>
      </c>
      <c r="V213" s="29">
        <f>+SUMIFS('Scritture 2015'!$F:$F,'Scritture 2015'!$G:$G,"39CA",'Scritture 2015'!$A:$A,$M213)</f>
        <v>0</v>
      </c>
      <c r="W213" s="29">
        <f>+SUMIFS('Scritture 2015'!$F:$F,'Scritture 2015'!$G:$G,"17",'Scritture 2015'!$A:$A,$M213)</f>
        <v>0</v>
      </c>
      <c r="X213" s="29">
        <f>+SUMIFS('Scritture 2015'!$F:$F,'Scritture 2015'!$G:$G,"39AF",'Scritture 2015'!$A:$A,$M213)</f>
        <v>0</v>
      </c>
      <c r="Y213" s="29">
        <f>+SUMIFS('Scritture 2015'!$F:$F,'Scritture 2015'!$G:$G,"39SD",'Scritture 2015'!$A:$A,$M213)</f>
        <v>0</v>
      </c>
      <c r="Z213" s="29">
        <f>+SUMIFS('Scritture 2015'!$F:$F,'Scritture 2015'!$G:$G,"37",'Scritture 2015'!$A:$A,$M213)</f>
        <v>0</v>
      </c>
      <c r="AA213" s="29">
        <f>+SUMIFS('Scritture 2015'!$F:$F,'Scritture 2015'!$G:$G,"19",'Scritture 2015'!$A:$A,$M213)</f>
        <v>0</v>
      </c>
      <c r="AB213" s="29">
        <f>+SUMIFS('Scritture 2015'!$F:$F,'Scritture 2015'!$G:$G,"SP",'Scritture 2015'!$A:$A,$M213)</f>
        <v>0</v>
      </c>
      <c r="AC213" s="29">
        <f t="shared" si="18"/>
        <v>0</v>
      </c>
      <c r="AD213" s="29">
        <f t="shared" si="19"/>
        <v>0</v>
      </c>
      <c r="AF213">
        <v>210</v>
      </c>
      <c r="AG213" t="s">
        <v>932</v>
      </c>
    </row>
    <row r="214" spans="1:33" x14ac:dyDescent="0.3">
      <c r="A214" s="12" t="s">
        <v>22</v>
      </c>
      <c r="B214" s="12" t="s">
        <v>160</v>
      </c>
      <c r="C214" s="13" t="s">
        <v>161</v>
      </c>
      <c r="D214" s="13" t="s">
        <v>292</v>
      </c>
      <c r="E214" s="14" t="s">
        <v>293</v>
      </c>
      <c r="F214" s="13" t="s">
        <v>294</v>
      </c>
      <c r="G214" s="13"/>
      <c r="H214" s="10" t="s">
        <v>22</v>
      </c>
      <c r="I214" s="10" t="s">
        <v>160</v>
      </c>
      <c r="J214" t="s">
        <v>209</v>
      </c>
      <c r="K214" t="s">
        <v>295</v>
      </c>
      <c r="L214" t="s">
        <v>296</v>
      </c>
      <c r="M214" s="13">
        <v>11901000008</v>
      </c>
      <c r="N214" s="13" t="s">
        <v>304</v>
      </c>
      <c r="O214" s="12">
        <f>+VLOOKUP(M214,[2]Foglio1!$A:$C,3,0)</f>
        <v>-67838.14</v>
      </c>
      <c r="P214" s="12">
        <f>+VLOOKUP(M214,[3]Foglio1!$A$1:$C$65536,3,0)</f>
        <v>0</v>
      </c>
      <c r="Q214" s="12">
        <f t="shared" si="20"/>
        <v>67838.14</v>
      </c>
      <c r="R214" s="29">
        <f>+VLOOKUP($M214,'Sp 2013'!$M:$X,12,0)</f>
        <v>0</v>
      </c>
      <c r="S214" s="29">
        <f>+VLOOKUP($M214,'Bil 2014'!$M:$Y,13,0)</f>
        <v>0</v>
      </c>
      <c r="T214" s="29">
        <f>+SUMIFS('Scritture 2015'!$F:$F,'Scritture 2015'!$G:$G,"38",'Scritture 2015'!$A:$A,$M214)</f>
        <v>0</v>
      </c>
      <c r="U214" s="29">
        <f>+SUMIFS('Scritture 2015'!$F:$F,'Scritture 2015'!$G:$G,"16",'Scritture 2015'!$A:$A,$M214)</f>
        <v>0</v>
      </c>
      <c r="V214" s="29">
        <f>+SUMIFS('Scritture 2015'!$F:$F,'Scritture 2015'!$G:$G,"39CA",'Scritture 2015'!$A:$A,$M214)</f>
        <v>0</v>
      </c>
      <c r="W214" s="29">
        <f>+SUMIFS('Scritture 2015'!$F:$F,'Scritture 2015'!$G:$G,"17",'Scritture 2015'!$A:$A,$M214)</f>
        <v>0</v>
      </c>
      <c r="X214" s="29">
        <f>+SUMIFS('Scritture 2015'!$F:$F,'Scritture 2015'!$G:$G,"39AF",'Scritture 2015'!$A:$A,$M214)</f>
        <v>0</v>
      </c>
      <c r="Y214" s="29">
        <f>+SUMIFS('Scritture 2015'!$F:$F,'Scritture 2015'!$G:$G,"39SD",'Scritture 2015'!$A:$A,$M214)</f>
        <v>0</v>
      </c>
      <c r="Z214" s="29">
        <f>+SUMIFS('Scritture 2015'!$F:$F,'Scritture 2015'!$G:$G,"37",'Scritture 2015'!$A:$A,$M214)</f>
        <v>0</v>
      </c>
      <c r="AA214" s="29">
        <f>+SUMIFS('Scritture 2015'!$F:$F,'Scritture 2015'!$G:$G,"19",'Scritture 2015'!$A:$A,$M214)</f>
        <v>0</v>
      </c>
      <c r="AB214" s="29">
        <f>+SUMIFS('Scritture 2015'!$F:$F,'Scritture 2015'!$G:$G,"SP",'Scritture 2015'!$A:$A,$M214)</f>
        <v>0</v>
      </c>
      <c r="AC214" s="29">
        <f t="shared" si="18"/>
        <v>0</v>
      </c>
      <c r="AD214" s="29">
        <f t="shared" si="19"/>
        <v>0</v>
      </c>
      <c r="AF214">
        <v>210</v>
      </c>
      <c r="AG214" t="s">
        <v>932</v>
      </c>
    </row>
    <row r="215" spans="1:33" x14ac:dyDescent="0.3">
      <c r="A215" s="12" t="s">
        <v>22</v>
      </c>
      <c r="B215" s="12" t="s">
        <v>160</v>
      </c>
      <c r="C215" s="13" t="s">
        <v>161</v>
      </c>
      <c r="D215" s="13" t="s">
        <v>292</v>
      </c>
      <c r="E215" s="14" t="s">
        <v>293</v>
      </c>
      <c r="F215" s="13" t="s">
        <v>294</v>
      </c>
      <c r="G215" s="13"/>
      <c r="H215" s="10" t="s">
        <v>22</v>
      </c>
      <c r="I215" s="10" t="s">
        <v>160</v>
      </c>
      <c r="J215" t="s">
        <v>209</v>
      </c>
      <c r="K215" t="s">
        <v>295</v>
      </c>
      <c r="L215" t="s">
        <v>296</v>
      </c>
      <c r="M215" s="13">
        <v>11901000010</v>
      </c>
      <c r="N215" s="13" t="s">
        <v>305</v>
      </c>
      <c r="O215" s="12">
        <f>+VLOOKUP(M215,[2]Foglio1!$A:$C,3,0)</f>
        <v>-14567.83</v>
      </c>
      <c r="P215" s="12">
        <f>+VLOOKUP(M215,[3]Foglio1!$A$1:$C$65536,3,0)</f>
        <v>0</v>
      </c>
      <c r="Q215" s="12">
        <f t="shared" si="20"/>
        <v>14567.83</v>
      </c>
      <c r="R215" s="29">
        <f>+VLOOKUP($M215,'Sp 2013'!$M:$X,12,0)</f>
        <v>0</v>
      </c>
      <c r="S215" s="29">
        <f>+VLOOKUP($M215,'Bil 2014'!$M:$Y,13,0)</f>
        <v>0</v>
      </c>
      <c r="T215" s="29">
        <f>+SUMIFS('Scritture 2015'!$F:$F,'Scritture 2015'!$G:$G,"38",'Scritture 2015'!$A:$A,$M215)</f>
        <v>0</v>
      </c>
      <c r="U215" s="29">
        <f>+SUMIFS('Scritture 2015'!$F:$F,'Scritture 2015'!$G:$G,"16",'Scritture 2015'!$A:$A,$M215)</f>
        <v>0</v>
      </c>
      <c r="V215" s="29">
        <f>+SUMIFS('Scritture 2015'!$F:$F,'Scritture 2015'!$G:$G,"39CA",'Scritture 2015'!$A:$A,$M215)</f>
        <v>0</v>
      </c>
      <c r="W215" s="29">
        <f>+SUMIFS('Scritture 2015'!$F:$F,'Scritture 2015'!$G:$G,"17",'Scritture 2015'!$A:$A,$M215)</f>
        <v>0</v>
      </c>
      <c r="X215" s="29">
        <f>+SUMIFS('Scritture 2015'!$F:$F,'Scritture 2015'!$G:$G,"39AF",'Scritture 2015'!$A:$A,$M215)</f>
        <v>0</v>
      </c>
      <c r="Y215" s="29">
        <f>+SUMIFS('Scritture 2015'!$F:$F,'Scritture 2015'!$G:$G,"39SD",'Scritture 2015'!$A:$A,$M215)</f>
        <v>0</v>
      </c>
      <c r="Z215" s="29">
        <f>+SUMIFS('Scritture 2015'!$F:$F,'Scritture 2015'!$G:$G,"37",'Scritture 2015'!$A:$A,$M215)</f>
        <v>0</v>
      </c>
      <c r="AA215" s="29">
        <f>+SUMIFS('Scritture 2015'!$F:$F,'Scritture 2015'!$G:$G,"19",'Scritture 2015'!$A:$A,$M215)</f>
        <v>0</v>
      </c>
      <c r="AB215" s="29">
        <f>+SUMIFS('Scritture 2015'!$F:$F,'Scritture 2015'!$G:$G,"SP",'Scritture 2015'!$A:$A,$M215)</f>
        <v>0</v>
      </c>
      <c r="AC215" s="29">
        <f t="shared" si="18"/>
        <v>0</v>
      </c>
      <c r="AD215" s="29">
        <f t="shared" si="19"/>
        <v>0</v>
      </c>
      <c r="AF215">
        <v>210</v>
      </c>
      <c r="AG215" t="s">
        <v>932</v>
      </c>
    </row>
    <row r="216" spans="1:33" x14ac:dyDescent="0.3">
      <c r="A216" s="12" t="s">
        <v>22</v>
      </c>
      <c r="B216" s="12" t="s">
        <v>160</v>
      </c>
      <c r="C216" s="13" t="s">
        <v>161</v>
      </c>
      <c r="D216" s="13" t="s">
        <v>292</v>
      </c>
      <c r="E216" s="14" t="s">
        <v>293</v>
      </c>
      <c r="F216" s="13" t="s">
        <v>306</v>
      </c>
      <c r="G216" s="13"/>
      <c r="H216" s="10" t="s">
        <v>22</v>
      </c>
      <c r="I216" s="10" t="s">
        <v>160</v>
      </c>
      <c r="J216" t="s">
        <v>209</v>
      </c>
      <c r="K216" t="s">
        <v>295</v>
      </c>
      <c r="L216" t="s">
        <v>296</v>
      </c>
      <c r="M216" s="13">
        <v>22205000007</v>
      </c>
      <c r="N216" s="13" t="s">
        <v>307</v>
      </c>
      <c r="O216" s="12">
        <f>+VLOOKUP(M216,[2]Foglio1!$A:$C,3,0)</f>
        <v>-633000.36</v>
      </c>
      <c r="P216" s="12">
        <f>+VLOOKUP(M216,[3]Foglio1!$A$1:$C$65536,3,0)</f>
        <v>-606974.76</v>
      </c>
      <c r="Q216" s="12">
        <f t="shared" si="20"/>
        <v>26025.599999999977</v>
      </c>
      <c r="R216" s="29">
        <f>+VLOOKUP($M216,'Sp 2013'!$M:$X,12,0)</f>
        <v>0</v>
      </c>
      <c r="S216" s="29">
        <f>+VLOOKUP($M216,'Bil 2014'!$M:$Y,13,0)</f>
        <v>0</v>
      </c>
      <c r="T216" s="29">
        <f>+SUMIFS('Scritture 2015'!$F:$F,'Scritture 2015'!$G:$G,"38",'Scritture 2015'!$A:$A,$M216)</f>
        <v>0</v>
      </c>
      <c r="U216" s="29">
        <f>+SUMIFS('Scritture 2015'!$F:$F,'Scritture 2015'!$G:$G,"16",'Scritture 2015'!$A:$A,$M216)</f>
        <v>0</v>
      </c>
      <c r="V216" s="29">
        <f>+SUMIFS('Scritture 2015'!$F:$F,'Scritture 2015'!$G:$G,"39CA",'Scritture 2015'!$A:$A,$M216)</f>
        <v>0</v>
      </c>
      <c r="W216" s="29">
        <f>+SUMIFS('Scritture 2015'!$F:$F,'Scritture 2015'!$G:$G,"17",'Scritture 2015'!$A:$A,$M216)</f>
        <v>0</v>
      </c>
      <c r="X216" s="29">
        <f>+SUMIFS('Scritture 2015'!$F:$F,'Scritture 2015'!$G:$G,"39AF",'Scritture 2015'!$A:$A,$M216)</f>
        <v>0</v>
      </c>
      <c r="Y216" s="29">
        <f>+SUMIFS('Scritture 2015'!$F:$F,'Scritture 2015'!$G:$G,"39SD",'Scritture 2015'!$A:$A,$M216)</f>
        <v>0</v>
      </c>
      <c r="Z216" s="29">
        <f>+SUMIFS('Scritture 2015'!$F:$F,'Scritture 2015'!$G:$G,"37",'Scritture 2015'!$A:$A,$M216)</f>
        <v>0</v>
      </c>
      <c r="AA216" s="29">
        <f>+SUMIFS('Scritture 2015'!$F:$F,'Scritture 2015'!$G:$G,"19",'Scritture 2015'!$A:$A,$M216)</f>
        <v>0</v>
      </c>
      <c r="AB216" s="29">
        <f>+SUMIFS('Scritture 2015'!$F:$F,'Scritture 2015'!$G:$G,"SP",'Scritture 2015'!$A:$A,$M216)</f>
        <v>0</v>
      </c>
      <c r="AC216" s="29">
        <f t="shared" si="18"/>
        <v>-606974.76</v>
      </c>
      <c r="AD216" s="29">
        <f t="shared" si="19"/>
        <v>0</v>
      </c>
      <c r="AF216">
        <v>210</v>
      </c>
      <c r="AG216" t="s">
        <v>932</v>
      </c>
    </row>
    <row r="217" spans="1:33" x14ac:dyDescent="0.3">
      <c r="A217" s="12" t="s">
        <v>22</v>
      </c>
      <c r="B217" s="12" t="s">
        <v>160</v>
      </c>
      <c r="C217" s="13" t="s">
        <v>161</v>
      </c>
      <c r="D217" s="13" t="s">
        <v>292</v>
      </c>
      <c r="E217" s="14" t="s">
        <v>293</v>
      </c>
      <c r="F217" s="13" t="s">
        <v>306</v>
      </c>
      <c r="G217" s="13"/>
      <c r="H217" s="10" t="s">
        <v>22</v>
      </c>
      <c r="I217" s="10" t="s">
        <v>160</v>
      </c>
      <c r="J217" t="s">
        <v>209</v>
      </c>
      <c r="K217" t="s">
        <v>295</v>
      </c>
      <c r="L217" t="s">
        <v>296</v>
      </c>
      <c r="M217" s="13">
        <v>22205000009</v>
      </c>
      <c r="N217" s="13" t="s">
        <v>308</v>
      </c>
      <c r="O217" s="12">
        <f>+VLOOKUP(M217,[2]Foglio1!$A:$C,3,0)</f>
        <v>-1960006.85</v>
      </c>
      <c r="P217" s="12">
        <f>+VLOOKUP(M217,[3]Foglio1!$A$1:$C$65536,3,0)</f>
        <v>-1753454</v>
      </c>
      <c r="Q217" s="12">
        <f t="shared" si="20"/>
        <v>206552.85000000009</v>
      </c>
      <c r="R217" s="29">
        <f>+VLOOKUP($M217,'Sp 2013'!$M:$X,12,0)</f>
        <v>0</v>
      </c>
      <c r="S217" s="29">
        <f>+VLOOKUP($M217,'Bil 2014'!$M:$Y,13,0)</f>
        <v>0</v>
      </c>
      <c r="T217" s="29">
        <f>+SUMIFS('Scritture 2015'!$F:$F,'Scritture 2015'!$G:$G,"38",'Scritture 2015'!$A:$A,$M217)</f>
        <v>0</v>
      </c>
      <c r="U217" s="29">
        <f>+SUMIFS('Scritture 2015'!$F:$F,'Scritture 2015'!$G:$G,"16",'Scritture 2015'!$A:$A,$M217)</f>
        <v>0</v>
      </c>
      <c r="V217" s="29">
        <f>+SUMIFS('Scritture 2015'!$F:$F,'Scritture 2015'!$G:$G,"39CA",'Scritture 2015'!$A:$A,$M217)</f>
        <v>0</v>
      </c>
      <c r="W217" s="29">
        <f>+SUMIFS('Scritture 2015'!$F:$F,'Scritture 2015'!$G:$G,"17",'Scritture 2015'!$A:$A,$M217)</f>
        <v>0</v>
      </c>
      <c r="X217" s="29">
        <f>+SUMIFS('Scritture 2015'!$F:$F,'Scritture 2015'!$G:$G,"39AF",'Scritture 2015'!$A:$A,$M217)</f>
        <v>0</v>
      </c>
      <c r="Y217" s="29">
        <f>+SUMIFS('Scritture 2015'!$F:$F,'Scritture 2015'!$G:$G,"39SD",'Scritture 2015'!$A:$A,$M217)</f>
        <v>0</v>
      </c>
      <c r="Z217" s="29">
        <f>+SUMIFS('Scritture 2015'!$F:$F,'Scritture 2015'!$G:$G,"37",'Scritture 2015'!$A:$A,$M217)</f>
        <v>0</v>
      </c>
      <c r="AA217" s="29">
        <f>+SUMIFS('Scritture 2015'!$F:$F,'Scritture 2015'!$G:$G,"19",'Scritture 2015'!$A:$A,$M217)</f>
        <v>0</v>
      </c>
      <c r="AB217" s="29">
        <f>+SUMIFS('Scritture 2015'!$F:$F,'Scritture 2015'!$G:$G,"SP",'Scritture 2015'!$A:$A,$M217)</f>
        <v>0</v>
      </c>
      <c r="AC217" s="29">
        <f t="shared" si="18"/>
        <v>-1753454</v>
      </c>
      <c r="AD217" s="29">
        <f t="shared" si="19"/>
        <v>0</v>
      </c>
      <c r="AF217">
        <v>210</v>
      </c>
      <c r="AG217" t="s">
        <v>932</v>
      </c>
    </row>
    <row r="218" spans="1:33" x14ac:dyDescent="0.3">
      <c r="A218" s="12" t="s">
        <v>22</v>
      </c>
      <c r="B218" s="12" t="s">
        <v>160</v>
      </c>
      <c r="C218" s="13" t="s">
        <v>161</v>
      </c>
      <c r="D218" s="13" t="s">
        <v>292</v>
      </c>
      <c r="E218" s="14" t="s">
        <v>293</v>
      </c>
      <c r="F218" s="13" t="s">
        <v>306</v>
      </c>
      <c r="G218" s="13"/>
      <c r="H218" s="10" t="s">
        <v>22</v>
      </c>
      <c r="I218" s="10" t="s">
        <v>160</v>
      </c>
      <c r="J218" t="s">
        <v>209</v>
      </c>
      <c r="K218" t="s">
        <v>295</v>
      </c>
      <c r="L218" t="s">
        <v>296</v>
      </c>
      <c r="M218" s="15">
        <v>22205000011</v>
      </c>
      <c r="N218" s="15" t="s">
        <v>309</v>
      </c>
      <c r="O218" s="12">
        <f>+VLOOKUP(M218,[2]Foglio1!$A:$C,3,0)</f>
        <v>-282641.99</v>
      </c>
      <c r="P218" s="12">
        <f>+VLOOKUP(M218,[3]Foglio1!$A$1:$C$65536,3,0)</f>
        <v>0</v>
      </c>
      <c r="Q218" s="12">
        <f t="shared" si="20"/>
        <v>282641.99</v>
      </c>
      <c r="R218" s="29">
        <f>+VLOOKUP($M218,'Sp 2013'!$M:$X,12,0)</f>
        <v>0</v>
      </c>
      <c r="S218" s="29">
        <f>+VLOOKUP($M218,'Bil 2014'!$M:$Y,13,0)</f>
        <v>0</v>
      </c>
      <c r="T218" s="29">
        <f>+SUMIFS('Scritture 2015'!$F:$F,'Scritture 2015'!$G:$G,"38",'Scritture 2015'!$A:$A,$M218)</f>
        <v>0</v>
      </c>
      <c r="U218" s="29">
        <f>+SUMIFS('Scritture 2015'!$F:$F,'Scritture 2015'!$G:$G,"16",'Scritture 2015'!$A:$A,$M218)</f>
        <v>0</v>
      </c>
      <c r="V218" s="29">
        <f>+SUMIFS('Scritture 2015'!$F:$F,'Scritture 2015'!$G:$G,"39CA",'Scritture 2015'!$A:$A,$M218)</f>
        <v>0</v>
      </c>
      <c r="W218" s="29">
        <f>+SUMIFS('Scritture 2015'!$F:$F,'Scritture 2015'!$G:$G,"17",'Scritture 2015'!$A:$A,$M218)</f>
        <v>0</v>
      </c>
      <c r="X218" s="29">
        <f>+SUMIFS('Scritture 2015'!$F:$F,'Scritture 2015'!$G:$G,"39AF",'Scritture 2015'!$A:$A,$M218)</f>
        <v>0</v>
      </c>
      <c r="Y218" s="29">
        <f>+SUMIFS('Scritture 2015'!$F:$F,'Scritture 2015'!$G:$G,"39SD",'Scritture 2015'!$A:$A,$M218)</f>
        <v>0</v>
      </c>
      <c r="Z218" s="29">
        <f>+SUMIFS('Scritture 2015'!$F:$F,'Scritture 2015'!$G:$G,"37",'Scritture 2015'!$A:$A,$M218)</f>
        <v>0</v>
      </c>
      <c r="AA218" s="29">
        <f>+SUMIFS('Scritture 2015'!$F:$F,'Scritture 2015'!$G:$G,"19",'Scritture 2015'!$A:$A,$M218)</f>
        <v>0</v>
      </c>
      <c r="AB218" s="29">
        <f>+SUMIFS('Scritture 2015'!$F:$F,'Scritture 2015'!$G:$G,"SP",'Scritture 2015'!$A:$A,$M218)</f>
        <v>0</v>
      </c>
      <c r="AC218" s="29">
        <f t="shared" si="18"/>
        <v>0</v>
      </c>
      <c r="AD218" s="29">
        <f t="shared" si="19"/>
        <v>0</v>
      </c>
      <c r="AF218">
        <v>210</v>
      </c>
      <c r="AG218" t="s">
        <v>932</v>
      </c>
    </row>
    <row r="219" spans="1:33" x14ac:dyDescent="0.3">
      <c r="A219" s="12" t="s">
        <v>22</v>
      </c>
      <c r="B219" s="12" t="s">
        <v>160</v>
      </c>
      <c r="C219" s="13" t="s">
        <v>161</v>
      </c>
      <c r="D219" s="13" t="s">
        <v>292</v>
      </c>
      <c r="E219" s="14" t="s">
        <v>293</v>
      </c>
      <c r="F219" s="13" t="s">
        <v>306</v>
      </c>
      <c r="G219" s="13"/>
      <c r="H219" s="10" t="s">
        <v>22</v>
      </c>
      <c r="I219" s="10" t="s">
        <v>160</v>
      </c>
      <c r="J219" t="s">
        <v>209</v>
      </c>
      <c r="K219" t="s">
        <v>295</v>
      </c>
      <c r="L219" t="s">
        <v>296</v>
      </c>
      <c r="M219" s="15">
        <v>22205000013</v>
      </c>
      <c r="N219" s="15" t="s">
        <v>310</v>
      </c>
      <c r="O219" s="12">
        <f>+VLOOKUP(M219,[2]Foglio1!$A:$C,3,0)</f>
        <v>-177090.31</v>
      </c>
      <c r="P219" s="12">
        <f>+VLOOKUP(M219,[3]Foglio1!$A$1:$C$65536,3,0)</f>
        <v>-231546.46</v>
      </c>
      <c r="Q219" s="12">
        <f t="shared" si="20"/>
        <v>-54456.149999999994</v>
      </c>
      <c r="R219" s="29">
        <f>+VLOOKUP($M219,'Sp 2013'!$M:$X,12,0)</f>
        <v>0</v>
      </c>
      <c r="S219" s="29">
        <f>+VLOOKUP($M219,'Bil 2014'!$M:$Y,13,0)</f>
        <v>0</v>
      </c>
      <c r="T219" s="29">
        <f>+SUMIFS('Scritture 2015'!$F:$F,'Scritture 2015'!$G:$G,"38",'Scritture 2015'!$A:$A,$M219)</f>
        <v>0</v>
      </c>
      <c r="U219" s="29">
        <f>+SUMIFS('Scritture 2015'!$F:$F,'Scritture 2015'!$G:$G,"16",'Scritture 2015'!$A:$A,$M219)</f>
        <v>0</v>
      </c>
      <c r="V219" s="29">
        <f>+SUMIFS('Scritture 2015'!$F:$F,'Scritture 2015'!$G:$G,"39CA",'Scritture 2015'!$A:$A,$M219)</f>
        <v>0</v>
      </c>
      <c r="W219" s="29">
        <f>+SUMIFS('Scritture 2015'!$F:$F,'Scritture 2015'!$G:$G,"17",'Scritture 2015'!$A:$A,$M219)</f>
        <v>0</v>
      </c>
      <c r="X219" s="29">
        <f>+SUMIFS('Scritture 2015'!$F:$F,'Scritture 2015'!$G:$G,"39AF",'Scritture 2015'!$A:$A,$M219)</f>
        <v>0</v>
      </c>
      <c r="Y219" s="29">
        <f>+SUMIFS('Scritture 2015'!$F:$F,'Scritture 2015'!$G:$G,"39SD",'Scritture 2015'!$A:$A,$M219)</f>
        <v>0</v>
      </c>
      <c r="Z219" s="29">
        <f>+SUMIFS('Scritture 2015'!$F:$F,'Scritture 2015'!$G:$G,"37",'Scritture 2015'!$A:$A,$M219)</f>
        <v>0</v>
      </c>
      <c r="AA219" s="29">
        <f>+SUMIFS('Scritture 2015'!$F:$F,'Scritture 2015'!$G:$G,"19",'Scritture 2015'!$A:$A,$M219)</f>
        <v>0</v>
      </c>
      <c r="AB219" s="29">
        <f>+SUMIFS('Scritture 2015'!$F:$F,'Scritture 2015'!$G:$G,"SP",'Scritture 2015'!$A:$A,$M219)</f>
        <v>0</v>
      </c>
      <c r="AC219" s="29">
        <f t="shared" si="18"/>
        <v>-231546.46</v>
      </c>
      <c r="AD219" s="29">
        <f t="shared" si="19"/>
        <v>0</v>
      </c>
      <c r="AF219">
        <v>210</v>
      </c>
      <c r="AG219" t="s">
        <v>932</v>
      </c>
    </row>
    <row r="220" spans="1:33" x14ac:dyDescent="0.3">
      <c r="A220" s="12" t="s">
        <v>22</v>
      </c>
      <c r="B220" s="12" t="s">
        <v>160</v>
      </c>
      <c r="C220" s="13" t="s">
        <v>161</v>
      </c>
      <c r="D220" s="13" t="s">
        <v>292</v>
      </c>
      <c r="E220" s="14" t="s">
        <v>293</v>
      </c>
      <c r="F220" s="13" t="s">
        <v>306</v>
      </c>
      <c r="G220" s="13"/>
      <c r="H220" s="10" t="s">
        <v>22</v>
      </c>
      <c r="I220" s="10" t="s">
        <v>160</v>
      </c>
      <c r="J220" t="s">
        <v>209</v>
      </c>
      <c r="K220" t="s">
        <v>295</v>
      </c>
      <c r="L220" t="s">
        <v>296</v>
      </c>
      <c r="M220" s="15">
        <v>22205000014</v>
      </c>
      <c r="N220" s="15" t="s">
        <v>311</v>
      </c>
      <c r="O220" s="12">
        <f>+VLOOKUP(M220,[2]Foglio1!$A:$C,3,0)</f>
        <v>-195578.05</v>
      </c>
      <c r="P220" s="12">
        <f>+VLOOKUP(M220,[3]Foglio1!$A$1:$C$65536,3,0)</f>
        <v>-193494.7</v>
      </c>
      <c r="Q220" s="12">
        <f t="shared" si="20"/>
        <v>2083.3499999999767</v>
      </c>
      <c r="R220" s="29">
        <f>+VLOOKUP($M220,'Sp 2013'!$M:$X,12,0)</f>
        <v>0</v>
      </c>
      <c r="S220" s="29">
        <f>+VLOOKUP($M220,'Bil 2014'!$M:$Y,13,0)</f>
        <v>0</v>
      </c>
      <c r="T220" s="29">
        <f>+SUMIFS('Scritture 2015'!$F:$F,'Scritture 2015'!$G:$G,"38",'Scritture 2015'!$A:$A,$M220)</f>
        <v>0</v>
      </c>
      <c r="U220" s="29">
        <f>+SUMIFS('Scritture 2015'!$F:$F,'Scritture 2015'!$G:$G,"16",'Scritture 2015'!$A:$A,$M220)</f>
        <v>0</v>
      </c>
      <c r="V220" s="29">
        <f>+SUMIFS('Scritture 2015'!$F:$F,'Scritture 2015'!$G:$G,"39CA",'Scritture 2015'!$A:$A,$M220)</f>
        <v>0</v>
      </c>
      <c r="W220" s="29">
        <f>+SUMIFS('Scritture 2015'!$F:$F,'Scritture 2015'!$G:$G,"17",'Scritture 2015'!$A:$A,$M220)</f>
        <v>0</v>
      </c>
      <c r="X220" s="29">
        <f>+SUMIFS('Scritture 2015'!$F:$F,'Scritture 2015'!$G:$G,"39AF",'Scritture 2015'!$A:$A,$M220)</f>
        <v>0</v>
      </c>
      <c r="Y220" s="29">
        <f>+SUMIFS('Scritture 2015'!$F:$F,'Scritture 2015'!$G:$G,"39SD",'Scritture 2015'!$A:$A,$M220)</f>
        <v>0</v>
      </c>
      <c r="Z220" s="29">
        <f>+SUMIFS('Scritture 2015'!$F:$F,'Scritture 2015'!$G:$G,"37",'Scritture 2015'!$A:$A,$M220)</f>
        <v>0</v>
      </c>
      <c r="AA220" s="29">
        <f>+SUMIFS('Scritture 2015'!$F:$F,'Scritture 2015'!$G:$G,"19",'Scritture 2015'!$A:$A,$M220)</f>
        <v>0</v>
      </c>
      <c r="AB220" s="29">
        <f>+SUMIFS('Scritture 2015'!$F:$F,'Scritture 2015'!$G:$G,"SP",'Scritture 2015'!$A:$A,$M220)</f>
        <v>0</v>
      </c>
      <c r="AC220" s="29">
        <f t="shared" si="18"/>
        <v>-193494.7</v>
      </c>
      <c r="AD220" s="29">
        <f t="shared" si="19"/>
        <v>0</v>
      </c>
      <c r="AF220">
        <v>210</v>
      </c>
      <c r="AG220" t="s">
        <v>932</v>
      </c>
    </row>
    <row r="221" spans="1:33" x14ac:dyDescent="0.3">
      <c r="A221" s="12" t="s">
        <v>22</v>
      </c>
      <c r="B221" s="12" t="s">
        <v>160</v>
      </c>
      <c r="C221" s="13" t="s">
        <v>161</v>
      </c>
      <c r="D221" s="13" t="s">
        <v>292</v>
      </c>
      <c r="E221" s="14" t="s">
        <v>293</v>
      </c>
      <c r="F221" s="13" t="s">
        <v>306</v>
      </c>
      <c r="G221" s="13"/>
      <c r="H221" s="10" t="s">
        <v>22</v>
      </c>
      <c r="I221" s="10" t="s">
        <v>160</v>
      </c>
      <c r="J221" t="s">
        <v>209</v>
      </c>
      <c r="K221" t="s">
        <v>295</v>
      </c>
      <c r="L221" t="s">
        <v>296</v>
      </c>
      <c r="M221" s="15">
        <v>22205000016</v>
      </c>
      <c r="N221" s="15" t="s">
        <v>312</v>
      </c>
      <c r="O221" s="12">
        <f>+VLOOKUP(M221,[2]Foglio1!$A:$C,3,0)</f>
        <v>-455626.42</v>
      </c>
      <c r="P221" s="12">
        <f>+VLOOKUP(M221,[3]Foglio1!$A$1:$C$65536,3,0)</f>
        <v>-525211.79</v>
      </c>
      <c r="Q221" s="12">
        <f t="shared" si="20"/>
        <v>-69585.370000000054</v>
      </c>
      <c r="R221" s="29">
        <f>+VLOOKUP($M221,'Sp 2013'!$M:$X,12,0)</f>
        <v>0</v>
      </c>
      <c r="S221" s="29">
        <f>+VLOOKUP($M221,'Bil 2014'!$M:$Y,13,0)</f>
        <v>0</v>
      </c>
      <c r="T221" s="29">
        <f>+SUMIFS('Scritture 2015'!$F:$F,'Scritture 2015'!$G:$G,"38",'Scritture 2015'!$A:$A,$M221)</f>
        <v>0</v>
      </c>
      <c r="U221" s="29">
        <f>+SUMIFS('Scritture 2015'!$F:$F,'Scritture 2015'!$G:$G,"16",'Scritture 2015'!$A:$A,$M221)</f>
        <v>0</v>
      </c>
      <c r="V221" s="29">
        <f>+SUMIFS('Scritture 2015'!$F:$F,'Scritture 2015'!$G:$G,"39CA",'Scritture 2015'!$A:$A,$M221)</f>
        <v>0</v>
      </c>
      <c r="W221" s="29">
        <f>+SUMIFS('Scritture 2015'!$F:$F,'Scritture 2015'!$G:$G,"17",'Scritture 2015'!$A:$A,$M221)</f>
        <v>0</v>
      </c>
      <c r="X221" s="29">
        <f>+SUMIFS('Scritture 2015'!$F:$F,'Scritture 2015'!$G:$G,"39AF",'Scritture 2015'!$A:$A,$M221)</f>
        <v>0</v>
      </c>
      <c r="Y221" s="29">
        <f>+SUMIFS('Scritture 2015'!$F:$F,'Scritture 2015'!$G:$G,"39SD",'Scritture 2015'!$A:$A,$M221)</f>
        <v>0</v>
      </c>
      <c r="Z221" s="29">
        <f>+SUMIFS('Scritture 2015'!$F:$F,'Scritture 2015'!$G:$G,"37",'Scritture 2015'!$A:$A,$M221)</f>
        <v>0</v>
      </c>
      <c r="AA221" s="29">
        <f>+SUMIFS('Scritture 2015'!$F:$F,'Scritture 2015'!$G:$G,"19",'Scritture 2015'!$A:$A,$M221)</f>
        <v>0</v>
      </c>
      <c r="AB221" s="29">
        <f>+SUMIFS('Scritture 2015'!$F:$F,'Scritture 2015'!$G:$G,"SP",'Scritture 2015'!$A:$A,$M221)</f>
        <v>0</v>
      </c>
      <c r="AC221" s="29">
        <f t="shared" si="18"/>
        <v>-525211.79</v>
      </c>
      <c r="AD221" s="29">
        <f t="shared" si="19"/>
        <v>0</v>
      </c>
      <c r="AF221">
        <v>210</v>
      </c>
      <c r="AG221" t="s">
        <v>932</v>
      </c>
    </row>
    <row r="222" spans="1:33" x14ac:dyDescent="0.3">
      <c r="A222" s="12" t="s">
        <v>22</v>
      </c>
      <c r="B222" s="12" t="s">
        <v>160</v>
      </c>
      <c r="C222" s="13" t="s">
        <v>161</v>
      </c>
      <c r="D222" s="13" t="s">
        <v>292</v>
      </c>
      <c r="E222" s="14" t="s">
        <v>293</v>
      </c>
      <c r="F222" s="13" t="s">
        <v>306</v>
      </c>
      <c r="G222" s="13"/>
      <c r="H222" s="10" t="s">
        <v>22</v>
      </c>
      <c r="I222" s="10" t="s">
        <v>160</v>
      </c>
      <c r="J222" t="s">
        <v>209</v>
      </c>
      <c r="K222" t="s">
        <v>295</v>
      </c>
      <c r="L222" t="s">
        <v>296</v>
      </c>
      <c r="M222" s="15">
        <v>22205000019</v>
      </c>
      <c r="N222" s="15" t="s">
        <v>313</v>
      </c>
      <c r="O222" s="12">
        <f>+VLOOKUP(M222,[2]Foglio1!$A:$C,3,0)</f>
        <v>-928271.13</v>
      </c>
      <c r="P222" s="12">
        <f>+VLOOKUP(M222,[3]Foglio1!$A$1:$C$65536,3,0)</f>
        <v>-978139.94</v>
      </c>
      <c r="Q222" s="12">
        <f t="shared" si="20"/>
        <v>-49868.809999999939</v>
      </c>
      <c r="R222" s="29">
        <f>+VLOOKUP($M222,'Sp 2013'!$M:$X,12,0)</f>
        <v>0</v>
      </c>
      <c r="S222" s="29">
        <f>+VLOOKUP($M222,'Bil 2014'!$M:$Y,13,0)</f>
        <v>0</v>
      </c>
      <c r="T222" s="29">
        <f>+SUMIFS('Scritture 2015'!$F:$F,'Scritture 2015'!$G:$G,"38",'Scritture 2015'!$A:$A,$M222)</f>
        <v>0</v>
      </c>
      <c r="U222" s="29">
        <f>+SUMIFS('Scritture 2015'!$F:$F,'Scritture 2015'!$G:$G,"16",'Scritture 2015'!$A:$A,$M222)</f>
        <v>0</v>
      </c>
      <c r="V222" s="29">
        <f>+SUMIFS('Scritture 2015'!$F:$F,'Scritture 2015'!$G:$G,"39CA",'Scritture 2015'!$A:$A,$M222)</f>
        <v>0</v>
      </c>
      <c r="W222" s="29">
        <f>+SUMIFS('Scritture 2015'!$F:$F,'Scritture 2015'!$G:$G,"17",'Scritture 2015'!$A:$A,$M222)</f>
        <v>0</v>
      </c>
      <c r="X222" s="29">
        <f>+SUMIFS('Scritture 2015'!$F:$F,'Scritture 2015'!$G:$G,"39AF",'Scritture 2015'!$A:$A,$M222)</f>
        <v>0</v>
      </c>
      <c r="Y222" s="29">
        <f>+SUMIFS('Scritture 2015'!$F:$F,'Scritture 2015'!$G:$G,"39SD",'Scritture 2015'!$A:$A,$M222)</f>
        <v>0</v>
      </c>
      <c r="Z222" s="29">
        <f>+SUMIFS('Scritture 2015'!$F:$F,'Scritture 2015'!$G:$G,"37",'Scritture 2015'!$A:$A,$M222)</f>
        <v>0</v>
      </c>
      <c r="AA222" s="29">
        <f>+SUMIFS('Scritture 2015'!$F:$F,'Scritture 2015'!$G:$G,"19",'Scritture 2015'!$A:$A,$M222)</f>
        <v>0</v>
      </c>
      <c r="AB222" s="29">
        <f>+SUMIFS('Scritture 2015'!$F:$F,'Scritture 2015'!$G:$G,"SP",'Scritture 2015'!$A:$A,$M222)</f>
        <v>0</v>
      </c>
      <c r="AC222" s="29">
        <f t="shared" si="18"/>
        <v>-978139.94</v>
      </c>
      <c r="AD222" s="29">
        <f t="shared" si="19"/>
        <v>0</v>
      </c>
      <c r="AF222">
        <v>210</v>
      </c>
      <c r="AG222" t="s">
        <v>932</v>
      </c>
    </row>
    <row r="223" spans="1:33" x14ac:dyDescent="0.3">
      <c r="A223" s="12" t="s">
        <v>22</v>
      </c>
      <c r="B223" s="12" t="s">
        <v>160</v>
      </c>
      <c r="C223" s="13" t="s">
        <v>161</v>
      </c>
      <c r="D223" s="13" t="s">
        <v>292</v>
      </c>
      <c r="E223" s="14" t="s">
        <v>293</v>
      </c>
      <c r="F223" s="13" t="s">
        <v>306</v>
      </c>
      <c r="G223" s="13"/>
      <c r="H223" s="10" t="s">
        <v>22</v>
      </c>
      <c r="I223" s="10" t="s">
        <v>160</v>
      </c>
      <c r="J223" t="s">
        <v>209</v>
      </c>
      <c r="K223" t="s">
        <v>295</v>
      </c>
      <c r="L223" t="s">
        <v>296</v>
      </c>
      <c r="M223" s="15">
        <v>22205000020</v>
      </c>
      <c r="N223" s="15" t="s">
        <v>314</v>
      </c>
      <c r="O223" s="12">
        <f>+VLOOKUP(M223,[2]Foglio1!$A:$C,3,0)</f>
        <v>-292142.44</v>
      </c>
      <c r="P223" s="12">
        <f>+VLOOKUP(M223,[3]Foglio1!$A$1:$C$65536,3,0)</f>
        <v>-552066.98</v>
      </c>
      <c r="Q223" s="12">
        <f t="shared" si="20"/>
        <v>-259924.53999999998</v>
      </c>
      <c r="R223" s="29">
        <f>+VLOOKUP($M223,'Sp 2013'!$M:$X,12,0)</f>
        <v>0</v>
      </c>
      <c r="S223" s="29">
        <f>+VLOOKUP($M223,'Bil 2014'!$M:$Y,13,0)</f>
        <v>0</v>
      </c>
      <c r="T223" s="29">
        <f>+SUMIFS('Scritture 2015'!$F:$F,'Scritture 2015'!$G:$G,"38",'Scritture 2015'!$A:$A,$M223)</f>
        <v>0</v>
      </c>
      <c r="U223" s="29">
        <f>+SUMIFS('Scritture 2015'!$F:$F,'Scritture 2015'!$G:$G,"16",'Scritture 2015'!$A:$A,$M223)</f>
        <v>0</v>
      </c>
      <c r="V223" s="29">
        <f>+SUMIFS('Scritture 2015'!$F:$F,'Scritture 2015'!$G:$G,"39CA",'Scritture 2015'!$A:$A,$M223)</f>
        <v>0</v>
      </c>
      <c r="W223" s="29">
        <f>+SUMIFS('Scritture 2015'!$F:$F,'Scritture 2015'!$G:$G,"17",'Scritture 2015'!$A:$A,$M223)</f>
        <v>0</v>
      </c>
      <c r="X223" s="29">
        <f>+SUMIFS('Scritture 2015'!$F:$F,'Scritture 2015'!$G:$G,"39AF",'Scritture 2015'!$A:$A,$M223)</f>
        <v>0</v>
      </c>
      <c r="Y223" s="29">
        <f>+SUMIFS('Scritture 2015'!$F:$F,'Scritture 2015'!$G:$G,"39SD",'Scritture 2015'!$A:$A,$M223)</f>
        <v>0</v>
      </c>
      <c r="Z223" s="29">
        <f>+SUMIFS('Scritture 2015'!$F:$F,'Scritture 2015'!$G:$G,"37",'Scritture 2015'!$A:$A,$M223)</f>
        <v>0</v>
      </c>
      <c r="AA223" s="29">
        <f>+SUMIFS('Scritture 2015'!$F:$F,'Scritture 2015'!$G:$G,"19",'Scritture 2015'!$A:$A,$M223)</f>
        <v>0</v>
      </c>
      <c r="AB223" s="29">
        <f>+SUMIFS('Scritture 2015'!$F:$F,'Scritture 2015'!$G:$G,"SP",'Scritture 2015'!$A:$A,$M223)</f>
        <v>0</v>
      </c>
      <c r="AC223" s="29">
        <f t="shared" si="18"/>
        <v>-552066.98</v>
      </c>
      <c r="AD223" s="29">
        <f t="shared" si="19"/>
        <v>0</v>
      </c>
      <c r="AF223">
        <v>210</v>
      </c>
      <c r="AG223" t="s">
        <v>932</v>
      </c>
    </row>
    <row r="224" spans="1:33" x14ac:dyDescent="0.3">
      <c r="A224" s="12" t="s">
        <v>22</v>
      </c>
      <c r="B224" s="12" t="s">
        <v>160</v>
      </c>
      <c r="C224" s="13" t="s">
        <v>161</v>
      </c>
      <c r="D224" s="13" t="s">
        <v>292</v>
      </c>
      <c r="E224" s="14" t="s">
        <v>293</v>
      </c>
      <c r="F224" s="13" t="s">
        <v>306</v>
      </c>
      <c r="G224" s="13"/>
      <c r="H224" s="10" t="s">
        <v>22</v>
      </c>
      <c r="I224" s="10" t="s">
        <v>160</v>
      </c>
      <c r="J224" t="s">
        <v>209</v>
      </c>
      <c r="K224" t="s">
        <v>295</v>
      </c>
      <c r="L224" t="s">
        <v>296</v>
      </c>
      <c r="M224" s="15">
        <v>22205000027</v>
      </c>
      <c r="N224" s="15" t="s">
        <v>315</v>
      </c>
      <c r="O224" s="12">
        <f>+VLOOKUP(M224,[2]Foglio1!$A:$C,3,0)</f>
        <v>-297968</v>
      </c>
      <c r="P224" s="12">
        <f>+VLOOKUP(M224,[3]Foglio1!$A$1:$C$65536,3,0)</f>
        <v>-360873</v>
      </c>
      <c r="Q224" s="12">
        <f t="shared" si="20"/>
        <v>-62905</v>
      </c>
      <c r="R224" s="29">
        <f>+VLOOKUP($M224,'Sp 2013'!$M:$X,12,0)</f>
        <v>0</v>
      </c>
      <c r="S224" s="29">
        <f>+VLOOKUP($M224,'Bil 2014'!$M:$Y,13,0)</f>
        <v>0</v>
      </c>
      <c r="T224" s="29">
        <f>+SUMIFS('Scritture 2015'!$F:$F,'Scritture 2015'!$G:$G,"38",'Scritture 2015'!$A:$A,$M224)</f>
        <v>0</v>
      </c>
      <c r="U224" s="29">
        <f>+SUMIFS('Scritture 2015'!$F:$F,'Scritture 2015'!$G:$G,"16",'Scritture 2015'!$A:$A,$M224)</f>
        <v>0</v>
      </c>
      <c r="V224" s="29">
        <f>+SUMIFS('Scritture 2015'!$F:$F,'Scritture 2015'!$G:$G,"39CA",'Scritture 2015'!$A:$A,$M224)</f>
        <v>0</v>
      </c>
      <c r="W224" s="29">
        <f>+SUMIFS('Scritture 2015'!$F:$F,'Scritture 2015'!$G:$G,"17",'Scritture 2015'!$A:$A,$M224)</f>
        <v>0</v>
      </c>
      <c r="X224" s="29">
        <f>+SUMIFS('Scritture 2015'!$F:$F,'Scritture 2015'!$G:$G,"39AF",'Scritture 2015'!$A:$A,$M224)</f>
        <v>0</v>
      </c>
      <c r="Y224" s="29">
        <f>+SUMIFS('Scritture 2015'!$F:$F,'Scritture 2015'!$G:$G,"39SD",'Scritture 2015'!$A:$A,$M224)</f>
        <v>0</v>
      </c>
      <c r="Z224" s="29">
        <f>+SUMIFS('Scritture 2015'!$F:$F,'Scritture 2015'!$G:$G,"37",'Scritture 2015'!$A:$A,$M224)</f>
        <v>0</v>
      </c>
      <c r="AA224" s="29">
        <f>+SUMIFS('Scritture 2015'!$F:$F,'Scritture 2015'!$G:$G,"19",'Scritture 2015'!$A:$A,$M224)</f>
        <v>0</v>
      </c>
      <c r="AB224" s="29">
        <f>+SUMIFS('Scritture 2015'!$F:$F,'Scritture 2015'!$G:$G,"SP",'Scritture 2015'!$A:$A,$M224)</f>
        <v>0</v>
      </c>
      <c r="AC224" s="29">
        <f t="shared" si="18"/>
        <v>-360873</v>
      </c>
      <c r="AD224" s="29">
        <f t="shared" si="19"/>
        <v>0</v>
      </c>
      <c r="AF224">
        <v>210</v>
      </c>
      <c r="AG224" t="s">
        <v>932</v>
      </c>
    </row>
    <row r="225" spans="1:33" x14ac:dyDescent="0.3">
      <c r="A225" s="12" t="s">
        <v>22</v>
      </c>
      <c r="B225" s="12" t="s">
        <v>160</v>
      </c>
      <c r="C225" s="13" t="s">
        <v>161</v>
      </c>
      <c r="D225" s="13" t="s">
        <v>292</v>
      </c>
      <c r="E225" s="14" t="s">
        <v>293</v>
      </c>
      <c r="F225" s="13" t="s">
        <v>306</v>
      </c>
      <c r="G225" s="13"/>
      <c r="H225" s="10" t="s">
        <v>22</v>
      </c>
      <c r="I225" s="10" t="s">
        <v>160</v>
      </c>
      <c r="J225" t="s">
        <v>209</v>
      </c>
      <c r="K225" t="s">
        <v>295</v>
      </c>
      <c r="L225" t="s">
        <v>296</v>
      </c>
      <c r="M225" s="15">
        <v>22205000030</v>
      </c>
      <c r="N225" s="15" t="s">
        <v>316</v>
      </c>
      <c r="O225" s="12">
        <f>+VLOOKUP(M225,[2]Foglio1!$A:$C,3,0)</f>
        <v>-496214.6</v>
      </c>
      <c r="P225" s="12">
        <f>+VLOOKUP(M225,[3]Foglio1!$A$1:$C$65536,3,0)</f>
        <v>-492859.3</v>
      </c>
      <c r="Q225" s="12">
        <f t="shared" si="20"/>
        <v>3355.2999999999884</v>
      </c>
      <c r="R225" s="29">
        <f>+VLOOKUP($M225,'Sp 2013'!$M:$X,12,0)</f>
        <v>0</v>
      </c>
      <c r="S225" s="29">
        <f>+VLOOKUP($M225,'Bil 2014'!$M:$Y,13,0)</f>
        <v>0</v>
      </c>
      <c r="T225" s="29">
        <f>+SUMIFS('Scritture 2015'!$F:$F,'Scritture 2015'!$G:$G,"38",'Scritture 2015'!$A:$A,$M225)</f>
        <v>0</v>
      </c>
      <c r="U225" s="29">
        <f>+SUMIFS('Scritture 2015'!$F:$F,'Scritture 2015'!$G:$G,"16",'Scritture 2015'!$A:$A,$M225)</f>
        <v>0</v>
      </c>
      <c r="V225" s="29">
        <f>+SUMIFS('Scritture 2015'!$F:$F,'Scritture 2015'!$G:$G,"39CA",'Scritture 2015'!$A:$A,$M225)</f>
        <v>0</v>
      </c>
      <c r="W225" s="29">
        <f>+SUMIFS('Scritture 2015'!$F:$F,'Scritture 2015'!$G:$G,"17",'Scritture 2015'!$A:$A,$M225)</f>
        <v>0</v>
      </c>
      <c r="X225" s="29">
        <f>+SUMIFS('Scritture 2015'!$F:$F,'Scritture 2015'!$G:$G,"39AF",'Scritture 2015'!$A:$A,$M225)</f>
        <v>0</v>
      </c>
      <c r="Y225" s="29">
        <f>+SUMIFS('Scritture 2015'!$F:$F,'Scritture 2015'!$G:$G,"39SD",'Scritture 2015'!$A:$A,$M225)</f>
        <v>0</v>
      </c>
      <c r="Z225" s="29">
        <f>+SUMIFS('Scritture 2015'!$F:$F,'Scritture 2015'!$G:$G,"37",'Scritture 2015'!$A:$A,$M225)</f>
        <v>0</v>
      </c>
      <c r="AA225" s="29">
        <f>+SUMIFS('Scritture 2015'!$F:$F,'Scritture 2015'!$G:$G,"19",'Scritture 2015'!$A:$A,$M225)</f>
        <v>0</v>
      </c>
      <c r="AB225" s="29">
        <f>+SUMIFS('Scritture 2015'!$F:$F,'Scritture 2015'!$G:$G,"SP",'Scritture 2015'!$A:$A,$M225)</f>
        <v>0</v>
      </c>
      <c r="AC225" s="29">
        <f t="shared" si="18"/>
        <v>-492859.3</v>
      </c>
      <c r="AD225" s="29">
        <f t="shared" si="19"/>
        <v>0</v>
      </c>
      <c r="AF225">
        <v>210</v>
      </c>
      <c r="AG225" t="s">
        <v>932</v>
      </c>
    </row>
    <row r="226" spans="1:33" x14ac:dyDescent="0.3">
      <c r="A226" s="12" t="s">
        <v>22</v>
      </c>
      <c r="B226" s="12" t="s">
        <v>160</v>
      </c>
      <c r="C226" s="13" t="s">
        <v>161</v>
      </c>
      <c r="D226" s="13" t="s">
        <v>292</v>
      </c>
      <c r="E226" s="14" t="s">
        <v>293</v>
      </c>
      <c r="F226" s="13" t="s">
        <v>306</v>
      </c>
      <c r="G226" s="13"/>
      <c r="H226" s="10" t="s">
        <v>22</v>
      </c>
      <c r="I226" s="10" t="s">
        <v>160</v>
      </c>
      <c r="J226" t="s">
        <v>209</v>
      </c>
      <c r="K226" t="s">
        <v>295</v>
      </c>
      <c r="L226" t="s">
        <v>296</v>
      </c>
      <c r="M226" s="15">
        <v>22205000032</v>
      </c>
      <c r="N226" s="15" t="s">
        <v>317</v>
      </c>
      <c r="O226" s="12">
        <f>+VLOOKUP(M226,[2]Foglio1!$A:$C,3,0)</f>
        <v>-157870.28</v>
      </c>
      <c r="P226" s="12">
        <f>+VLOOKUP(M226,[3]Foglio1!$A$1:$C$65536,3,0)</f>
        <v>-258352.03</v>
      </c>
      <c r="Q226" s="12">
        <f t="shared" si="20"/>
        <v>-100481.75</v>
      </c>
      <c r="R226" s="29">
        <f>+VLOOKUP($M226,'Sp 2013'!$M:$X,12,0)</f>
        <v>0</v>
      </c>
      <c r="S226" s="29">
        <f>+VLOOKUP($M226,'Bil 2014'!$M:$Y,13,0)</f>
        <v>0</v>
      </c>
      <c r="T226" s="29">
        <f>+SUMIFS('Scritture 2015'!$F:$F,'Scritture 2015'!$G:$G,"38",'Scritture 2015'!$A:$A,$M226)</f>
        <v>0</v>
      </c>
      <c r="U226" s="29">
        <f>+SUMIFS('Scritture 2015'!$F:$F,'Scritture 2015'!$G:$G,"16",'Scritture 2015'!$A:$A,$M226)</f>
        <v>0</v>
      </c>
      <c r="V226" s="29">
        <f>+SUMIFS('Scritture 2015'!$F:$F,'Scritture 2015'!$G:$G,"39CA",'Scritture 2015'!$A:$A,$M226)</f>
        <v>0</v>
      </c>
      <c r="W226" s="29">
        <f>+SUMIFS('Scritture 2015'!$F:$F,'Scritture 2015'!$G:$G,"17",'Scritture 2015'!$A:$A,$M226)</f>
        <v>0</v>
      </c>
      <c r="X226" s="29">
        <f>+SUMIFS('Scritture 2015'!$F:$F,'Scritture 2015'!$G:$G,"39AF",'Scritture 2015'!$A:$A,$M226)</f>
        <v>0</v>
      </c>
      <c r="Y226" s="29">
        <f>+SUMIFS('Scritture 2015'!$F:$F,'Scritture 2015'!$G:$G,"39SD",'Scritture 2015'!$A:$A,$M226)</f>
        <v>0</v>
      </c>
      <c r="Z226" s="29">
        <f>+SUMIFS('Scritture 2015'!$F:$F,'Scritture 2015'!$G:$G,"37",'Scritture 2015'!$A:$A,$M226)</f>
        <v>0</v>
      </c>
      <c r="AA226" s="29">
        <f>+SUMIFS('Scritture 2015'!$F:$F,'Scritture 2015'!$G:$G,"19",'Scritture 2015'!$A:$A,$M226)</f>
        <v>0</v>
      </c>
      <c r="AB226" s="29">
        <f>+SUMIFS('Scritture 2015'!$F:$F,'Scritture 2015'!$G:$G,"SP",'Scritture 2015'!$A:$A,$M226)</f>
        <v>0</v>
      </c>
      <c r="AC226" s="29">
        <f t="shared" si="18"/>
        <v>-258352.03</v>
      </c>
      <c r="AD226" s="29">
        <f t="shared" si="19"/>
        <v>0</v>
      </c>
      <c r="AF226">
        <v>210</v>
      </c>
      <c r="AG226" t="s">
        <v>932</v>
      </c>
    </row>
    <row r="227" spans="1:33" x14ac:dyDescent="0.3">
      <c r="A227" s="12" t="s">
        <v>22</v>
      </c>
      <c r="B227" s="12" t="s">
        <v>160</v>
      </c>
      <c r="C227" s="13" t="s">
        <v>161</v>
      </c>
      <c r="D227" s="13" t="s">
        <v>292</v>
      </c>
      <c r="E227" s="14" t="s">
        <v>293</v>
      </c>
      <c r="F227" s="13" t="s">
        <v>306</v>
      </c>
      <c r="G227" s="13"/>
      <c r="H227" s="10" t="s">
        <v>22</v>
      </c>
      <c r="I227" s="10" t="s">
        <v>160</v>
      </c>
      <c r="J227" t="s">
        <v>209</v>
      </c>
      <c r="K227" t="s">
        <v>295</v>
      </c>
      <c r="L227" t="s">
        <v>296</v>
      </c>
      <c r="M227" s="15">
        <v>22205000034</v>
      </c>
      <c r="N227" s="15" t="s">
        <v>318</v>
      </c>
      <c r="O227" s="12">
        <f>+VLOOKUP(M227,[2]Foglio1!$A:$C,3,0)</f>
        <v>-96177.53</v>
      </c>
      <c r="P227" s="12">
        <f>+VLOOKUP(M227,[3]Foglio1!$A$1:$C$65536,3,0)</f>
        <v>-146222.54999999999</v>
      </c>
      <c r="Q227" s="12">
        <f t="shared" si="20"/>
        <v>-50045.01999999999</v>
      </c>
      <c r="R227" s="29">
        <f>+VLOOKUP($M227,'Sp 2013'!$M:$X,12,0)</f>
        <v>0</v>
      </c>
      <c r="S227" s="29">
        <f>+VLOOKUP($M227,'Bil 2014'!$M:$Y,13,0)</f>
        <v>0</v>
      </c>
      <c r="T227" s="29">
        <f>+SUMIFS('Scritture 2015'!$F:$F,'Scritture 2015'!$G:$G,"38",'Scritture 2015'!$A:$A,$M227)</f>
        <v>0</v>
      </c>
      <c r="U227" s="29">
        <f>+SUMIFS('Scritture 2015'!$F:$F,'Scritture 2015'!$G:$G,"16",'Scritture 2015'!$A:$A,$M227)</f>
        <v>0</v>
      </c>
      <c r="V227" s="29">
        <f>+SUMIFS('Scritture 2015'!$F:$F,'Scritture 2015'!$G:$G,"39CA",'Scritture 2015'!$A:$A,$M227)</f>
        <v>0</v>
      </c>
      <c r="W227" s="29">
        <f>+SUMIFS('Scritture 2015'!$F:$F,'Scritture 2015'!$G:$G,"17",'Scritture 2015'!$A:$A,$M227)</f>
        <v>0</v>
      </c>
      <c r="X227" s="29">
        <f>+SUMIFS('Scritture 2015'!$F:$F,'Scritture 2015'!$G:$G,"39AF",'Scritture 2015'!$A:$A,$M227)</f>
        <v>0</v>
      </c>
      <c r="Y227" s="29">
        <f>+SUMIFS('Scritture 2015'!$F:$F,'Scritture 2015'!$G:$G,"39SD",'Scritture 2015'!$A:$A,$M227)</f>
        <v>0</v>
      </c>
      <c r="Z227" s="29">
        <f>+SUMIFS('Scritture 2015'!$F:$F,'Scritture 2015'!$G:$G,"37",'Scritture 2015'!$A:$A,$M227)</f>
        <v>0</v>
      </c>
      <c r="AA227" s="29">
        <f>+SUMIFS('Scritture 2015'!$F:$F,'Scritture 2015'!$G:$G,"19",'Scritture 2015'!$A:$A,$M227)</f>
        <v>0</v>
      </c>
      <c r="AB227" s="29">
        <f>+SUMIFS('Scritture 2015'!$F:$F,'Scritture 2015'!$G:$G,"SP",'Scritture 2015'!$A:$A,$M227)</f>
        <v>0</v>
      </c>
      <c r="AC227" s="29">
        <f t="shared" si="18"/>
        <v>-146222.54999999999</v>
      </c>
      <c r="AD227" s="29">
        <f t="shared" si="19"/>
        <v>0</v>
      </c>
      <c r="AF227">
        <v>210</v>
      </c>
      <c r="AG227" t="s">
        <v>932</v>
      </c>
    </row>
    <row r="228" spans="1:33" x14ac:dyDescent="0.3">
      <c r="A228" s="12" t="s">
        <v>22</v>
      </c>
      <c r="B228" s="12" t="s">
        <v>160</v>
      </c>
      <c r="C228" s="13" t="s">
        <v>161</v>
      </c>
      <c r="D228" s="13" t="s">
        <v>292</v>
      </c>
      <c r="E228" s="14" t="s">
        <v>293</v>
      </c>
      <c r="F228" s="13" t="s">
        <v>319</v>
      </c>
      <c r="G228" s="13"/>
      <c r="H228" s="10" t="s">
        <v>22</v>
      </c>
      <c r="I228" s="10" t="s">
        <v>160</v>
      </c>
      <c r="J228" t="s">
        <v>209</v>
      </c>
      <c r="K228" t="s">
        <v>295</v>
      </c>
      <c r="L228" t="s">
        <v>296</v>
      </c>
      <c r="M228" s="15">
        <v>22205000029</v>
      </c>
      <c r="N228" s="15" t="s">
        <v>320</v>
      </c>
      <c r="O228" s="12">
        <f>+VLOOKUP(M228,[2]Foglio1!$A:$C,3,0)</f>
        <v>-12500</v>
      </c>
      <c r="P228" s="12">
        <f>+VLOOKUP(M228,[3]Foglio1!$A$1:$C$65536,3,0)</f>
        <v>-300000</v>
      </c>
      <c r="Q228" s="12">
        <f t="shared" si="20"/>
        <v>-287500</v>
      </c>
      <c r="R228" s="29">
        <f>+VLOOKUP($M228,'Sp 2013'!$M:$X,12,0)</f>
        <v>0</v>
      </c>
      <c r="S228" s="29">
        <f>+VLOOKUP($M228,'Bil 2014'!$M:$Y,13,0)</f>
        <v>0</v>
      </c>
      <c r="T228" s="29">
        <f>+SUMIFS('Scritture 2015'!$F:$F,'Scritture 2015'!$G:$G,"38",'Scritture 2015'!$A:$A,$M228)</f>
        <v>0</v>
      </c>
      <c r="U228" s="29">
        <f>+SUMIFS('Scritture 2015'!$F:$F,'Scritture 2015'!$G:$G,"16",'Scritture 2015'!$A:$A,$M228)</f>
        <v>0</v>
      </c>
      <c r="V228" s="29">
        <f>+SUMIFS('Scritture 2015'!$F:$F,'Scritture 2015'!$G:$G,"39CA",'Scritture 2015'!$A:$A,$M228)</f>
        <v>0</v>
      </c>
      <c r="W228" s="29">
        <f>+SUMIFS('Scritture 2015'!$F:$F,'Scritture 2015'!$G:$G,"17",'Scritture 2015'!$A:$A,$M228)</f>
        <v>0</v>
      </c>
      <c r="X228" s="29">
        <f>+SUMIFS('Scritture 2015'!$F:$F,'Scritture 2015'!$G:$G,"39AF",'Scritture 2015'!$A:$A,$M228)</f>
        <v>0</v>
      </c>
      <c r="Y228" s="29">
        <f>+SUMIFS('Scritture 2015'!$F:$F,'Scritture 2015'!$G:$G,"39SD",'Scritture 2015'!$A:$A,$M228)</f>
        <v>0</v>
      </c>
      <c r="Z228" s="29">
        <f>+SUMIFS('Scritture 2015'!$F:$F,'Scritture 2015'!$G:$G,"37",'Scritture 2015'!$A:$A,$M228)</f>
        <v>0</v>
      </c>
      <c r="AA228" s="29">
        <f>+SUMIFS('Scritture 2015'!$F:$F,'Scritture 2015'!$G:$G,"19",'Scritture 2015'!$A:$A,$M228)</f>
        <v>0</v>
      </c>
      <c r="AB228" s="29">
        <f>+SUMIFS('Scritture 2015'!$F:$F,'Scritture 2015'!$G:$G,"SP",'Scritture 2015'!$A:$A,$M228)</f>
        <v>0</v>
      </c>
      <c r="AC228" s="29">
        <f t="shared" si="18"/>
        <v>-300000</v>
      </c>
      <c r="AD228" s="29">
        <f t="shared" si="19"/>
        <v>0</v>
      </c>
      <c r="AF228">
        <v>210</v>
      </c>
      <c r="AG228" t="s">
        <v>932</v>
      </c>
    </row>
    <row r="229" spans="1:33" x14ac:dyDescent="0.3">
      <c r="A229" s="12" t="s">
        <v>22</v>
      </c>
      <c r="B229" s="12" t="s">
        <v>160</v>
      </c>
      <c r="C229" s="13" t="s">
        <v>161</v>
      </c>
      <c r="D229" s="13" t="s">
        <v>292</v>
      </c>
      <c r="E229" s="14" t="s">
        <v>293</v>
      </c>
      <c r="F229" s="13" t="s">
        <v>319</v>
      </c>
      <c r="G229" s="13"/>
      <c r="H229" s="10" t="s">
        <v>22</v>
      </c>
      <c r="I229" s="10" t="s">
        <v>160</v>
      </c>
      <c r="J229" t="s">
        <v>209</v>
      </c>
      <c r="K229" t="s">
        <v>295</v>
      </c>
      <c r="L229" t="s">
        <v>296</v>
      </c>
      <c r="M229" s="15">
        <v>22205000031</v>
      </c>
      <c r="N229" s="15" t="s">
        <v>321</v>
      </c>
      <c r="O229" s="12">
        <f>+VLOOKUP(M229,[2]Foglio1!$A:$C,3,0)</f>
        <v>-300000</v>
      </c>
      <c r="P229" s="12">
        <f>+VLOOKUP(M229,[3]Foglio1!$A$1:$C$65536,3,0)</f>
        <v>-300000</v>
      </c>
      <c r="Q229" s="12">
        <f t="shared" ref="Q229:Q230" si="21">+P229-O229</f>
        <v>0</v>
      </c>
      <c r="R229" s="29">
        <f>+VLOOKUP($M229,'Sp 2013'!$M:$X,12,0)</f>
        <v>0</v>
      </c>
      <c r="S229" s="29">
        <f>+VLOOKUP($M229,'Bil 2014'!$M:$Y,13,0)</f>
        <v>0</v>
      </c>
      <c r="T229" s="29">
        <f>+SUMIFS('Scritture 2015'!$F:$F,'Scritture 2015'!$G:$G,"38",'Scritture 2015'!$A:$A,$M229)</f>
        <v>0</v>
      </c>
      <c r="U229" s="29">
        <f>+SUMIFS('Scritture 2015'!$F:$F,'Scritture 2015'!$G:$G,"16",'Scritture 2015'!$A:$A,$M229)</f>
        <v>0</v>
      </c>
      <c r="V229" s="29">
        <f>+SUMIFS('Scritture 2015'!$F:$F,'Scritture 2015'!$G:$G,"39CA",'Scritture 2015'!$A:$A,$M229)</f>
        <v>0</v>
      </c>
      <c r="W229" s="29">
        <f>+SUMIFS('Scritture 2015'!$F:$F,'Scritture 2015'!$G:$G,"17",'Scritture 2015'!$A:$A,$M229)</f>
        <v>0</v>
      </c>
      <c r="X229" s="29">
        <f>+SUMIFS('Scritture 2015'!$F:$F,'Scritture 2015'!$G:$G,"39AF",'Scritture 2015'!$A:$A,$M229)</f>
        <v>0</v>
      </c>
      <c r="Y229" s="29">
        <f>+SUMIFS('Scritture 2015'!$F:$F,'Scritture 2015'!$G:$G,"39SD",'Scritture 2015'!$A:$A,$M229)</f>
        <v>0</v>
      </c>
      <c r="Z229" s="29">
        <f>+SUMIFS('Scritture 2015'!$F:$F,'Scritture 2015'!$G:$G,"37",'Scritture 2015'!$A:$A,$M229)</f>
        <v>0</v>
      </c>
      <c r="AA229" s="29">
        <f>+SUMIFS('Scritture 2015'!$F:$F,'Scritture 2015'!$G:$G,"19",'Scritture 2015'!$A:$A,$M229)</f>
        <v>0</v>
      </c>
      <c r="AB229" s="29">
        <f>+SUMIFS('Scritture 2015'!$F:$F,'Scritture 2015'!$G:$G,"SP",'Scritture 2015'!$A:$A,$M229)</f>
        <v>0</v>
      </c>
      <c r="AC229" s="29">
        <f t="shared" si="18"/>
        <v>-300000</v>
      </c>
      <c r="AD229" s="29">
        <f t="shared" si="19"/>
        <v>0</v>
      </c>
      <c r="AF229">
        <v>210</v>
      </c>
      <c r="AG229" t="s">
        <v>932</v>
      </c>
    </row>
    <row r="230" spans="1:33" x14ac:dyDescent="0.3">
      <c r="A230" s="12" t="s">
        <v>22</v>
      </c>
      <c r="B230" s="12" t="s">
        <v>160</v>
      </c>
      <c r="C230" s="13" t="s">
        <v>161</v>
      </c>
      <c r="D230" s="13" t="s">
        <v>292</v>
      </c>
      <c r="E230" s="14" t="s">
        <v>293</v>
      </c>
      <c r="F230" s="13" t="s">
        <v>319</v>
      </c>
      <c r="G230" s="13"/>
      <c r="H230" s="10" t="s">
        <v>22</v>
      </c>
      <c r="I230" s="10" t="s">
        <v>160</v>
      </c>
      <c r="J230" t="s">
        <v>209</v>
      </c>
      <c r="K230" t="s">
        <v>295</v>
      </c>
      <c r="L230" t="s">
        <v>296</v>
      </c>
      <c r="M230" s="15">
        <v>22205000033</v>
      </c>
      <c r="N230" s="15" t="s">
        <v>322</v>
      </c>
      <c r="O230" s="12">
        <f>+VLOOKUP(M230,[2]Foglio1!$A:$C,3,0)</f>
        <v>-333333.34000000003</v>
      </c>
      <c r="P230" s="12">
        <f>+VLOOKUP(M230,[3]Foglio1!$A$1:$C$65536,3,0)</f>
        <v>0</v>
      </c>
      <c r="Q230" s="12">
        <f t="shared" si="21"/>
        <v>333333.34000000003</v>
      </c>
      <c r="R230" s="29"/>
      <c r="S230" s="29">
        <f>+VLOOKUP($M230,'Bil 2014'!$M:$Y,13,0)</f>
        <v>0</v>
      </c>
      <c r="T230" s="29">
        <f>+SUMIFS('Scritture 2015'!$F:$F,'Scritture 2015'!$G:$G,"38",'Scritture 2015'!$A:$A,$M230)</f>
        <v>0</v>
      </c>
      <c r="U230" s="29">
        <f>+SUMIFS('Scritture 2015'!$F:$F,'Scritture 2015'!$G:$G,"16",'Scritture 2015'!$A:$A,$M230)</f>
        <v>0</v>
      </c>
      <c r="V230" s="29">
        <f>+SUMIFS('Scritture 2015'!$F:$F,'Scritture 2015'!$G:$G,"39CA",'Scritture 2015'!$A:$A,$M230)</f>
        <v>0</v>
      </c>
      <c r="W230" s="29">
        <f>+SUMIFS('Scritture 2015'!$F:$F,'Scritture 2015'!$G:$G,"17",'Scritture 2015'!$A:$A,$M230)</f>
        <v>0</v>
      </c>
      <c r="X230" s="29">
        <f>+SUMIFS('Scritture 2015'!$F:$F,'Scritture 2015'!$G:$G,"39AF",'Scritture 2015'!$A:$A,$M230)</f>
        <v>0</v>
      </c>
      <c r="Y230" s="29">
        <f>+SUMIFS('Scritture 2015'!$F:$F,'Scritture 2015'!$G:$G,"39SD",'Scritture 2015'!$A:$A,$M230)</f>
        <v>0</v>
      </c>
      <c r="Z230" s="29">
        <f>+SUMIFS('Scritture 2015'!$F:$F,'Scritture 2015'!$G:$G,"37",'Scritture 2015'!$A:$A,$M230)</f>
        <v>0</v>
      </c>
      <c r="AA230" s="29">
        <f>+SUMIFS('Scritture 2015'!$F:$F,'Scritture 2015'!$G:$G,"19",'Scritture 2015'!$A:$A,$M230)</f>
        <v>0</v>
      </c>
      <c r="AB230" s="29">
        <f>+SUMIFS('Scritture 2015'!$F:$F,'Scritture 2015'!$G:$G,"SP",'Scritture 2015'!$A:$A,$M230)</f>
        <v>0</v>
      </c>
      <c r="AC230" s="29">
        <f t="shared" si="18"/>
        <v>0</v>
      </c>
      <c r="AD230" s="29">
        <f t="shared" si="19"/>
        <v>0</v>
      </c>
      <c r="AF230">
        <v>210</v>
      </c>
      <c r="AG230" t="s">
        <v>932</v>
      </c>
    </row>
    <row r="231" spans="1:33" x14ac:dyDescent="0.3">
      <c r="A231" s="12" t="s">
        <v>22</v>
      </c>
      <c r="B231" s="12" t="s">
        <v>160</v>
      </c>
      <c r="C231" s="13" t="s">
        <v>161</v>
      </c>
      <c r="D231" s="13" t="s">
        <v>292</v>
      </c>
      <c r="E231" s="14" t="s">
        <v>293</v>
      </c>
      <c r="F231" s="13" t="s">
        <v>319</v>
      </c>
      <c r="G231" s="13"/>
      <c r="H231" s="10" t="s">
        <v>22</v>
      </c>
      <c r="I231" s="10" t="s">
        <v>160</v>
      </c>
      <c r="J231" t="s">
        <v>209</v>
      </c>
      <c r="K231" t="s">
        <v>295</v>
      </c>
      <c r="L231" t="s">
        <v>296</v>
      </c>
      <c r="M231" s="15">
        <v>22205000035</v>
      </c>
      <c r="N231" s="15" t="s">
        <v>323</v>
      </c>
      <c r="O231" s="12">
        <f>+VLOOKUP(M231,[2]Foglio1!$A:$C,3,0)</f>
        <v>-100000</v>
      </c>
      <c r="P231" s="12">
        <f>+VLOOKUP(M231,[3]Foglio1!$A$1:$C$65536,3,0)</f>
        <v>0</v>
      </c>
      <c r="Q231" s="12">
        <f t="shared" si="20"/>
        <v>100000</v>
      </c>
      <c r="R231" s="29">
        <f>+VLOOKUP($M231,'Sp 2013'!$M:$X,12,0)</f>
        <v>0</v>
      </c>
      <c r="S231" s="29">
        <f>+VLOOKUP($M231,'Bil 2014'!$M:$Y,13,0)</f>
        <v>0</v>
      </c>
      <c r="T231" s="29">
        <f>+SUMIFS('Scritture 2015'!$F:$F,'Scritture 2015'!$G:$G,"38",'Scritture 2015'!$A:$A,$M231)</f>
        <v>0</v>
      </c>
      <c r="U231" s="29">
        <f>+SUMIFS('Scritture 2015'!$F:$F,'Scritture 2015'!$G:$G,"16",'Scritture 2015'!$A:$A,$M231)</f>
        <v>0</v>
      </c>
      <c r="V231" s="29">
        <f>+SUMIFS('Scritture 2015'!$F:$F,'Scritture 2015'!$G:$G,"39CA",'Scritture 2015'!$A:$A,$M231)</f>
        <v>0</v>
      </c>
      <c r="W231" s="29">
        <f>+SUMIFS('Scritture 2015'!$F:$F,'Scritture 2015'!$G:$G,"17",'Scritture 2015'!$A:$A,$M231)</f>
        <v>0</v>
      </c>
      <c r="X231" s="29">
        <f>+SUMIFS('Scritture 2015'!$F:$F,'Scritture 2015'!$G:$G,"39AF",'Scritture 2015'!$A:$A,$M231)</f>
        <v>0</v>
      </c>
      <c r="Y231" s="29">
        <f>+SUMIFS('Scritture 2015'!$F:$F,'Scritture 2015'!$G:$G,"39SD",'Scritture 2015'!$A:$A,$M231)</f>
        <v>0</v>
      </c>
      <c r="Z231" s="29">
        <f>+SUMIFS('Scritture 2015'!$F:$F,'Scritture 2015'!$G:$G,"37",'Scritture 2015'!$A:$A,$M231)</f>
        <v>0</v>
      </c>
      <c r="AA231" s="29">
        <f>+SUMIFS('Scritture 2015'!$F:$F,'Scritture 2015'!$G:$G,"19",'Scritture 2015'!$A:$A,$M231)</f>
        <v>0</v>
      </c>
      <c r="AB231" s="29">
        <f>+SUMIFS('Scritture 2015'!$F:$F,'Scritture 2015'!$G:$G,"SP",'Scritture 2015'!$A:$A,$M231)</f>
        <v>0</v>
      </c>
      <c r="AC231" s="29">
        <f t="shared" si="18"/>
        <v>0</v>
      </c>
      <c r="AD231" s="29">
        <f t="shared" si="19"/>
        <v>0</v>
      </c>
      <c r="AF231">
        <v>210</v>
      </c>
      <c r="AG231" t="s">
        <v>932</v>
      </c>
    </row>
    <row r="232" spans="1:33" x14ac:dyDescent="0.3">
      <c r="A232" s="12" t="s">
        <v>22</v>
      </c>
      <c r="B232" s="12" t="s">
        <v>160</v>
      </c>
      <c r="C232" s="13" t="s">
        <v>161</v>
      </c>
      <c r="D232" s="13" t="s">
        <v>292</v>
      </c>
      <c r="E232" s="14" t="s">
        <v>293</v>
      </c>
      <c r="F232" s="13"/>
      <c r="G232" s="13"/>
      <c r="H232" s="10" t="s">
        <v>22</v>
      </c>
      <c r="I232" s="10" t="s">
        <v>160</v>
      </c>
      <c r="J232" t="s">
        <v>209</v>
      </c>
      <c r="K232" t="s">
        <v>295</v>
      </c>
      <c r="L232" t="s">
        <v>296</v>
      </c>
      <c r="M232" s="13">
        <v>11901000011</v>
      </c>
      <c r="N232" s="13" t="s">
        <v>253</v>
      </c>
      <c r="O232" s="12"/>
      <c r="P232" s="12">
        <f>+VLOOKUP(M232,[3]Foglio1!$A$1:$C$65536,3,0)</f>
        <v>-60242.45</v>
      </c>
      <c r="Q232" s="12">
        <f t="shared" si="20"/>
        <v>-60242.45</v>
      </c>
      <c r="R232" s="29">
        <f>+VLOOKUP($M232,'Sp 2013'!$M:$X,12,0)</f>
        <v>0</v>
      </c>
      <c r="S232" s="29">
        <f>+VLOOKUP($M232,'Bil 2014'!$M:$Y,13,0)</f>
        <v>0</v>
      </c>
      <c r="T232" s="29">
        <f>+SUMIFS('Scritture 2015'!$F:$F,'Scritture 2015'!$G:$G,"38",'Scritture 2015'!$A:$A,$M232)</f>
        <v>0</v>
      </c>
      <c r="U232" s="29">
        <f>+SUMIFS('Scritture 2015'!$F:$F,'Scritture 2015'!$G:$G,"16",'Scritture 2015'!$A:$A,$M232)</f>
        <v>0</v>
      </c>
      <c r="V232" s="29">
        <f>+SUMIFS('Scritture 2015'!$F:$F,'Scritture 2015'!$G:$G,"39CA",'Scritture 2015'!$A:$A,$M232)</f>
        <v>0</v>
      </c>
      <c r="W232" s="29">
        <f>+SUMIFS('Scritture 2015'!$F:$F,'Scritture 2015'!$G:$G,"17",'Scritture 2015'!$A:$A,$M232)</f>
        <v>0</v>
      </c>
      <c r="X232" s="29">
        <f>+SUMIFS('Scritture 2015'!$F:$F,'Scritture 2015'!$G:$G,"39AF",'Scritture 2015'!$A:$A,$M232)</f>
        <v>0</v>
      </c>
      <c r="Y232" s="29">
        <f>+SUMIFS('Scritture 2015'!$F:$F,'Scritture 2015'!$G:$G,"39SD",'Scritture 2015'!$A:$A,$M232)</f>
        <v>0</v>
      </c>
      <c r="Z232" s="29">
        <f>+SUMIFS('Scritture 2015'!$F:$F,'Scritture 2015'!$G:$G,"37",'Scritture 2015'!$A:$A,$M232)</f>
        <v>0</v>
      </c>
      <c r="AA232" s="29">
        <f>+SUMIFS('Scritture 2015'!$F:$F,'Scritture 2015'!$G:$G,"19",'Scritture 2015'!$A:$A,$M232)</f>
        <v>0</v>
      </c>
      <c r="AB232" s="29">
        <f>+SUMIFS('Scritture 2015'!$F:$F,'Scritture 2015'!$G:$G,"SP",'Scritture 2015'!$A:$A,$M232)</f>
        <v>0</v>
      </c>
      <c r="AC232" s="29">
        <f t="shared" si="18"/>
        <v>-60242.45</v>
      </c>
      <c r="AD232" s="29">
        <f t="shared" si="19"/>
        <v>0</v>
      </c>
      <c r="AF232">
        <v>110</v>
      </c>
      <c r="AG232" t="s">
        <v>925</v>
      </c>
    </row>
    <row r="233" spans="1:33" x14ac:dyDescent="0.3">
      <c r="A233" s="12" t="s">
        <v>22</v>
      </c>
      <c r="B233" s="12" t="s">
        <v>160</v>
      </c>
      <c r="C233" s="13" t="s">
        <v>161</v>
      </c>
      <c r="D233" s="13" t="s">
        <v>292</v>
      </c>
      <c r="E233" s="14" t="s">
        <v>293</v>
      </c>
      <c r="F233" s="13" t="s">
        <v>306</v>
      </c>
      <c r="G233" s="13"/>
      <c r="H233" s="10" t="s">
        <v>22</v>
      </c>
      <c r="I233" s="10" t="s">
        <v>160</v>
      </c>
      <c r="J233" t="s">
        <v>209</v>
      </c>
      <c r="K233" t="s">
        <v>295</v>
      </c>
      <c r="L233" t="s">
        <v>296</v>
      </c>
      <c r="M233" s="15">
        <v>22205000036</v>
      </c>
      <c r="N233" s="15" t="s">
        <v>324</v>
      </c>
      <c r="O233" s="12"/>
      <c r="P233" s="12">
        <f>+VLOOKUP(M233,[3]Foglio1!$A$1:$C$65536,3,0)</f>
        <v>-352552.94</v>
      </c>
      <c r="Q233" s="12">
        <f t="shared" si="20"/>
        <v>-352552.94</v>
      </c>
      <c r="R233" s="29">
        <f>+VLOOKUP($M233,'Sp 2013'!$M:$X,12,0)</f>
        <v>0</v>
      </c>
      <c r="S233" s="29">
        <f>+VLOOKUP($M233,'Bil 2014'!$M:$Y,13,0)</f>
        <v>0</v>
      </c>
      <c r="T233" s="29">
        <f>+SUMIFS('Scritture 2015'!$F:$F,'Scritture 2015'!$G:$G,"38",'Scritture 2015'!$A:$A,$M233)</f>
        <v>0</v>
      </c>
      <c r="U233" s="29">
        <f>+SUMIFS('Scritture 2015'!$F:$F,'Scritture 2015'!$G:$G,"16",'Scritture 2015'!$A:$A,$M233)</f>
        <v>0</v>
      </c>
      <c r="V233" s="29">
        <f>+SUMIFS('Scritture 2015'!$F:$F,'Scritture 2015'!$G:$G,"39CA",'Scritture 2015'!$A:$A,$M233)</f>
        <v>0</v>
      </c>
      <c r="W233" s="29">
        <f>+SUMIFS('Scritture 2015'!$F:$F,'Scritture 2015'!$G:$G,"17",'Scritture 2015'!$A:$A,$M233)</f>
        <v>0</v>
      </c>
      <c r="X233" s="29">
        <f>+SUMIFS('Scritture 2015'!$F:$F,'Scritture 2015'!$G:$G,"39AF",'Scritture 2015'!$A:$A,$M233)</f>
        <v>0</v>
      </c>
      <c r="Y233" s="29">
        <f>+SUMIFS('Scritture 2015'!$F:$F,'Scritture 2015'!$G:$G,"39SD",'Scritture 2015'!$A:$A,$M233)</f>
        <v>0</v>
      </c>
      <c r="Z233" s="29">
        <f>+SUMIFS('Scritture 2015'!$F:$F,'Scritture 2015'!$G:$G,"37",'Scritture 2015'!$A:$A,$M233)</f>
        <v>0</v>
      </c>
      <c r="AA233" s="29">
        <f>+SUMIFS('Scritture 2015'!$F:$F,'Scritture 2015'!$G:$G,"19",'Scritture 2015'!$A:$A,$M233)</f>
        <v>0</v>
      </c>
      <c r="AB233" s="29">
        <f>+SUMIFS('Scritture 2015'!$F:$F,'Scritture 2015'!$G:$G,"SP",'Scritture 2015'!$A:$A,$M233)</f>
        <v>0</v>
      </c>
      <c r="AC233" s="29">
        <f t="shared" si="18"/>
        <v>-352552.94</v>
      </c>
      <c r="AD233" s="29">
        <f t="shared" si="19"/>
        <v>0</v>
      </c>
      <c r="AF233">
        <v>210</v>
      </c>
      <c r="AG233" t="s">
        <v>932</v>
      </c>
    </row>
    <row r="234" spans="1:33" x14ac:dyDescent="0.3">
      <c r="A234" s="12" t="s">
        <v>22</v>
      </c>
      <c r="B234" s="12" t="s">
        <v>160</v>
      </c>
      <c r="C234" s="13" t="s">
        <v>161</v>
      </c>
      <c r="D234" s="13" t="s">
        <v>292</v>
      </c>
      <c r="E234" s="14" t="s">
        <v>293</v>
      </c>
      <c r="F234" s="13" t="s">
        <v>319</v>
      </c>
      <c r="G234" s="13"/>
      <c r="H234" s="10" t="s">
        <v>22</v>
      </c>
      <c r="I234" s="10" t="s">
        <v>160</v>
      </c>
      <c r="J234" t="s">
        <v>209</v>
      </c>
      <c r="K234" t="s">
        <v>295</v>
      </c>
      <c r="L234" t="s">
        <v>296</v>
      </c>
      <c r="M234" s="15">
        <v>22205000037</v>
      </c>
      <c r="N234" s="15" t="s">
        <v>325</v>
      </c>
      <c r="O234" s="12"/>
      <c r="P234" s="12">
        <f>+VLOOKUP(M234,[3]Foglio1!$A$1:$C$65536,3,0)</f>
        <v>-50000</v>
      </c>
      <c r="Q234" s="12">
        <f t="shared" si="20"/>
        <v>-50000</v>
      </c>
      <c r="R234" s="29">
        <f>+VLOOKUP($M234,'Sp 2013'!$M:$X,12,0)</f>
        <v>0</v>
      </c>
      <c r="S234" s="29">
        <f>+VLOOKUP($M234,'Bil 2014'!$M:$Y,13,0)</f>
        <v>0</v>
      </c>
      <c r="T234" s="29">
        <f>+SUMIFS('Scritture 2015'!$F:$F,'Scritture 2015'!$G:$G,"38",'Scritture 2015'!$A:$A,$M234)</f>
        <v>0</v>
      </c>
      <c r="U234" s="29">
        <f>+SUMIFS('Scritture 2015'!$F:$F,'Scritture 2015'!$G:$G,"16",'Scritture 2015'!$A:$A,$M234)</f>
        <v>0</v>
      </c>
      <c r="V234" s="29">
        <f>+SUMIFS('Scritture 2015'!$F:$F,'Scritture 2015'!$G:$G,"39CA",'Scritture 2015'!$A:$A,$M234)</f>
        <v>0</v>
      </c>
      <c r="W234" s="29">
        <f>+SUMIFS('Scritture 2015'!$F:$F,'Scritture 2015'!$G:$G,"17",'Scritture 2015'!$A:$A,$M234)</f>
        <v>0</v>
      </c>
      <c r="X234" s="29">
        <f>+SUMIFS('Scritture 2015'!$F:$F,'Scritture 2015'!$G:$G,"39AF",'Scritture 2015'!$A:$A,$M234)</f>
        <v>0</v>
      </c>
      <c r="Y234" s="29">
        <f>+SUMIFS('Scritture 2015'!$F:$F,'Scritture 2015'!$G:$G,"39SD",'Scritture 2015'!$A:$A,$M234)</f>
        <v>0</v>
      </c>
      <c r="Z234" s="29">
        <f>+SUMIFS('Scritture 2015'!$F:$F,'Scritture 2015'!$G:$G,"37",'Scritture 2015'!$A:$A,$M234)</f>
        <v>0</v>
      </c>
      <c r="AA234" s="29">
        <f>+SUMIFS('Scritture 2015'!$F:$F,'Scritture 2015'!$G:$G,"19",'Scritture 2015'!$A:$A,$M234)</f>
        <v>0</v>
      </c>
      <c r="AB234" s="29">
        <f>+SUMIFS('Scritture 2015'!$F:$F,'Scritture 2015'!$G:$G,"SP",'Scritture 2015'!$A:$A,$M234)</f>
        <v>0</v>
      </c>
      <c r="AC234" s="29">
        <f t="shared" si="18"/>
        <v>-50000</v>
      </c>
      <c r="AD234" s="29">
        <f t="shared" si="19"/>
        <v>0</v>
      </c>
      <c r="AF234">
        <v>210</v>
      </c>
      <c r="AG234" t="s">
        <v>932</v>
      </c>
    </row>
    <row r="235" spans="1:33" x14ac:dyDescent="0.3">
      <c r="A235" s="12" t="s">
        <v>22</v>
      </c>
      <c r="B235" s="12" t="s">
        <v>160</v>
      </c>
      <c r="C235" s="13" t="s">
        <v>161</v>
      </c>
      <c r="D235" s="13" t="s">
        <v>292</v>
      </c>
      <c r="E235" s="14" t="s">
        <v>293</v>
      </c>
      <c r="F235" s="13" t="s">
        <v>319</v>
      </c>
      <c r="G235" s="13"/>
      <c r="H235" s="10" t="s">
        <v>22</v>
      </c>
      <c r="I235" s="10" t="s">
        <v>160</v>
      </c>
      <c r="J235" t="s">
        <v>209</v>
      </c>
      <c r="K235" t="s">
        <v>295</v>
      </c>
      <c r="L235" t="s">
        <v>296</v>
      </c>
      <c r="M235" s="15">
        <v>22205000038</v>
      </c>
      <c r="N235" s="15" t="s">
        <v>326</v>
      </c>
      <c r="O235" s="12"/>
      <c r="P235" s="12">
        <f>+VLOOKUP(M235,[3]Foglio1!$A$1:$C$65536,3,0)</f>
        <v>-16736.13</v>
      </c>
      <c r="Q235" s="12">
        <f t="shared" si="20"/>
        <v>-16736.13</v>
      </c>
      <c r="R235" s="29">
        <f>+VLOOKUP($M235,'Sp 2013'!$M:$X,12,0)</f>
        <v>0</v>
      </c>
      <c r="S235" s="29">
        <f>+VLOOKUP($M235,'Bil 2014'!$M:$Y,13,0)</f>
        <v>0</v>
      </c>
      <c r="T235" s="29">
        <f>+SUMIFS('Scritture 2015'!$F:$F,'Scritture 2015'!$G:$G,"38",'Scritture 2015'!$A:$A,$M235)</f>
        <v>0</v>
      </c>
      <c r="U235" s="29">
        <f>+SUMIFS('Scritture 2015'!$F:$F,'Scritture 2015'!$G:$G,"16",'Scritture 2015'!$A:$A,$M235)</f>
        <v>0</v>
      </c>
      <c r="V235" s="29">
        <f>+SUMIFS('Scritture 2015'!$F:$F,'Scritture 2015'!$G:$G,"39CA",'Scritture 2015'!$A:$A,$M235)</f>
        <v>0</v>
      </c>
      <c r="W235" s="29">
        <f>+SUMIFS('Scritture 2015'!$F:$F,'Scritture 2015'!$G:$G,"17",'Scritture 2015'!$A:$A,$M235)</f>
        <v>0</v>
      </c>
      <c r="X235" s="29">
        <f>+SUMIFS('Scritture 2015'!$F:$F,'Scritture 2015'!$G:$G,"39AF",'Scritture 2015'!$A:$A,$M235)</f>
        <v>0</v>
      </c>
      <c r="Y235" s="29">
        <f>+SUMIFS('Scritture 2015'!$F:$F,'Scritture 2015'!$G:$G,"39SD",'Scritture 2015'!$A:$A,$M235)</f>
        <v>0</v>
      </c>
      <c r="Z235" s="29">
        <f>+SUMIFS('Scritture 2015'!$F:$F,'Scritture 2015'!$G:$G,"37",'Scritture 2015'!$A:$A,$M235)</f>
        <v>0</v>
      </c>
      <c r="AA235" s="29">
        <f>+SUMIFS('Scritture 2015'!$F:$F,'Scritture 2015'!$G:$G,"19",'Scritture 2015'!$A:$A,$M235)</f>
        <v>0</v>
      </c>
      <c r="AB235" s="29">
        <f>+SUMIFS('Scritture 2015'!$F:$F,'Scritture 2015'!$G:$G,"SP",'Scritture 2015'!$A:$A,$M235)</f>
        <v>0</v>
      </c>
      <c r="AC235" s="29">
        <f t="shared" si="18"/>
        <v>-16736.13</v>
      </c>
      <c r="AD235" s="29">
        <f t="shared" si="19"/>
        <v>0</v>
      </c>
      <c r="AF235">
        <v>210</v>
      </c>
      <c r="AG235" t="s">
        <v>932</v>
      </c>
    </row>
    <row r="236" spans="1:33" x14ac:dyDescent="0.3">
      <c r="A236" s="12" t="s">
        <v>22</v>
      </c>
      <c r="B236" s="12" t="s">
        <v>160</v>
      </c>
      <c r="C236" s="13" t="s">
        <v>161</v>
      </c>
      <c r="D236" s="13" t="s">
        <v>292</v>
      </c>
      <c r="E236" s="14" t="s">
        <v>293</v>
      </c>
      <c r="F236" s="13" t="s">
        <v>319</v>
      </c>
      <c r="G236" s="13"/>
      <c r="H236" s="10" t="s">
        <v>22</v>
      </c>
      <c r="I236" s="10" t="s">
        <v>160</v>
      </c>
      <c r="J236" t="s">
        <v>209</v>
      </c>
      <c r="K236" t="s">
        <v>295</v>
      </c>
      <c r="L236" t="s">
        <v>296</v>
      </c>
      <c r="M236" s="15">
        <v>22205000039</v>
      </c>
      <c r="N236" s="15" t="s">
        <v>327</v>
      </c>
      <c r="O236" s="12"/>
      <c r="P236" s="12">
        <f>+VLOOKUP(M236,[3]Foglio1!$A$1:$C$65536,3,0)</f>
        <v>-58702.400000000001</v>
      </c>
      <c r="Q236" s="12">
        <f t="shared" si="20"/>
        <v>-58702.400000000001</v>
      </c>
      <c r="R236" s="29">
        <f>+VLOOKUP($M236,'Sp 2013'!$M:$X,12,0)</f>
        <v>0</v>
      </c>
      <c r="S236" s="29">
        <f>+VLOOKUP($M236,'Bil 2014'!$M:$Y,13,0)</f>
        <v>0</v>
      </c>
      <c r="T236" s="29">
        <f>+SUMIFS('Scritture 2015'!$F:$F,'Scritture 2015'!$G:$G,"38",'Scritture 2015'!$A:$A,$M236)</f>
        <v>0</v>
      </c>
      <c r="U236" s="29">
        <f>+SUMIFS('Scritture 2015'!$F:$F,'Scritture 2015'!$G:$G,"16",'Scritture 2015'!$A:$A,$M236)</f>
        <v>0</v>
      </c>
      <c r="V236" s="29">
        <f>+SUMIFS('Scritture 2015'!$F:$F,'Scritture 2015'!$G:$G,"39CA",'Scritture 2015'!$A:$A,$M236)</f>
        <v>0</v>
      </c>
      <c r="W236" s="29">
        <f>+SUMIFS('Scritture 2015'!$F:$F,'Scritture 2015'!$G:$G,"17",'Scritture 2015'!$A:$A,$M236)</f>
        <v>0</v>
      </c>
      <c r="X236" s="29">
        <f>+SUMIFS('Scritture 2015'!$F:$F,'Scritture 2015'!$G:$G,"39AF",'Scritture 2015'!$A:$A,$M236)</f>
        <v>0</v>
      </c>
      <c r="Y236" s="29">
        <f>+SUMIFS('Scritture 2015'!$F:$F,'Scritture 2015'!$G:$G,"39SD",'Scritture 2015'!$A:$A,$M236)</f>
        <v>0</v>
      </c>
      <c r="Z236" s="29">
        <f>+SUMIFS('Scritture 2015'!$F:$F,'Scritture 2015'!$G:$G,"37",'Scritture 2015'!$A:$A,$M236)</f>
        <v>0</v>
      </c>
      <c r="AA236" s="29">
        <f>+SUMIFS('Scritture 2015'!$F:$F,'Scritture 2015'!$G:$G,"19",'Scritture 2015'!$A:$A,$M236)</f>
        <v>0</v>
      </c>
      <c r="AB236" s="29">
        <f>+SUMIFS('Scritture 2015'!$F:$F,'Scritture 2015'!$G:$G,"SP",'Scritture 2015'!$A:$A,$M236)</f>
        <v>0</v>
      </c>
      <c r="AC236" s="29">
        <f t="shared" si="18"/>
        <v>-58702.400000000001</v>
      </c>
      <c r="AD236" s="29">
        <f t="shared" si="19"/>
        <v>0</v>
      </c>
      <c r="AF236">
        <v>210</v>
      </c>
      <c r="AG236" t="s">
        <v>932</v>
      </c>
    </row>
    <row r="237" spans="1:33" x14ac:dyDescent="0.3">
      <c r="A237" s="12" t="s">
        <v>22</v>
      </c>
      <c r="B237" s="12" t="s">
        <v>160</v>
      </c>
      <c r="C237" s="13" t="s">
        <v>161</v>
      </c>
      <c r="D237" s="13" t="s">
        <v>292</v>
      </c>
      <c r="E237" s="14" t="s">
        <v>293</v>
      </c>
      <c r="F237" s="13" t="s">
        <v>319</v>
      </c>
      <c r="G237" s="13"/>
      <c r="H237" s="10" t="s">
        <v>22</v>
      </c>
      <c r="I237" s="10" t="s">
        <v>160</v>
      </c>
      <c r="J237" t="s">
        <v>209</v>
      </c>
      <c r="K237" t="s">
        <v>295</v>
      </c>
      <c r="L237" t="s">
        <v>296</v>
      </c>
      <c r="M237" s="15">
        <v>22205000041</v>
      </c>
      <c r="N237" s="15" t="s">
        <v>328</v>
      </c>
      <c r="O237" s="12"/>
      <c r="P237" s="12">
        <f>+VLOOKUP(M237,[3]Foglio1!$A$1:$C$65536,3,0)</f>
        <v>-300000</v>
      </c>
      <c r="Q237" s="12">
        <f t="shared" si="20"/>
        <v>-300000</v>
      </c>
      <c r="R237" s="29">
        <f>+VLOOKUP($M237,'Sp 2013'!$M:$X,12,0)</f>
        <v>0</v>
      </c>
      <c r="S237" s="29">
        <f>+VLOOKUP($M237,'Bil 2014'!$M:$Y,13,0)</f>
        <v>0</v>
      </c>
      <c r="T237" s="29">
        <f>+SUMIFS('Scritture 2015'!$F:$F,'Scritture 2015'!$G:$G,"38",'Scritture 2015'!$A:$A,$M237)</f>
        <v>0</v>
      </c>
      <c r="U237" s="29">
        <f>+SUMIFS('Scritture 2015'!$F:$F,'Scritture 2015'!$G:$G,"16",'Scritture 2015'!$A:$A,$M237)</f>
        <v>0</v>
      </c>
      <c r="V237" s="29">
        <f>+SUMIFS('Scritture 2015'!$F:$F,'Scritture 2015'!$G:$G,"39CA",'Scritture 2015'!$A:$A,$M237)</f>
        <v>0</v>
      </c>
      <c r="W237" s="29">
        <f>+SUMIFS('Scritture 2015'!$F:$F,'Scritture 2015'!$G:$G,"17",'Scritture 2015'!$A:$A,$M237)</f>
        <v>0</v>
      </c>
      <c r="X237" s="29">
        <f>+SUMIFS('Scritture 2015'!$F:$F,'Scritture 2015'!$G:$G,"39AF",'Scritture 2015'!$A:$A,$M237)</f>
        <v>0</v>
      </c>
      <c r="Y237" s="29">
        <f>+SUMIFS('Scritture 2015'!$F:$F,'Scritture 2015'!$G:$G,"39SD",'Scritture 2015'!$A:$A,$M237)</f>
        <v>0</v>
      </c>
      <c r="Z237" s="29">
        <f>+SUMIFS('Scritture 2015'!$F:$F,'Scritture 2015'!$G:$G,"37",'Scritture 2015'!$A:$A,$M237)</f>
        <v>0</v>
      </c>
      <c r="AA237" s="29">
        <f>+SUMIFS('Scritture 2015'!$F:$F,'Scritture 2015'!$G:$G,"19",'Scritture 2015'!$A:$A,$M237)</f>
        <v>0</v>
      </c>
      <c r="AB237" s="29">
        <f>+SUMIFS('Scritture 2015'!$F:$F,'Scritture 2015'!$G:$G,"SP",'Scritture 2015'!$A:$A,$M237)</f>
        <v>0</v>
      </c>
      <c r="AC237" s="29">
        <f t="shared" si="18"/>
        <v>-300000</v>
      </c>
      <c r="AD237" s="29">
        <f t="shared" si="19"/>
        <v>0</v>
      </c>
      <c r="AF237">
        <v>210</v>
      </c>
      <c r="AG237" t="s">
        <v>932</v>
      </c>
    </row>
    <row r="238" spans="1:33" x14ac:dyDescent="0.3">
      <c r="A238" s="12" t="s">
        <v>22</v>
      </c>
      <c r="B238" s="12" t="s">
        <v>160</v>
      </c>
      <c r="C238" s="13" t="s">
        <v>161</v>
      </c>
      <c r="D238" s="13" t="s">
        <v>292</v>
      </c>
      <c r="E238" s="14" t="s">
        <v>293</v>
      </c>
      <c r="F238" s="13"/>
      <c r="G238" s="13"/>
      <c r="H238" s="10" t="s">
        <v>22</v>
      </c>
      <c r="I238" s="10" t="s">
        <v>160</v>
      </c>
      <c r="J238" t="s">
        <v>209</v>
      </c>
      <c r="K238" t="s">
        <v>295</v>
      </c>
      <c r="L238" t="s">
        <v>296</v>
      </c>
      <c r="M238" s="26"/>
      <c r="N238" s="21" t="s">
        <v>329</v>
      </c>
      <c r="O238" s="12">
        <f>+VLOOKUP(M238,[2]Foglio1!$A:$C,3,0)</f>
        <v>0</v>
      </c>
      <c r="P238" s="12"/>
      <c r="Q238" s="12">
        <f t="shared" si="20"/>
        <v>0</v>
      </c>
      <c r="R238" s="29"/>
      <c r="S238" s="29"/>
      <c r="T238" s="29">
        <f>+SUMIFS('Scritture 2015'!$F:$F,'Scritture 2015'!$G:$G,"38",'Scritture 2015'!$A:$A,$M238)</f>
        <v>0</v>
      </c>
      <c r="U238" s="29">
        <f>+SUMIFS('Scritture 2015'!$F:$F,'Scritture 2015'!$G:$G,"16",'Scritture 2015'!$A:$A,$M238)</f>
        <v>0</v>
      </c>
      <c r="V238" s="29">
        <f>+SUMIFS('Scritture 2015'!$F:$F,'Scritture 2015'!$G:$G,"39CA",'Scritture 2015'!$A:$A,$M238)</f>
        <v>0</v>
      </c>
      <c r="W238" s="29">
        <f>+SUMIFS('Scritture 2015'!$F:$F,'Scritture 2015'!$G:$G,"17",'Scritture 2015'!$A:$A,$M238)</f>
        <v>0</v>
      </c>
      <c r="X238" s="29">
        <f>+SUMIFS('Scritture 2015'!$F:$F,'Scritture 2015'!$G:$G,"39AF",'Scritture 2015'!$A:$A,$M238)</f>
        <v>0</v>
      </c>
      <c r="Y238" s="29">
        <f>+SUMIFS('Scritture 2015'!$F:$F,'Scritture 2015'!$G:$G,"39SD",'Scritture 2015'!$A:$A,$M238)</f>
        <v>0</v>
      </c>
      <c r="Z238" s="29">
        <f>+SUMIFS('Scritture 2015'!$F:$F,'Scritture 2015'!$G:$G,"37",'Scritture 2015'!$A:$A,$M238)</f>
        <v>0</v>
      </c>
      <c r="AA238" s="29">
        <f>+SUMIFS('Scritture 2015'!$F:$F,'Scritture 2015'!$G:$G,"19",'Scritture 2015'!$A:$A,$M238)</f>
        <v>0</v>
      </c>
      <c r="AB238" s="29">
        <f>+SUMIFS('Scritture 2015'!$F:$F,'Scritture 2015'!$G:$G,"SP",'Scritture 2015'!$A:$A,$M238)</f>
        <v>0</v>
      </c>
      <c r="AC238" s="29">
        <f t="shared" si="18"/>
        <v>0</v>
      </c>
      <c r="AD238" s="29">
        <f t="shared" si="19"/>
        <v>0</v>
      </c>
    </row>
    <row r="239" spans="1:33" x14ac:dyDescent="0.3">
      <c r="A239" s="12"/>
      <c r="B239" s="12"/>
      <c r="C239" s="13"/>
      <c r="D239" s="13"/>
      <c r="E239" s="14"/>
      <c r="F239" s="13"/>
      <c r="G239" s="13"/>
      <c r="H239" s="10" t="s">
        <v>22</v>
      </c>
      <c r="I239" s="10" t="s">
        <v>160</v>
      </c>
      <c r="J239" t="s">
        <v>209</v>
      </c>
      <c r="K239" t="s">
        <v>295</v>
      </c>
      <c r="L239" t="s">
        <v>296</v>
      </c>
      <c r="M239" t="s">
        <v>993</v>
      </c>
      <c r="N239" s="105" t="s">
        <v>992</v>
      </c>
      <c r="O239" s="12"/>
      <c r="P239" s="12"/>
      <c r="Q239" s="12">
        <f t="shared" ref="Q239" si="22">+P239-O239</f>
        <v>0</v>
      </c>
      <c r="R239" s="29"/>
      <c r="S239" s="29"/>
      <c r="T239" s="29">
        <f>+SUMIFS('Scritture 2015'!$F:$F,'Scritture 2015'!$G:$G,"38",'Scritture 2015'!$A:$A,$M239)</f>
        <v>0</v>
      </c>
      <c r="U239" s="29">
        <f>+SUMIFS('Scritture 2015'!$F:$F,'Scritture 2015'!$G:$G,"16",'Scritture 2015'!$A:$A,$M239)</f>
        <v>0</v>
      </c>
      <c r="V239" s="29">
        <f>+SUMIFS('Scritture 2015'!$F:$F,'Scritture 2015'!$G:$G,"39CA",'Scritture 2015'!$A:$A,$M239)</f>
        <v>0</v>
      </c>
      <c r="W239" s="29">
        <f>+SUMIFS('Scritture 2015'!$F:$F,'Scritture 2015'!$G:$G,"17",'Scritture 2015'!$A:$A,$M239)</f>
        <v>0</v>
      </c>
      <c r="X239" s="29">
        <f>+SUMIFS('Scritture 2015'!$F:$F,'Scritture 2015'!$G:$G,"39AF",'Scritture 2015'!$A:$A,$M239)</f>
        <v>0</v>
      </c>
      <c r="Y239" s="29">
        <f>+SUMIFS('Scritture 2015'!$F:$F,'Scritture 2015'!$G:$G,"39SD",'Scritture 2015'!$A:$A,$M239)</f>
        <v>0</v>
      </c>
      <c r="Z239" s="29">
        <f>+SUMIFS('Scritture 2015'!$F:$F,'Scritture 2015'!$G:$G,"37",'Scritture 2015'!$A:$A,$M239)</f>
        <v>0</v>
      </c>
      <c r="AA239" s="29">
        <f>+SUMIFS('Scritture 2015'!$F:$F,'Scritture 2015'!$G:$G,"19",'Scritture 2015'!$A:$A,$M239)</f>
        <v>0</v>
      </c>
      <c r="AB239" s="29">
        <f>+SUMIFS('Scritture 2015'!$F:$F,'Scritture 2015'!$G:$G,"SP",'Scritture 2015'!$A:$A,$M239)</f>
        <v>-1155755.5499999998</v>
      </c>
      <c r="AC239" s="29">
        <f t="shared" ref="AC239" si="23">+P239+SUM(R239:AB239)</f>
        <v>-1155755.5499999998</v>
      </c>
      <c r="AD239" s="29">
        <f t="shared" ref="AD239" si="24">+AC239-P239</f>
        <v>-1155755.5499999998</v>
      </c>
    </row>
    <row r="240" spans="1:33" x14ac:dyDescent="0.3">
      <c r="A240" s="12" t="s">
        <v>22</v>
      </c>
      <c r="B240" s="12" t="s">
        <v>160</v>
      </c>
      <c r="C240" s="13" t="s">
        <v>161</v>
      </c>
      <c r="D240" s="13" t="s">
        <v>292</v>
      </c>
      <c r="E240" s="14" t="s">
        <v>293</v>
      </c>
      <c r="F240" s="13" t="s">
        <v>330</v>
      </c>
      <c r="G240" s="13"/>
      <c r="H240" s="10" t="s">
        <v>22</v>
      </c>
      <c r="I240" s="10" t="s">
        <v>160</v>
      </c>
      <c r="J240" t="s">
        <v>277</v>
      </c>
      <c r="K240" t="s">
        <v>331</v>
      </c>
      <c r="L240" t="s">
        <v>296</v>
      </c>
      <c r="M240" s="15">
        <v>22206000001</v>
      </c>
      <c r="N240" s="15" t="s">
        <v>332</v>
      </c>
      <c r="O240" s="12">
        <f>+VLOOKUP(M240,[2]Foglio1!$A:$C,3,0)</f>
        <v>-723464.93</v>
      </c>
      <c r="P240" s="12">
        <f>+VLOOKUP(M240,[3]Foglio1!$A$1:$C$65536,3,0)</f>
        <v>-617715.84</v>
      </c>
      <c r="Q240" s="12">
        <f t="shared" si="20"/>
        <v>105749.09000000008</v>
      </c>
      <c r="R240" s="29">
        <f>+VLOOKUP($M240,'Sp 2013'!$M:$X,12,0)</f>
        <v>0</v>
      </c>
      <c r="S240" s="29">
        <f>+VLOOKUP($M240,'Bil 2014'!$M:$Y,13,0)</f>
        <v>0</v>
      </c>
      <c r="T240" s="29">
        <f>+SUMIFS('Scritture 2015'!$F:$F,'Scritture 2015'!$G:$G,"38",'Scritture 2015'!$A:$A,$M240)</f>
        <v>0</v>
      </c>
      <c r="U240" s="29">
        <f>+SUMIFS('Scritture 2015'!$F:$F,'Scritture 2015'!$G:$G,"16",'Scritture 2015'!$A:$A,$M240)</f>
        <v>0</v>
      </c>
      <c r="V240" s="29">
        <f>+SUMIFS('Scritture 2015'!$F:$F,'Scritture 2015'!$G:$G,"39CA",'Scritture 2015'!$A:$A,$M240)</f>
        <v>0</v>
      </c>
      <c r="W240" s="29">
        <f>+SUMIFS('Scritture 2015'!$F:$F,'Scritture 2015'!$G:$G,"17",'Scritture 2015'!$A:$A,$M240)</f>
        <v>0</v>
      </c>
      <c r="X240" s="29">
        <f>+SUMIFS('Scritture 2015'!$F:$F,'Scritture 2015'!$G:$G,"39AF",'Scritture 2015'!$A:$A,$M240)</f>
        <v>0</v>
      </c>
      <c r="Y240" s="29">
        <f>+SUMIFS('Scritture 2015'!$F:$F,'Scritture 2015'!$G:$G,"39SD",'Scritture 2015'!$A:$A,$M240)</f>
        <v>0</v>
      </c>
      <c r="Z240" s="29">
        <f>+SUMIFS('Scritture 2015'!$F:$F,'Scritture 2015'!$G:$G,"37",'Scritture 2015'!$A:$A,$M240)</f>
        <v>0</v>
      </c>
      <c r="AA240" s="29">
        <f>+SUMIFS('Scritture 2015'!$F:$F,'Scritture 2015'!$G:$G,"19",'Scritture 2015'!$A:$A,$M240)</f>
        <v>0</v>
      </c>
      <c r="AB240" s="29">
        <f>+SUMIFS('Scritture 2015'!$F:$F,'Scritture 2015'!$G:$G,"SP",'Scritture 2015'!$A:$A,$M240)</f>
        <v>111279.39</v>
      </c>
      <c r="AC240" s="29">
        <f t="shared" si="18"/>
        <v>-506436.44999999995</v>
      </c>
      <c r="AD240" s="29">
        <f t="shared" si="19"/>
        <v>111279.39000000001</v>
      </c>
      <c r="AF240">
        <v>160</v>
      </c>
      <c r="AG240" t="s">
        <v>933</v>
      </c>
    </row>
    <row r="241" spans="1:33" x14ac:dyDescent="0.3">
      <c r="A241" s="12" t="s">
        <v>22</v>
      </c>
      <c r="B241" s="12" t="s">
        <v>160</v>
      </c>
      <c r="C241" s="13" t="s">
        <v>161</v>
      </c>
      <c r="D241" s="13" t="s">
        <v>292</v>
      </c>
      <c r="E241" s="14" t="s">
        <v>293</v>
      </c>
      <c r="F241" s="13" t="s">
        <v>330</v>
      </c>
      <c r="G241" s="13"/>
      <c r="H241" s="10" t="s">
        <v>22</v>
      </c>
      <c r="I241" s="10" t="s">
        <v>160</v>
      </c>
      <c r="J241" t="s">
        <v>277</v>
      </c>
      <c r="K241" t="s">
        <v>331</v>
      </c>
      <c r="L241" t="s">
        <v>296</v>
      </c>
      <c r="M241" s="15">
        <v>22206000002</v>
      </c>
      <c r="N241" s="15" t="s">
        <v>333</v>
      </c>
      <c r="O241" s="12">
        <f>+VLOOKUP(M241,[2]Foglio1!$A:$C,3,0)</f>
        <v>-723464.93</v>
      </c>
      <c r="P241" s="12">
        <f>+VLOOKUP(M241,[3]Foglio1!$A$1:$C$65536,3,0)</f>
        <v>-617715.84</v>
      </c>
      <c r="Q241" s="12">
        <f t="shared" si="20"/>
        <v>105749.09000000008</v>
      </c>
      <c r="R241" s="29">
        <f>+VLOOKUP($M241,'Sp 2013'!$M:$X,12,0)</f>
        <v>0</v>
      </c>
      <c r="S241" s="29">
        <f>+VLOOKUP($M241,'Bil 2014'!$M:$Y,13,0)</f>
        <v>0</v>
      </c>
      <c r="T241" s="29">
        <f>+SUMIFS('Scritture 2015'!$F:$F,'Scritture 2015'!$G:$G,"38",'Scritture 2015'!$A:$A,$M241)</f>
        <v>0</v>
      </c>
      <c r="U241" s="29">
        <f>+SUMIFS('Scritture 2015'!$F:$F,'Scritture 2015'!$G:$G,"16",'Scritture 2015'!$A:$A,$M241)</f>
        <v>0</v>
      </c>
      <c r="V241" s="29">
        <f>+SUMIFS('Scritture 2015'!$F:$F,'Scritture 2015'!$G:$G,"39CA",'Scritture 2015'!$A:$A,$M241)</f>
        <v>0</v>
      </c>
      <c r="W241" s="29">
        <f>+SUMIFS('Scritture 2015'!$F:$F,'Scritture 2015'!$G:$G,"17",'Scritture 2015'!$A:$A,$M241)</f>
        <v>0</v>
      </c>
      <c r="X241" s="29">
        <f>+SUMIFS('Scritture 2015'!$F:$F,'Scritture 2015'!$G:$G,"39AF",'Scritture 2015'!$A:$A,$M241)</f>
        <v>0</v>
      </c>
      <c r="Y241" s="29">
        <f>+SUMIFS('Scritture 2015'!$F:$F,'Scritture 2015'!$G:$G,"39SD",'Scritture 2015'!$A:$A,$M241)</f>
        <v>0</v>
      </c>
      <c r="Z241" s="29">
        <f>+SUMIFS('Scritture 2015'!$F:$F,'Scritture 2015'!$G:$G,"37",'Scritture 2015'!$A:$A,$M241)</f>
        <v>0</v>
      </c>
      <c r="AA241" s="29">
        <f>+SUMIFS('Scritture 2015'!$F:$F,'Scritture 2015'!$G:$G,"19",'Scritture 2015'!$A:$A,$M241)</f>
        <v>0</v>
      </c>
      <c r="AB241" s="29">
        <f>+SUMIFS('Scritture 2015'!$F:$F,'Scritture 2015'!$G:$G,"SP",'Scritture 2015'!$A:$A,$M241)</f>
        <v>111279.39</v>
      </c>
      <c r="AC241" s="29">
        <f t="shared" si="18"/>
        <v>-506436.44999999995</v>
      </c>
      <c r="AD241" s="29">
        <f t="shared" si="19"/>
        <v>111279.39000000001</v>
      </c>
      <c r="AF241">
        <v>160</v>
      </c>
      <c r="AG241" t="s">
        <v>933</v>
      </c>
    </row>
    <row r="242" spans="1:33" x14ac:dyDescent="0.3">
      <c r="A242" s="12" t="s">
        <v>22</v>
      </c>
      <c r="B242" s="12" t="s">
        <v>160</v>
      </c>
      <c r="C242" s="13" t="s">
        <v>161</v>
      </c>
      <c r="D242" s="13" t="s">
        <v>292</v>
      </c>
      <c r="E242" s="14" t="s">
        <v>293</v>
      </c>
      <c r="F242" s="13" t="s">
        <v>330</v>
      </c>
      <c r="G242" s="13"/>
      <c r="H242" s="10" t="s">
        <v>22</v>
      </c>
      <c r="I242" s="10" t="s">
        <v>160</v>
      </c>
      <c r="J242" t="s">
        <v>277</v>
      </c>
      <c r="K242" t="s">
        <v>331</v>
      </c>
      <c r="L242" t="s">
        <v>296</v>
      </c>
      <c r="M242" s="15">
        <v>22206000008</v>
      </c>
      <c r="N242" s="15" t="s">
        <v>334</v>
      </c>
      <c r="O242" s="12">
        <f>+VLOOKUP(M242,[2]Foglio1!$A:$C,3,0)</f>
        <v>-1008558.64</v>
      </c>
      <c r="P242" s="12">
        <f>+VLOOKUP(M242,[3]Foglio1!$A$1:$C$65536,3,0)</f>
        <v>-767324.78</v>
      </c>
      <c r="Q242" s="12">
        <f t="shared" si="20"/>
        <v>241233.86</v>
      </c>
      <c r="R242" s="29">
        <f>+VLOOKUP($M242,'Sp 2013'!$M:$X,12,0)</f>
        <v>0</v>
      </c>
      <c r="S242" s="29">
        <f>+VLOOKUP($M242,'Bil 2014'!$M:$Y,13,0)</f>
        <v>0</v>
      </c>
      <c r="T242" s="29">
        <f>+SUMIFS('Scritture 2015'!$F:$F,'Scritture 2015'!$G:$G,"38",'Scritture 2015'!$A:$A,$M242)</f>
        <v>0</v>
      </c>
      <c r="U242" s="29">
        <f>+SUMIFS('Scritture 2015'!$F:$F,'Scritture 2015'!$G:$G,"16",'Scritture 2015'!$A:$A,$M242)</f>
        <v>0</v>
      </c>
      <c r="V242" s="29">
        <f>+SUMIFS('Scritture 2015'!$F:$F,'Scritture 2015'!$G:$G,"39CA",'Scritture 2015'!$A:$A,$M242)</f>
        <v>0</v>
      </c>
      <c r="W242" s="29">
        <f>+SUMIFS('Scritture 2015'!$F:$F,'Scritture 2015'!$G:$G,"17",'Scritture 2015'!$A:$A,$M242)</f>
        <v>0</v>
      </c>
      <c r="X242" s="29">
        <f>+SUMIFS('Scritture 2015'!$F:$F,'Scritture 2015'!$G:$G,"39AF",'Scritture 2015'!$A:$A,$M242)</f>
        <v>0</v>
      </c>
      <c r="Y242" s="29">
        <f>+SUMIFS('Scritture 2015'!$F:$F,'Scritture 2015'!$G:$G,"39SD",'Scritture 2015'!$A:$A,$M242)</f>
        <v>0</v>
      </c>
      <c r="Z242" s="29">
        <f>+SUMIFS('Scritture 2015'!$F:$F,'Scritture 2015'!$G:$G,"37",'Scritture 2015'!$A:$A,$M242)</f>
        <v>0</v>
      </c>
      <c r="AA242" s="29">
        <f>+SUMIFS('Scritture 2015'!$F:$F,'Scritture 2015'!$G:$G,"19",'Scritture 2015'!$A:$A,$M242)</f>
        <v>0</v>
      </c>
      <c r="AB242" s="29">
        <f>+SUMIFS('Scritture 2015'!$F:$F,'Scritture 2015'!$G:$G,"SP",'Scritture 2015'!$A:$A,$M242)</f>
        <v>298909.40000000002</v>
      </c>
      <c r="AC242" s="29">
        <f t="shared" si="18"/>
        <v>-468415.38</v>
      </c>
      <c r="AD242" s="29">
        <f t="shared" si="19"/>
        <v>298909.40000000002</v>
      </c>
      <c r="AF242">
        <v>160</v>
      </c>
      <c r="AG242" t="s">
        <v>933</v>
      </c>
    </row>
    <row r="243" spans="1:33" x14ac:dyDescent="0.3">
      <c r="A243" s="12" t="s">
        <v>22</v>
      </c>
      <c r="B243" s="12" t="s">
        <v>160</v>
      </c>
      <c r="C243" s="13" t="s">
        <v>161</v>
      </c>
      <c r="D243" s="13" t="s">
        <v>292</v>
      </c>
      <c r="E243" s="14" t="s">
        <v>293</v>
      </c>
      <c r="F243" s="13" t="s">
        <v>330</v>
      </c>
      <c r="G243" s="13"/>
      <c r="H243" s="10" t="s">
        <v>22</v>
      </c>
      <c r="I243" s="10" t="s">
        <v>160</v>
      </c>
      <c r="J243" t="s">
        <v>277</v>
      </c>
      <c r="K243" t="s">
        <v>331</v>
      </c>
      <c r="L243" t="s">
        <v>296</v>
      </c>
      <c r="M243" s="15">
        <v>22206000010</v>
      </c>
      <c r="N243" s="15" t="s">
        <v>335</v>
      </c>
      <c r="O243" s="12">
        <f>+VLOOKUP(M243,[2]Foglio1!$A:$C,3,0)</f>
        <v>-168969.12</v>
      </c>
      <c r="P243" s="12">
        <f>+VLOOKUP(M243,[3]Foglio1!$A$1:$C$65536,3,0)</f>
        <v>-148290.84</v>
      </c>
      <c r="Q243" s="12">
        <f t="shared" si="20"/>
        <v>20678.28</v>
      </c>
      <c r="R243" s="29">
        <f>+VLOOKUP($M243,'Sp 2013'!$M:$X,12,0)</f>
        <v>0</v>
      </c>
      <c r="S243" s="29">
        <f>+VLOOKUP($M243,'Bil 2014'!$M:$Y,13,0)</f>
        <v>0</v>
      </c>
      <c r="T243" s="29">
        <f>+SUMIFS('Scritture 2015'!$F:$F,'Scritture 2015'!$G:$G,"38",'Scritture 2015'!$A:$A,$M243)</f>
        <v>0</v>
      </c>
      <c r="U243" s="29">
        <f>+SUMIFS('Scritture 2015'!$F:$F,'Scritture 2015'!$G:$G,"16",'Scritture 2015'!$A:$A,$M243)</f>
        <v>0</v>
      </c>
      <c r="V243" s="29">
        <f>+SUMIFS('Scritture 2015'!$F:$F,'Scritture 2015'!$G:$G,"39CA",'Scritture 2015'!$A:$A,$M243)</f>
        <v>0</v>
      </c>
      <c r="W243" s="29">
        <f>+SUMIFS('Scritture 2015'!$F:$F,'Scritture 2015'!$G:$G,"17",'Scritture 2015'!$A:$A,$M243)</f>
        <v>0</v>
      </c>
      <c r="X243" s="29">
        <f>+SUMIFS('Scritture 2015'!$F:$F,'Scritture 2015'!$G:$G,"39AF",'Scritture 2015'!$A:$A,$M243)</f>
        <v>0</v>
      </c>
      <c r="Y243" s="29">
        <f>+SUMIFS('Scritture 2015'!$F:$F,'Scritture 2015'!$G:$G,"39SD",'Scritture 2015'!$A:$A,$M243)</f>
        <v>0</v>
      </c>
      <c r="Z243" s="29">
        <f>+SUMIFS('Scritture 2015'!$F:$F,'Scritture 2015'!$G:$G,"37",'Scritture 2015'!$A:$A,$M243)</f>
        <v>0</v>
      </c>
      <c r="AA243" s="29">
        <f>+SUMIFS('Scritture 2015'!$F:$F,'Scritture 2015'!$G:$G,"19",'Scritture 2015'!$A:$A,$M243)</f>
        <v>0</v>
      </c>
      <c r="AB243" s="29">
        <f>+SUMIFS('Scritture 2015'!$F:$F,'Scritture 2015'!$G:$G,"SP",'Scritture 2015'!$A:$A,$M243)</f>
        <v>26737.08</v>
      </c>
      <c r="AC243" s="29">
        <f t="shared" si="18"/>
        <v>-121553.76</v>
      </c>
      <c r="AD243" s="29">
        <f t="shared" si="19"/>
        <v>26737.08</v>
      </c>
      <c r="AF243">
        <v>160</v>
      </c>
      <c r="AG243" t="s">
        <v>933</v>
      </c>
    </row>
    <row r="244" spans="1:33" x14ac:dyDescent="0.3">
      <c r="A244" s="12" t="s">
        <v>22</v>
      </c>
      <c r="B244" s="12" t="s">
        <v>160</v>
      </c>
      <c r="C244" s="13" t="s">
        <v>161</v>
      </c>
      <c r="D244" s="13" t="s">
        <v>292</v>
      </c>
      <c r="E244" s="14" t="s">
        <v>293</v>
      </c>
      <c r="F244" s="13" t="s">
        <v>330</v>
      </c>
      <c r="G244" s="13"/>
      <c r="H244" s="10" t="s">
        <v>22</v>
      </c>
      <c r="I244" s="10" t="s">
        <v>160</v>
      </c>
      <c r="J244" t="s">
        <v>277</v>
      </c>
      <c r="K244" t="s">
        <v>331</v>
      </c>
      <c r="L244" t="s">
        <v>296</v>
      </c>
      <c r="M244" s="15">
        <v>22206000011</v>
      </c>
      <c r="N244" s="15" t="s">
        <v>336</v>
      </c>
      <c r="O244" s="12">
        <f>+VLOOKUP(M244,[2]Foglio1!$A:$C,3,0)</f>
        <v>-208539.63</v>
      </c>
      <c r="P244" s="12">
        <f>+VLOOKUP(M244,[3]Foglio1!$A$1:$C$65536,3,0)</f>
        <v>-172330.98</v>
      </c>
      <c r="Q244" s="12">
        <f t="shared" si="20"/>
        <v>36208.649999999994</v>
      </c>
      <c r="R244" s="29">
        <f>+VLOOKUP($M244,'Sp 2013'!$M:$X,12,0)</f>
        <v>0</v>
      </c>
      <c r="S244" s="29">
        <f>+VLOOKUP($M244,'Bil 2014'!$M:$Y,13,0)</f>
        <v>0</v>
      </c>
      <c r="T244" s="29">
        <f>+SUMIFS('Scritture 2015'!$F:$F,'Scritture 2015'!$G:$G,"38",'Scritture 2015'!$A:$A,$M244)</f>
        <v>0</v>
      </c>
      <c r="U244" s="29">
        <f>+SUMIFS('Scritture 2015'!$F:$F,'Scritture 2015'!$G:$G,"16",'Scritture 2015'!$A:$A,$M244)</f>
        <v>0</v>
      </c>
      <c r="V244" s="29">
        <f>+SUMIFS('Scritture 2015'!$F:$F,'Scritture 2015'!$G:$G,"39CA",'Scritture 2015'!$A:$A,$M244)</f>
        <v>0</v>
      </c>
      <c r="W244" s="29">
        <f>+SUMIFS('Scritture 2015'!$F:$F,'Scritture 2015'!$G:$G,"17",'Scritture 2015'!$A:$A,$M244)</f>
        <v>0</v>
      </c>
      <c r="X244" s="29">
        <f>+SUMIFS('Scritture 2015'!$F:$F,'Scritture 2015'!$G:$G,"39AF",'Scritture 2015'!$A:$A,$M244)</f>
        <v>0</v>
      </c>
      <c r="Y244" s="29">
        <f>+SUMIFS('Scritture 2015'!$F:$F,'Scritture 2015'!$G:$G,"39SD",'Scritture 2015'!$A:$A,$M244)</f>
        <v>0</v>
      </c>
      <c r="Z244" s="29">
        <f>+SUMIFS('Scritture 2015'!$F:$F,'Scritture 2015'!$G:$G,"37",'Scritture 2015'!$A:$A,$M244)</f>
        <v>0</v>
      </c>
      <c r="AA244" s="29">
        <f>+SUMIFS('Scritture 2015'!$F:$F,'Scritture 2015'!$G:$G,"19",'Scritture 2015'!$A:$A,$M244)</f>
        <v>0</v>
      </c>
      <c r="AB244" s="29">
        <f>+SUMIFS('Scritture 2015'!$F:$F,'Scritture 2015'!$G:$G,"SP",'Scritture 2015'!$A:$A,$M244)</f>
        <v>36949.67</v>
      </c>
      <c r="AC244" s="29">
        <f t="shared" si="18"/>
        <v>-135381.31</v>
      </c>
      <c r="AD244" s="29">
        <f t="shared" si="19"/>
        <v>36949.670000000013</v>
      </c>
      <c r="AF244">
        <v>160</v>
      </c>
      <c r="AG244" t="s">
        <v>933</v>
      </c>
    </row>
    <row r="245" spans="1:33" x14ac:dyDescent="0.3">
      <c r="A245" s="12" t="s">
        <v>22</v>
      </c>
      <c r="B245" s="12" t="s">
        <v>160</v>
      </c>
      <c r="C245" s="13" t="s">
        <v>161</v>
      </c>
      <c r="D245" s="13" t="s">
        <v>292</v>
      </c>
      <c r="E245" s="14" t="s">
        <v>293</v>
      </c>
      <c r="F245" s="13" t="s">
        <v>330</v>
      </c>
      <c r="G245" s="13"/>
      <c r="H245" s="10" t="s">
        <v>22</v>
      </c>
      <c r="I245" s="10" t="s">
        <v>160</v>
      </c>
      <c r="J245" t="s">
        <v>277</v>
      </c>
      <c r="K245" t="s">
        <v>331</v>
      </c>
      <c r="L245" t="s">
        <v>296</v>
      </c>
      <c r="M245" s="15">
        <v>22206000012</v>
      </c>
      <c r="N245" s="15" t="s">
        <v>337</v>
      </c>
      <c r="O245" s="12">
        <f>+VLOOKUP(M245,[2]Foglio1!$A:$C,3,0)</f>
        <v>-45933.5</v>
      </c>
      <c r="P245" s="12">
        <f>+VLOOKUP(M245,[3]Foglio1!$A$1:$C$65536,3,0)</f>
        <v>-38078.42</v>
      </c>
      <c r="Q245" s="12">
        <f t="shared" si="20"/>
        <v>7855.0800000000017</v>
      </c>
      <c r="R245" s="29">
        <f>+VLOOKUP($M245,'Sp 2013'!$M:$X,12,0)</f>
        <v>0</v>
      </c>
      <c r="S245" s="29">
        <f>+VLOOKUP($M245,'Bil 2014'!$M:$Y,13,0)</f>
        <v>0</v>
      </c>
      <c r="T245" s="29">
        <f>+SUMIFS('Scritture 2015'!$F:$F,'Scritture 2015'!$G:$G,"38",'Scritture 2015'!$A:$A,$M245)</f>
        <v>0</v>
      </c>
      <c r="U245" s="29">
        <f>+SUMIFS('Scritture 2015'!$F:$F,'Scritture 2015'!$G:$G,"16",'Scritture 2015'!$A:$A,$M245)</f>
        <v>0</v>
      </c>
      <c r="V245" s="29">
        <f>+SUMIFS('Scritture 2015'!$F:$F,'Scritture 2015'!$G:$G,"39CA",'Scritture 2015'!$A:$A,$M245)</f>
        <v>0</v>
      </c>
      <c r="W245" s="29">
        <f>+SUMIFS('Scritture 2015'!$F:$F,'Scritture 2015'!$G:$G,"17",'Scritture 2015'!$A:$A,$M245)</f>
        <v>0</v>
      </c>
      <c r="X245" s="29">
        <f>+SUMIFS('Scritture 2015'!$F:$F,'Scritture 2015'!$G:$G,"39AF",'Scritture 2015'!$A:$A,$M245)</f>
        <v>0</v>
      </c>
      <c r="Y245" s="29">
        <f>+SUMIFS('Scritture 2015'!$F:$F,'Scritture 2015'!$G:$G,"39SD",'Scritture 2015'!$A:$A,$M245)</f>
        <v>0</v>
      </c>
      <c r="Z245" s="29">
        <f>+SUMIFS('Scritture 2015'!$F:$F,'Scritture 2015'!$G:$G,"37",'Scritture 2015'!$A:$A,$M245)</f>
        <v>0</v>
      </c>
      <c r="AA245" s="29">
        <f>+SUMIFS('Scritture 2015'!$F:$F,'Scritture 2015'!$G:$G,"19",'Scritture 2015'!$A:$A,$M245)</f>
        <v>0</v>
      </c>
      <c r="AB245" s="29">
        <f>+SUMIFS('Scritture 2015'!$F:$F,'Scritture 2015'!$G:$G,"SP",'Scritture 2015'!$A:$A,$M245)</f>
        <v>8068.84</v>
      </c>
      <c r="AC245" s="29">
        <f t="shared" si="18"/>
        <v>-30009.579999999998</v>
      </c>
      <c r="AD245" s="29">
        <f t="shared" si="19"/>
        <v>8068.84</v>
      </c>
      <c r="AF245">
        <v>160</v>
      </c>
      <c r="AG245" t="s">
        <v>933</v>
      </c>
    </row>
    <row r="246" spans="1:33" x14ac:dyDescent="0.3">
      <c r="A246" s="12" t="s">
        <v>22</v>
      </c>
      <c r="B246" s="12" t="s">
        <v>160</v>
      </c>
      <c r="C246" s="13" t="s">
        <v>161</v>
      </c>
      <c r="D246" s="13" t="s">
        <v>292</v>
      </c>
      <c r="E246" s="14" t="s">
        <v>293</v>
      </c>
      <c r="F246" s="13" t="s">
        <v>330</v>
      </c>
      <c r="G246" s="13"/>
      <c r="H246" s="10" t="s">
        <v>22</v>
      </c>
      <c r="I246" s="10" t="s">
        <v>160</v>
      </c>
      <c r="J246" t="s">
        <v>277</v>
      </c>
      <c r="K246" t="s">
        <v>331</v>
      </c>
      <c r="L246" t="s">
        <v>296</v>
      </c>
      <c r="M246" s="15">
        <v>22206000013</v>
      </c>
      <c r="N246" s="15" t="s">
        <v>338</v>
      </c>
      <c r="O246" s="12">
        <f>+VLOOKUP(M246,[2]Foglio1!$A:$C,3,0)</f>
        <v>-12757.39</v>
      </c>
      <c r="P246" s="12">
        <f>+VLOOKUP(M246,[3]Foglio1!$A$1:$C$65536,3,0)</f>
        <v>0</v>
      </c>
      <c r="Q246" s="12">
        <f t="shared" ref="Q246" si="25">+P246-O246</f>
        <v>12757.39</v>
      </c>
      <c r="R246" s="29">
        <f>+VLOOKUP($M246,'Sp 2013'!$M:$X,12,0)</f>
        <v>0</v>
      </c>
      <c r="S246" s="29">
        <f>+VLOOKUP($M246,'Bil 2014'!$M:$Y,13,0)</f>
        <v>0</v>
      </c>
      <c r="T246" s="29">
        <f>+SUMIFS('Scritture 2015'!$F:$F,'Scritture 2015'!$G:$G,"38",'Scritture 2015'!$A:$A,$M246)</f>
        <v>0</v>
      </c>
      <c r="U246" s="29">
        <f>+SUMIFS('Scritture 2015'!$F:$F,'Scritture 2015'!$G:$G,"16",'Scritture 2015'!$A:$A,$M246)</f>
        <v>0</v>
      </c>
      <c r="V246" s="29">
        <f>+SUMIFS('Scritture 2015'!$F:$F,'Scritture 2015'!$G:$G,"39CA",'Scritture 2015'!$A:$A,$M246)</f>
        <v>0</v>
      </c>
      <c r="W246" s="29">
        <f>+SUMIFS('Scritture 2015'!$F:$F,'Scritture 2015'!$G:$G,"17",'Scritture 2015'!$A:$A,$M246)</f>
        <v>0</v>
      </c>
      <c r="X246" s="29">
        <f>+SUMIFS('Scritture 2015'!$F:$F,'Scritture 2015'!$G:$G,"39AF",'Scritture 2015'!$A:$A,$M246)</f>
        <v>0</v>
      </c>
      <c r="Y246" s="29">
        <f>+SUMIFS('Scritture 2015'!$F:$F,'Scritture 2015'!$G:$G,"39SD",'Scritture 2015'!$A:$A,$M246)</f>
        <v>0</v>
      </c>
      <c r="Z246" s="29">
        <f>+SUMIFS('Scritture 2015'!$F:$F,'Scritture 2015'!$G:$G,"37",'Scritture 2015'!$A:$A,$M246)</f>
        <v>0</v>
      </c>
      <c r="AA246" s="29">
        <f>+SUMIFS('Scritture 2015'!$F:$F,'Scritture 2015'!$G:$G,"19",'Scritture 2015'!$A:$A,$M246)</f>
        <v>0</v>
      </c>
      <c r="AB246" s="29">
        <f>+SUMIFS('Scritture 2015'!$F:$F,'Scritture 2015'!$G:$G,"SP",'Scritture 2015'!$A:$A,$M246)</f>
        <v>0</v>
      </c>
      <c r="AC246" s="29">
        <f t="shared" si="18"/>
        <v>0</v>
      </c>
      <c r="AD246" s="29">
        <f t="shared" ref="AD246" si="26">+AC246-P246</f>
        <v>0</v>
      </c>
      <c r="AF246">
        <v>160</v>
      </c>
      <c r="AG246" t="s">
        <v>933</v>
      </c>
    </row>
    <row r="247" spans="1:33" x14ac:dyDescent="0.3">
      <c r="A247" s="12" t="s">
        <v>22</v>
      </c>
      <c r="B247" s="12" t="s">
        <v>160</v>
      </c>
      <c r="C247" s="13" t="s">
        <v>161</v>
      </c>
      <c r="D247" s="13" t="s">
        <v>292</v>
      </c>
      <c r="E247" s="14" t="s">
        <v>293</v>
      </c>
      <c r="F247" s="13" t="s">
        <v>330</v>
      </c>
      <c r="G247" s="13"/>
      <c r="H247" s="10" t="s">
        <v>22</v>
      </c>
      <c r="I247" s="10" t="s">
        <v>160</v>
      </c>
      <c r="J247" t="s">
        <v>277</v>
      </c>
      <c r="K247" t="s">
        <v>331</v>
      </c>
      <c r="L247" t="s">
        <v>296</v>
      </c>
      <c r="M247" s="15">
        <v>22206000015</v>
      </c>
      <c r="N247" s="23" t="s">
        <v>339</v>
      </c>
      <c r="O247" s="12"/>
      <c r="P247" s="12">
        <f>+VLOOKUP(M247,[3]Foglio1!$A$1:$C$65536,3,0)</f>
        <v>-113546.93</v>
      </c>
      <c r="Q247" s="12">
        <f t="shared" si="20"/>
        <v>-113546.93</v>
      </c>
      <c r="R247" s="29">
        <f>+VLOOKUP($M247,'Sp 2013'!$M:$X,12,0)</f>
        <v>0</v>
      </c>
      <c r="S247" s="29">
        <f>+VLOOKUP($M247,'Bil 2014'!$M:$Y,13,0)</f>
        <v>0</v>
      </c>
      <c r="T247" s="29">
        <f>+SUMIFS('Scritture 2015'!$F:$F,'Scritture 2015'!$G:$G,"38",'Scritture 2015'!$A:$A,$M247)</f>
        <v>0</v>
      </c>
      <c r="U247" s="29">
        <f>+SUMIFS('Scritture 2015'!$F:$F,'Scritture 2015'!$G:$G,"16",'Scritture 2015'!$A:$A,$M247)</f>
        <v>0</v>
      </c>
      <c r="V247" s="29">
        <f>+SUMIFS('Scritture 2015'!$F:$F,'Scritture 2015'!$G:$G,"39CA",'Scritture 2015'!$A:$A,$M247)</f>
        <v>0</v>
      </c>
      <c r="W247" s="29">
        <f>+SUMIFS('Scritture 2015'!$F:$F,'Scritture 2015'!$G:$G,"17",'Scritture 2015'!$A:$A,$M247)</f>
        <v>0</v>
      </c>
      <c r="X247" s="29">
        <f>+SUMIFS('Scritture 2015'!$F:$F,'Scritture 2015'!$G:$G,"39AF",'Scritture 2015'!$A:$A,$M247)</f>
        <v>0</v>
      </c>
      <c r="Y247" s="29">
        <f>+SUMIFS('Scritture 2015'!$F:$F,'Scritture 2015'!$G:$G,"39SD",'Scritture 2015'!$A:$A,$M247)</f>
        <v>0</v>
      </c>
      <c r="Z247" s="29">
        <f>+SUMIFS('Scritture 2015'!$F:$F,'Scritture 2015'!$G:$G,"37",'Scritture 2015'!$A:$A,$M247)</f>
        <v>0</v>
      </c>
      <c r="AA247" s="29">
        <f>+SUMIFS('Scritture 2015'!$F:$F,'Scritture 2015'!$G:$G,"19",'Scritture 2015'!$A:$A,$M247)</f>
        <v>0</v>
      </c>
      <c r="AB247" s="29">
        <f>+SUMIFS('Scritture 2015'!$F:$F,'Scritture 2015'!$G:$G,"SP",'Scritture 2015'!$A:$A,$M247)</f>
        <v>49678.48</v>
      </c>
      <c r="AC247" s="29">
        <f t="shared" si="18"/>
        <v>-63868.44999999999</v>
      </c>
      <c r="AD247" s="29">
        <f t="shared" si="19"/>
        <v>49678.48</v>
      </c>
      <c r="AF247">
        <v>160</v>
      </c>
      <c r="AG247" t="s">
        <v>933</v>
      </c>
    </row>
    <row r="248" spans="1:33" x14ac:dyDescent="0.3">
      <c r="A248" s="12" t="s">
        <v>22</v>
      </c>
      <c r="B248" s="12" t="s">
        <v>160</v>
      </c>
      <c r="C248" s="13" t="s">
        <v>161</v>
      </c>
      <c r="D248" s="13" t="s">
        <v>292</v>
      </c>
      <c r="E248" s="14" t="s">
        <v>293</v>
      </c>
      <c r="F248" s="13" t="s">
        <v>330</v>
      </c>
      <c r="G248" s="13"/>
      <c r="H248" s="10" t="s">
        <v>22</v>
      </c>
      <c r="I248" s="10" t="s">
        <v>160</v>
      </c>
      <c r="J248" t="s">
        <v>277</v>
      </c>
      <c r="K248" t="s">
        <v>331</v>
      </c>
      <c r="L248" t="s">
        <v>296</v>
      </c>
      <c r="M248" s="15">
        <v>22206000017</v>
      </c>
      <c r="N248" s="23" t="s">
        <v>340</v>
      </c>
      <c r="O248" s="12">
        <f>+VLOOKUP(M248,[2]Foglio1!$A:$C,3,0)</f>
        <v>-828007.56</v>
      </c>
      <c r="P248" s="12">
        <f>+VLOOKUP(M248,[3]Foglio1!$A$1:$C$65536,3,0)</f>
        <v>-708439.8</v>
      </c>
      <c r="Q248" s="12">
        <f t="shared" si="20"/>
        <v>119567.76000000001</v>
      </c>
      <c r="R248" s="29">
        <f>+VLOOKUP($M248,'Sp 2013'!$M:$X,12,0)</f>
        <v>9100</v>
      </c>
      <c r="S248" s="29">
        <f>+VLOOKUP($M248,'Bil 2014'!$M:$Y,13,0)</f>
        <v>-2105.73</v>
      </c>
      <c r="T248" s="29">
        <f>+SUMIFS('Scritture 2015'!$F:$F,'Scritture 2015'!$G:$G,"38",'Scritture 2015'!$A:$A,$M248)</f>
        <v>0</v>
      </c>
      <c r="U248" s="29">
        <f>+SUMIFS('Scritture 2015'!$F:$F,'Scritture 2015'!$G:$G,"16",'Scritture 2015'!$A:$A,$M248)</f>
        <v>0</v>
      </c>
      <c r="V248" s="29">
        <f>+SUMIFS('Scritture 2015'!$F:$F,'Scritture 2015'!$G:$G,"39CA",'Scritture 2015'!$A:$A,$M248)</f>
        <v>-1998.51</v>
      </c>
      <c r="W248" s="29">
        <f>+SUMIFS('Scritture 2015'!$F:$F,'Scritture 2015'!$G:$G,"17",'Scritture 2015'!$A:$A,$M248)</f>
        <v>0</v>
      </c>
      <c r="X248" s="29">
        <f>+SUMIFS('Scritture 2015'!$F:$F,'Scritture 2015'!$G:$G,"39AF",'Scritture 2015'!$A:$A,$M248)</f>
        <v>0</v>
      </c>
      <c r="Y248" s="29">
        <f>+SUMIFS('Scritture 2015'!$F:$F,'Scritture 2015'!$G:$G,"39SD",'Scritture 2015'!$A:$A,$M248)</f>
        <v>0</v>
      </c>
      <c r="Z248" s="29">
        <f>+SUMIFS('Scritture 2015'!$F:$F,'Scritture 2015'!$G:$G,"37",'Scritture 2015'!$A:$A,$M248)</f>
        <v>0</v>
      </c>
      <c r="AA248" s="29">
        <f>+SUMIFS('Scritture 2015'!$F:$F,'Scritture 2015'!$G:$G,"19",'Scritture 2015'!$A:$A,$M248)</f>
        <v>0</v>
      </c>
      <c r="AB248" s="29">
        <f>+SUMIFS('Scritture 2015'!$F:$F,'Scritture 2015'!$G:$G,"SP",'Scritture 2015'!$A:$A,$M248)</f>
        <v>122904.83</v>
      </c>
      <c r="AC248" s="29">
        <f t="shared" si="18"/>
        <v>-580539.21000000008</v>
      </c>
      <c r="AD248" s="29">
        <f t="shared" si="19"/>
        <v>127900.58999999997</v>
      </c>
      <c r="AF248">
        <v>160</v>
      </c>
      <c r="AG248" t="s">
        <v>933</v>
      </c>
    </row>
    <row r="249" spans="1:33" x14ac:dyDescent="0.3">
      <c r="A249" s="12" t="s">
        <v>22</v>
      </c>
      <c r="B249" s="12" t="s">
        <v>160</v>
      </c>
      <c r="C249" s="13" t="s">
        <v>161</v>
      </c>
      <c r="D249" s="13" t="s">
        <v>292</v>
      </c>
      <c r="E249" s="14" t="s">
        <v>293</v>
      </c>
      <c r="F249" s="13" t="s">
        <v>330</v>
      </c>
      <c r="G249" s="13"/>
      <c r="H249" s="10" t="s">
        <v>22</v>
      </c>
      <c r="I249" s="10" t="s">
        <v>160</v>
      </c>
      <c r="J249" t="s">
        <v>277</v>
      </c>
      <c r="K249" t="s">
        <v>331</v>
      </c>
      <c r="L249" t="s">
        <v>296</v>
      </c>
      <c r="M249" s="15">
        <v>22206000018</v>
      </c>
      <c r="N249" s="23" t="s">
        <v>341</v>
      </c>
      <c r="O249" s="12">
        <f>+VLOOKUP(M249,[2]Foglio1!$A:$C,3,0)</f>
        <v>-62500</v>
      </c>
      <c r="P249" s="12">
        <f>+VLOOKUP(M249,[3]Foglio1!$A$1:$C$65536,3,0)</f>
        <v>0</v>
      </c>
      <c r="Q249" s="12">
        <f t="shared" si="20"/>
        <v>62500</v>
      </c>
      <c r="R249" s="29">
        <f>+VLOOKUP($M249,'Sp 2013'!$M:$X,12,0)</f>
        <v>0</v>
      </c>
      <c r="S249" s="29">
        <f>+VLOOKUP($M249,'Bil 2014'!$M:$Y,13,0)</f>
        <v>0</v>
      </c>
      <c r="T249" s="29">
        <f>+SUMIFS('Scritture 2015'!$F:$F,'Scritture 2015'!$G:$G,"38",'Scritture 2015'!$A:$A,$M249)</f>
        <v>0</v>
      </c>
      <c r="U249" s="29">
        <f>+SUMIFS('Scritture 2015'!$F:$F,'Scritture 2015'!$G:$G,"16",'Scritture 2015'!$A:$A,$M249)</f>
        <v>0</v>
      </c>
      <c r="V249" s="29">
        <f>+SUMIFS('Scritture 2015'!$F:$F,'Scritture 2015'!$G:$G,"39CA",'Scritture 2015'!$A:$A,$M249)</f>
        <v>0</v>
      </c>
      <c r="W249" s="29">
        <f>+SUMIFS('Scritture 2015'!$F:$F,'Scritture 2015'!$G:$G,"17",'Scritture 2015'!$A:$A,$M249)</f>
        <v>0</v>
      </c>
      <c r="X249" s="29">
        <f>+SUMIFS('Scritture 2015'!$F:$F,'Scritture 2015'!$G:$G,"39AF",'Scritture 2015'!$A:$A,$M249)</f>
        <v>0</v>
      </c>
      <c r="Y249" s="29">
        <f>+SUMIFS('Scritture 2015'!$F:$F,'Scritture 2015'!$G:$G,"39SD",'Scritture 2015'!$A:$A,$M249)</f>
        <v>0</v>
      </c>
      <c r="Z249" s="29">
        <f>+SUMIFS('Scritture 2015'!$F:$F,'Scritture 2015'!$G:$G,"37",'Scritture 2015'!$A:$A,$M249)</f>
        <v>0</v>
      </c>
      <c r="AA249" s="29">
        <f>+SUMIFS('Scritture 2015'!$F:$F,'Scritture 2015'!$G:$G,"19",'Scritture 2015'!$A:$A,$M249)</f>
        <v>0</v>
      </c>
      <c r="AB249" s="29">
        <f>+SUMIFS('Scritture 2015'!$F:$F,'Scritture 2015'!$G:$G,"SP",'Scritture 2015'!$A:$A,$M249)</f>
        <v>0</v>
      </c>
      <c r="AC249" s="29">
        <f t="shared" si="18"/>
        <v>0</v>
      </c>
      <c r="AD249" s="29">
        <f t="shared" si="19"/>
        <v>0</v>
      </c>
      <c r="AF249">
        <v>160</v>
      </c>
      <c r="AG249" t="s">
        <v>933</v>
      </c>
    </row>
    <row r="250" spans="1:33" x14ac:dyDescent="0.3">
      <c r="A250" s="12" t="s">
        <v>22</v>
      </c>
      <c r="B250" s="12" t="s">
        <v>160</v>
      </c>
      <c r="C250" s="13" t="s">
        <v>161</v>
      </c>
      <c r="D250" s="13" t="s">
        <v>292</v>
      </c>
      <c r="E250" s="14" t="s">
        <v>293</v>
      </c>
      <c r="F250" s="13" t="s">
        <v>330</v>
      </c>
      <c r="G250" s="13"/>
      <c r="H250" s="10" t="s">
        <v>22</v>
      </c>
      <c r="I250" s="10" t="s">
        <v>160</v>
      </c>
      <c r="J250" t="s">
        <v>277</v>
      </c>
      <c r="K250" t="s">
        <v>331</v>
      </c>
      <c r="L250" t="s">
        <v>296</v>
      </c>
      <c r="M250" s="15">
        <v>22206000019</v>
      </c>
      <c r="N250" s="23" t="s">
        <v>342</v>
      </c>
      <c r="O250" s="12">
        <f>+VLOOKUP(M250,[2]Foglio1!$A:$C,3,0)</f>
        <v>-219145.8</v>
      </c>
      <c r="P250" s="12">
        <f>+VLOOKUP(M250,[3]Foglio1!$A$1:$C$65536,3,0)</f>
        <v>-158680.94</v>
      </c>
      <c r="Q250" s="12">
        <f t="shared" si="20"/>
        <v>60464.859999999986</v>
      </c>
      <c r="R250" s="29">
        <f>+VLOOKUP($M250,'Sp 2013'!$M:$X,12,0)</f>
        <v>0</v>
      </c>
      <c r="S250" s="29">
        <f>+VLOOKUP($M250,'Bil 2014'!$M:$Y,13,0)</f>
        <v>0</v>
      </c>
      <c r="T250" s="29">
        <f>+SUMIFS('Scritture 2015'!$F:$F,'Scritture 2015'!$G:$G,"38",'Scritture 2015'!$A:$A,$M250)</f>
        <v>0</v>
      </c>
      <c r="U250" s="29">
        <f>+SUMIFS('Scritture 2015'!$F:$F,'Scritture 2015'!$G:$G,"16",'Scritture 2015'!$A:$A,$M250)</f>
        <v>0</v>
      </c>
      <c r="V250" s="29">
        <f>+SUMIFS('Scritture 2015'!$F:$F,'Scritture 2015'!$G:$G,"39CA",'Scritture 2015'!$A:$A,$M250)</f>
        <v>0</v>
      </c>
      <c r="W250" s="29">
        <f>+SUMIFS('Scritture 2015'!$F:$F,'Scritture 2015'!$G:$G,"17",'Scritture 2015'!$A:$A,$M250)</f>
        <v>0</v>
      </c>
      <c r="X250" s="29">
        <f>+SUMIFS('Scritture 2015'!$F:$F,'Scritture 2015'!$G:$G,"39AF",'Scritture 2015'!$A:$A,$M250)</f>
        <v>0</v>
      </c>
      <c r="Y250" s="29">
        <f>+SUMIFS('Scritture 2015'!$F:$F,'Scritture 2015'!$G:$G,"39SD",'Scritture 2015'!$A:$A,$M250)</f>
        <v>0</v>
      </c>
      <c r="Z250" s="29">
        <f>+SUMIFS('Scritture 2015'!$F:$F,'Scritture 2015'!$G:$G,"37",'Scritture 2015'!$A:$A,$M250)</f>
        <v>0</v>
      </c>
      <c r="AA250" s="29">
        <f>+SUMIFS('Scritture 2015'!$F:$F,'Scritture 2015'!$G:$G,"19",'Scritture 2015'!$A:$A,$M250)</f>
        <v>0</v>
      </c>
      <c r="AB250" s="29">
        <f>+SUMIFS('Scritture 2015'!$F:$F,'Scritture 2015'!$G:$G,"SP",'Scritture 2015'!$A:$A,$M250)</f>
        <v>62195.33</v>
      </c>
      <c r="AC250" s="29">
        <f t="shared" si="18"/>
        <v>-96485.61</v>
      </c>
      <c r="AD250" s="29">
        <f t="shared" si="19"/>
        <v>62195.33</v>
      </c>
      <c r="AF250">
        <v>160</v>
      </c>
      <c r="AG250" t="s">
        <v>933</v>
      </c>
    </row>
    <row r="251" spans="1:33" x14ac:dyDescent="0.3">
      <c r="A251" s="12" t="s">
        <v>22</v>
      </c>
      <c r="B251" s="12" t="s">
        <v>160</v>
      </c>
      <c r="C251" s="13" t="s">
        <v>161</v>
      </c>
      <c r="D251" s="13" t="s">
        <v>292</v>
      </c>
      <c r="E251" s="14" t="s">
        <v>293</v>
      </c>
      <c r="F251" s="13" t="s">
        <v>330</v>
      </c>
      <c r="G251" s="13"/>
      <c r="H251" s="10" t="s">
        <v>22</v>
      </c>
      <c r="I251" s="10" t="s">
        <v>160</v>
      </c>
      <c r="J251" t="s">
        <v>277</v>
      </c>
      <c r="K251" t="s">
        <v>331</v>
      </c>
      <c r="L251" t="s">
        <v>296</v>
      </c>
      <c r="M251" s="15">
        <v>22206000020</v>
      </c>
      <c r="N251" s="23" t="s">
        <v>343</v>
      </c>
      <c r="O251" s="12">
        <f>+VLOOKUP(M251,[2]Foglio1!$A:$C,3,0)</f>
        <v>-459860.44</v>
      </c>
      <c r="P251" s="12">
        <f>+VLOOKUP(M251,[3]Foglio1!$A$1:$C$65536,3,0)</f>
        <v>-296345.76</v>
      </c>
      <c r="Q251" s="12">
        <f t="shared" si="20"/>
        <v>163514.68</v>
      </c>
      <c r="R251" s="29">
        <f>+VLOOKUP($M251,'Sp 2013'!$M:$X,12,0)</f>
        <v>0</v>
      </c>
      <c r="S251" s="29">
        <f>+VLOOKUP($M251,'Bil 2014'!$M:$Y,13,0)</f>
        <v>0</v>
      </c>
      <c r="T251" s="29">
        <f>+SUMIFS('Scritture 2015'!$F:$F,'Scritture 2015'!$G:$G,"38",'Scritture 2015'!$A:$A,$M251)</f>
        <v>0</v>
      </c>
      <c r="U251" s="29">
        <f>+SUMIFS('Scritture 2015'!$F:$F,'Scritture 2015'!$G:$G,"16",'Scritture 2015'!$A:$A,$M251)</f>
        <v>0</v>
      </c>
      <c r="V251" s="29">
        <f>+SUMIFS('Scritture 2015'!$F:$F,'Scritture 2015'!$G:$G,"39CA",'Scritture 2015'!$A:$A,$M251)</f>
        <v>0</v>
      </c>
      <c r="W251" s="29">
        <f>+SUMIFS('Scritture 2015'!$F:$F,'Scritture 2015'!$G:$G,"17",'Scritture 2015'!$A:$A,$M251)</f>
        <v>0</v>
      </c>
      <c r="X251" s="29">
        <f>+SUMIFS('Scritture 2015'!$F:$F,'Scritture 2015'!$G:$G,"39AF",'Scritture 2015'!$A:$A,$M251)</f>
        <v>0</v>
      </c>
      <c r="Y251" s="29">
        <f>+SUMIFS('Scritture 2015'!$F:$F,'Scritture 2015'!$G:$G,"39SD",'Scritture 2015'!$A:$A,$M251)</f>
        <v>0</v>
      </c>
      <c r="Z251" s="29">
        <f>+SUMIFS('Scritture 2015'!$F:$F,'Scritture 2015'!$G:$G,"37",'Scritture 2015'!$A:$A,$M251)</f>
        <v>0</v>
      </c>
      <c r="AA251" s="29">
        <f>+SUMIFS('Scritture 2015'!$F:$F,'Scritture 2015'!$G:$G,"19",'Scritture 2015'!$A:$A,$M251)</f>
        <v>0</v>
      </c>
      <c r="AB251" s="29">
        <f>+SUMIFS('Scritture 2015'!$F:$F,'Scritture 2015'!$G:$G,"SP",'Scritture 2015'!$A:$A,$M251)</f>
        <v>167753.14000000001</v>
      </c>
      <c r="AC251" s="29">
        <f t="shared" si="18"/>
        <v>-128592.62</v>
      </c>
      <c r="AD251" s="29">
        <f t="shared" si="19"/>
        <v>167753.14000000001</v>
      </c>
      <c r="AF251">
        <v>160</v>
      </c>
      <c r="AG251" t="s">
        <v>933</v>
      </c>
    </row>
    <row r="252" spans="1:33" x14ac:dyDescent="0.3">
      <c r="A252" s="12" t="s">
        <v>22</v>
      </c>
      <c r="B252" s="12" t="s">
        <v>160</v>
      </c>
      <c r="C252" s="13" t="s">
        <v>161</v>
      </c>
      <c r="D252" s="13" t="s">
        <v>292</v>
      </c>
      <c r="E252" s="14" t="s">
        <v>293</v>
      </c>
      <c r="F252" s="13" t="s">
        <v>330</v>
      </c>
      <c r="G252" s="13"/>
      <c r="H252" s="10" t="s">
        <v>22</v>
      </c>
      <c r="I252" s="10" t="s">
        <v>160</v>
      </c>
      <c r="J252" t="s">
        <v>277</v>
      </c>
      <c r="K252" t="s">
        <v>331</v>
      </c>
      <c r="L252" t="s">
        <v>296</v>
      </c>
      <c r="M252" s="15">
        <v>22206000021</v>
      </c>
      <c r="N252" s="23" t="s">
        <v>344</v>
      </c>
      <c r="O252" s="12">
        <f>+VLOOKUP(M252,[2]Foglio1!$A:$C,3,0)</f>
        <v>-800000</v>
      </c>
      <c r="P252" s="12">
        <f>+VLOOKUP(M252,[3]Foglio1!$A$1:$C$65536,3,0)</f>
        <v>-640000</v>
      </c>
      <c r="Q252" s="12">
        <f t="shared" si="20"/>
        <v>160000</v>
      </c>
      <c r="R252" s="29">
        <f>+VLOOKUP($M252,'Sp 2013'!$M:$X,12,0)</f>
        <v>0</v>
      </c>
      <c r="S252" s="29">
        <f>+VLOOKUP($M252,'Bil 2014'!$M:$Y,13,0)</f>
        <v>61804</v>
      </c>
      <c r="T252" s="29">
        <f>+SUMIFS('Scritture 2015'!$F:$F,'Scritture 2015'!$G:$G,"38",'Scritture 2015'!$A:$A,$M252)</f>
        <v>0</v>
      </c>
      <c r="U252" s="29">
        <f>+SUMIFS('Scritture 2015'!$F:$F,'Scritture 2015'!$G:$G,"16",'Scritture 2015'!$A:$A,$M252)</f>
        <v>0</v>
      </c>
      <c r="V252" s="29">
        <f>+SUMIFS('Scritture 2015'!$F:$F,'Scritture 2015'!$G:$G,"39CA",'Scritture 2015'!$A:$A,$M252)</f>
        <v>-20265.64</v>
      </c>
      <c r="W252" s="29">
        <f>+SUMIFS('Scritture 2015'!$F:$F,'Scritture 2015'!$G:$G,"17",'Scritture 2015'!$A:$A,$M252)</f>
        <v>0</v>
      </c>
      <c r="X252" s="29">
        <f>+SUMIFS('Scritture 2015'!$F:$F,'Scritture 2015'!$G:$G,"39AF",'Scritture 2015'!$A:$A,$M252)</f>
        <v>0</v>
      </c>
      <c r="Y252" s="29">
        <f>+SUMIFS('Scritture 2015'!$F:$F,'Scritture 2015'!$G:$G,"39SD",'Scritture 2015'!$A:$A,$M252)</f>
        <v>0</v>
      </c>
      <c r="Z252" s="29">
        <f>+SUMIFS('Scritture 2015'!$F:$F,'Scritture 2015'!$G:$G,"37",'Scritture 2015'!$A:$A,$M252)</f>
        <v>0</v>
      </c>
      <c r="AA252" s="29">
        <f>+SUMIFS('Scritture 2015'!$F:$F,'Scritture 2015'!$G:$G,"19",'Scritture 2015'!$A:$A,$M252)</f>
        <v>0</v>
      </c>
      <c r="AB252" s="29">
        <f>+SUMIFS('Scritture 2015'!$F:$F,'Scritture 2015'!$G:$G,"SP",'Scritture 2015'!$A:$A,$M252)</f>
        <v>160000</v>
      </c>
      <c r="AC252" s="29">
        <f t="shared" si="18"/>
        <v>-438461.64</v>
      </c>
      <c r="AD252" s="29">
        <f t="shared" si="19"/>
        <v>201538.36</v>
      </c>
      <c r="AF252">
        <v>160</v>
      </c>
      <c r="AG252" t="s">
        <v>933</v>
      </c>
    </row>
    <row r="253" spans="1:33" x14ac:dyDescent="0.3">
      <c r="A253" s="12" t="s">
        <v>22</v>
      </c>
      <c r="B253" s="12" t="s">
        <v>160</v>
      </c>
      <c r="C253" s="13" t="s">
        <v>161</v>
      </c>
      <c r="D253" s="13" t="s">
        <v>292</v>
      </c>
      <c r="E253" s="14" t="s">
        <v>293</v>
      </c>
      <c r="F253" s="13" t="s">
        <v>330</v>
      </c>
      <c r="G253" s="13"/>
      <c r="H253" s="10" t="s">
        <v>22</v>
      </c>
      <c r="I253" s="10" t="s">
        <v>160</v>
      </c>
      <c r="J253" t="s">
        <v>277</v>
      </c>
      <c r="K253" t="s">
        <v>331</v>
      </c>
      <c r="L253" t="s">
        <v>296</v>
      </c>
      <c r="M253" s="15">
        <v>22206000022</v>
      </c>
      <c r="N253" s="23" t="s">
        <v>345</v>
      </c>
      <c r="O253" s="12">
        <f>+VLOOKUP(M253,[2]Foglio1!$A:$C,3,0)</f>
        <v>-1158000</v>
      </c>
      <c r="P253" s="12">
        <f>+VLOOKUP(M253,[3]Foglio1!$A$1:$C$65536,3,0)</f>
        <v>-1500000</v>
      </c>
      <c r="Q253" s="12">
        <f t="shared" si="20"/>
        <v>-342000</v>
      </c>
      <c r="R253" s="29">
        <f>+VLOOKUP($M253,'Sp 2013'!$M:$X,12,0)</f>
        <v>0</v>
      </c>
      <c r="S253" s="29">
        <f>+VLOOKUP($M253,'Bil 2014'!$M:$Y,13,0)</f>
        <v>120274.67</v>
      </c>
      <c r="T253" s="29">
        <f>+SUMIFS('Scritture 2015'!$F:$F,'Scritture 2015'!$G:$G,"38",'Scritture 2015'!$A:$A,$M253)</f>
        <v>0</v>
      </c>
      <c r="U253" s="29">
        <f>+SUMIFS('Scritture 2015'!$F:$F,'Scritture 2015'!$G:$G,"16",'Scritture 2015'!$A:$A,$M253)</f>
        <v>0</v>
      </c>
      <c r="V253" s="29">
        <f>+SUMIFS('Scritture 2015'!$F:$F,'Scritture 2015'!$G:$G,"39CA",'Scritture 2015'!$A:$A,$M253)</f>
        <v>-7530.66</v>
      </c>
      <c r="W253" s="29">
        <f>+SUMIFS('Scritture 2015'!$F:$F,'Scritture 2015'!$G:$G,"17",'Scritture 2015'!$A:$A,$M253)</f>
        <v>0</v>
      </c>
      <c r="X253" s="29">
        <f>+SUMIFS('Scritture 2015'!$F:$F,'Scritture 2015'!$G:$G,"39AF",'Scritture 2015'!$A:$A,$M253)</f>
        <v>0</v>
      </c>
      <c r="Y253" s="29">
        <f>+SUMIFS('Scritture 2015'!$F:$F,'Scritture 2015'!$G:$G,"39SD",'Scritture 2015'!$A:$A,$M253)</f>
        <v>0</v>
      </c>
      <c r="Z253" s="29">
        <f>+SUMIFS('Scritture 2015'!$F:$F,'Scritture 2015'!$G:$G,"37",'Scritture 2015'!$A:$A,$M253)</f>
        <v>0</v>
      </c>
      <c r="AA253" s="29">
        <f>+SUMIFS('Scritture 2015'!$F:$F,'Scritture 2015'!$G:$G,"19",'Scritture 2015'!$A:$A,$M253)</f>
        <v>0</v>
      </c>
      <c r="AB253" s="29">
        <f>+SUMIFS('Scritture 2015'!$F:$F,'Scritture 2015'!$G:$G,"SP",'Scritture 2015'!$A:$A,$M253)</f>
        <v>0</v>
      </c>
      <c r="AC253" s="29">
        <f t="shared" si="18"/>
        <v>-1387255.99</v>
      </c>
      <c r="AD253" s="29">
        <f t="shared" si="19"/>
        <v>112744.01000000001</v>
      </c>
      <c r="AF253">
        <v>160</v>
      </c>
      <c r="AG253" t="s">
        <v>933</v>
      </c>
    </row>
    <row r="254" spans="1:33" x14ac:dyDescent="0.3">
      <c r="A254" s="12"/>
      <c r="B254" s="12"/>
      <c r="C254" s="13"/>
      <c r="D254" s="13"/>
      <c r="E254" s="14"/>
      <c r="F254" s="13"/>
      <c r="G254" s="13"/>
      <c r="H254" s="10" t="s">
        <v>22</v>
      </c>
      <c r="I254" s="10" t="s">
        <v>160</v>
      </c>
      <c r="J254" t="s">
        <v>209</v>
      </c>
      <c r="K254" t="s">
        <v>295</v>
      </c>
      <c r="L254" t="s">
        <v>763</v>
      </c>
      <c r="M254" s="15" t="s">
        <v>836</v>
      </c>
      <c r="N254" s="23" t="s">
        <v>837</v>
      </c>
      <c r="O254" s="12"/>
      <c r="P254" s="12"/>
      <c r="Q254" s="12">
        <f t="shared" si="20"/>
        <v>0</v>
      </c>
      <c r="R254" s="29">
        <f>+VLOOKUP($M254,'Sp 2013'!$M:$X,12,0)</f>
        <v>0</v>
      </c>
      <c r="S254" s="29">
        <f>+VLOOKUP($M254,'Bil 2014'!$M:$Y,13,0)</f>
        <v>-6145.92</v>
      </c>
      <c r="T254" s="29">
        <f>+SUMIFS('Scritture 2015'!$F:$F,'Scritture 2015'!$G:$G,"38",'Scritture 2015'!$A:$A,$M254)</f>
        <v>0</v>
      </c>
      <c r="U254" s="29">
        <f>+SUMIFS('Scritture 2015'!$F:$F,'Scritture 2015'!$G:$G,"16",'Scritture 2015'!$A:$A,$M254)</f>
        <v>0</v>
      </c>
      <c r="V254" s="29">
        <f>+SUMIFS('Scritture 2015'!$F:$F,'Scritture 2015'!$G:$G,"39CA",'Scritture 2015'!$A:$A,$M254)</f>
        <v>0</v>
      </c>
      <c r="W254" s="29">
        <f>+SUMIFS('Scritture 2015'!$F:$F,'Scritture 2015'!$G:$G,"17",'Scritture 2015'!$A:$A,$M254)</f>
        <v>-38229.225000000006</v>
      </c>
      <c r="X254" s="29">
        <f>+SUMIFS('Scritture 2015'!$F:$F,'Scritture 2015'!$G:$G,"39AF",'Scritture 2015'!$A:$A,$M254)</f>
        <v>0</v>
      </c>
      <c r="Y254" s="29">
        <f>+SUMIFS('Scritture 2015'!$F:$F,'Scritture 2015'!$G:$G,"39SD",'Scritture 2015'!$A:$A,$M254)</f>
        <v>0</v>
      </c>
      <c r="Z254" s="29">
        <f>+SUMIFS('Scritture 2015'!$F:$F,'Scritture 2015'!$G:$G,"37",'Scritture 2015'!$A:$A,$M254)</f>
        <v>0</v>
      </c>
      <c r="AA254" s="29">
        <f>+SUMIFS('Scritture 2015'!$F:$F,'Scritture 2015'!$G:$G,"19",'Scritture 2015'!$A:$A,$M254)</f>
        <v>0</v>
      </c>
      <c r="AB254" s="29">
        <f>+SUMIFS('Scritture 2015'!$F:$F,'Scritture 2015'!$G:$G,"SP",'Scritture 2015'!$A:$A,$M254)</f>
        <v>0</v>
      </c>
      <c r="AC254" s="29">
        <f t="shared" si="18"/>
        <v>-44375.145000000004</v>
      </c>
      <c r="AD254" s="29">
        <f t="shared" si="19"/>
        <v>-44375.145000000004</v>
      </c>
      <c r="AF254">
        <v>210</v>
      </c>
      <c r="AG254" t="s">
        <v>934</v>
      </c>
    </row>
    <row r="255" spans="1:33" x14ac:dyDescent="0.3">
      <c r="A255" s="12"/>
      <c r="B255" s="12"/>
      <c r="C255" s="13"/>
      <c r="D255" s="13"/>
      <c r="E255" s="14"/>
      <c r="F255" s="13"/>
      <c r="G255" s="13"/>
      <c r="H255" s="10" t="s">
        <v>22</v>
      </c>
      <c r="I255" s="10" t="s">
        <v>160</v>
      </c>
      <c r="J255" t="s">
        <v>277</v>
      </c>
      <c r="K255" t="s">
        <v>331</v>
      </c>
      <c r="L255" t="s">
        <v>763</v>
      </c>
      <c r="M255" s="15" t="s">
        <v>838</v>
      </c>
      <c r="N255" s="15" t="s">
        <v>839</v>
      </c>
      <c r="O255" s="12"/>
      <c r="P255" s="12"/>
      <c r="Q255" s="12">
        <f t="shared" si="20"/>
        <v>0</v>
      </c>
      <c r="R255" s="29">
        <f>+VLOOKUP($M255,'Sp 2013'!$M:$X,12,0)</f>
        <v>0</v>
      </c>
      <c r="S255" s="29">
        <f>+VLOOKUP($M255,'Bil 2014'!$M:$Y,13,0)</f>
        <v>-11728.01</v>
      </c>
      <c r="T255" s="29">
        <f>+SUMIFS('Scritture 2015'!$F:$F,'Scritture 2015'!$G:$G,"38",'Scritture 2015'!$A:$A,$M255)</f>
        <v>0</v>
      </c>
      <c r="U255" s="29">
        <f>+SUMIFS('Scritture 2015'!$F:$F,'Scritture 2015'!$G:$G,"16",'Scritture 2015'!$A:$A,$M255)</f>
        <v>0</v>
      </c>
      <c r="V255" s="29">
        <f>+SUMIFS('Scritture 2015'!$F:$F,'Scritture 2015'!$G:$G,"39CA",'Scritture 2015'!$A:$A,$M255)</f>
        <v>0</v>
      </c>
      <c r="W255" s="29">
        <f>+SUMIFS('Scritture 2015'!$F:$F,'Scritture 2015'!$G:$G,"17",'Scritture 2015'!$A:$A,$M255)</f>
        <v>-84905.87999999999</v>
      </c>
      <c r="X255" s="29">
        <f>+SUMIFS('Scritture 2015'!$F:$F,'Scritture 2015'!$G:$G,"39AF",'Scritture 2015'!$A:$A,$M255)</f>
        <v>0</v>
      </c>
      <c r="Y255" s="29">
        <f>+SUMIFS('Scritture 2015'!$F:$F,'Scritture 2015'!$G:$G,"39SD",'Scritture 2015'!$A:$A,$M255)</f>
        <v>0</v>
      </c>
      <c r="Z255" s="29">
        <f>+SUMIFS('Scritture 2015'!$F:$F,'Scritture 2015'!$G:$G,"37",'Scritture 2015'!$A:$A,$M255)</f>
        <v>0</v>
      </c>
      <c r="AA255" s="29">
        <f>+SUMIFS('Scritture 2015'!$F:$F,'Scritture 2015'!$G:$G,"19",'Scritture 2015'!$A:$A,$M255)</f>
        <v>0</v>
      </c>
      <c r="AB255" s="29">
        <f>+SUMIFS('Scritture 2015'!$F:$F,'Scritture 2015'!$G:$G,"SP",'Scritture 2015'!$A:$A,$M255)</f>
        <v>0</v>
      </c>
      <c r="AC255" s="29">
        <f t="shared" si="18"/>
        <v>-96633.889999999985</v>
      </c>
      <c r="AD255" s="29">
        <f t="shared" si="19"/>
        <v>-96633.889999999985</v>
      </c>
      <c r="AF255">
        <v>160</v>
      </c>
      <c r="AG255" t="s">
        <v>935</v>
      </c>
    </row>
    <row r="256" spans="1:33" x14ac:dyDescent="0.3">
      <c r="A256" s="12" t="s">
        <v>22</v>
      </c>
      <c r="B256" s="12" t="s">
        <v>160</v>
      </c>
      <c r="C256" s="13" t="s">
        <v>161</v>
      </c>
      <c r="D256" s="13" t="s">
        <v>208</v>
      </c>
      <c r="E256" s="14" t="s">
        <v>346</v>
      </c>
      <c r="F256" s="13"/>
      <c r="G256" s="13"/>
      <c r="H256" s="10" t="s">
        <v>22</v>
      </c>
      <c r="I256" s="10" t="s">
        <v>160</v>
      </c>
      <c r="J256" t="s">
        <v>209</v>
      </c>
      <c r="K256" t="s">
        <v>210</v>
      </c>
      <c r="L256" t="s">
        <v>211</v>
      </c>
      <c r="M256" s="15">
        <v>22200</v>
      </c>
      <c r="N256" s="15" t="s">
        <v>211</v>
      </c>
      <c r="O256" s="12">
        <f>+VLOOKUP(M256,[2]Foglio1!$A:$C,3,0)</f>
        <v>-10393447.16</v>
      </c>
      <c r="P256" s="12">
        <f>+VLOOKUP(M256,[3]Foglio1!$A$1:$C$65536,3,0)</f>
        <v>-10108334.449999999</v>
      </c>
      <c r="Q256" s="12">
        <f t="shared" si="20"/>
        <v>285112.71000000089</v>
      </c>
      <c r="R256" s="29">
        <f>+VLOOKUP($M256,'Sp 2013'!$M:$X,12,0)</f>
        <v>0</v>
      </c>
      <c r="S256" s="29">
        <f>+VLOOKUP($M256,'Bil 2014'!$M:$Y,13,0)</f>
        <v>0</v>
      </c>
      <c r="T256" s="29">
        <f>+SUMIFS('Scritture 2015'!$F:$F,'Scritture 2015'!$G:$G,"38",'Scritture 2015'!$A:$A,$M256)</f>
        <v>0</v>
      </c>
      <c r="U256" s="29">
        <f>+SUMIFS('Scritture 2015'!$F:$F,'Scritture 2015'!$G:$G,"16",'Scritture 2015'!$A:$A,$M256)</f>
        <v>0</v>
      </c>
      <c r="V256" s="29">
        <f>+SUMIFS('Scritture 2015'!$F:$F,'Scritture 2015'!$G:$G,"39CA",'Scritture 2015'!$A:$A,$M256)</f>
        <v>0</v>
      </c>
      <c r="W256" s="29">
        <f>+SUMIFS('Scritture 2015'!$F:$F,'Scritture 2015'!$G:$G,"17",'Scritture 2015'!$A:$A,$M256)</f>
        <v>0</v>
      </c>
      <c r="X256" s="29">
        <f>+SUMIFS('Scritture 2015'!$F:$F,'Scritture 2015'!$G:$G,"39AF",'Scritture 2015'!$A:$A,$M256)</f>
        <v>0</v>
      </c>
      <c r="Y256" s="29">
        <f>+SUMIFS('Scritture 2015'!$F:$F,'Scritture 2015'!$G:$G,"39SD",'Scritture 2015'!$A:$A,$M256)</f>
        <v>0</v>
      </c>
      <c r="Z256" s="29">
        <f>+SUMIFS('Scritture 2015'!$F:$F,'Scritture 2015'!$G:$G,"37",'Scritture 2015'!$A:$A,$M256)</f>
        <v>0</v>
      </c>
      <c r="AA256" s="29">
        <f>+SUMIFS('Scritture 2015'!$F:$F,'Scritture 2015'!$G:$G,"19",'Scritture 2015'!$A:$A,$M256)</f>
        <v>0</v>
      </c>
      <c r="AB256" s="29">
        <f>+SUMIFS('Scritture 2015'!$F:$F,'Scritture 2015'!$G:$G,"SP",'Scritture 2015'!$A:$A,$M256)</f>
        <v>0</v>
      </c>
      <c r="AC256" s="29">
        <f t="shared" si="18"/>
        <v>-10108334.449999999</v>
      </c>
      <c r="AD256" s="29">
        <f t="shared" si="19"/>
        <v>0</v>
      </c>
      <c r="AF256">
        <v>190</v>
      </c>
      <c r="AG256" t="s">
        <v>921</v>
      </c>
    </row>
    <row r="257" spans="1:33" x14ac:dyDescent="0.3">
      <c r="A257" s="12" t="s">
        <v>22</v>
      </c>
      <c r="B257" s="12" t="s">
        <v>160</v>
      </c>
      <c r="C257" s="13" t="s">
        <v>161</v>
      </c>
      <c r="D257" s="13" t="s">
        <v>208</v>
      </c>
      <c r="E257" s="14" t="s">
        <v>346</v>
      </c>
      <c r="F257" s="13"/>
      <c r="G257" s="13"/>
      <c r="H257" s="10" t="s">
        <v>22</v>
      </c>
      <c r="I257" s="10" t="s">
        <v>160</v>
      </c>
      <c r="J257" t="s">
        <v>209</v>
      </c>
      <c r="K257" t="s">
        <v>210</v>
      </c>
      <c r="L257" t="s">
        <v>211</v>
      </c>
      <c r="M257" s="15">
        <v>22211000004</v>
      </c>
      <c r="N257" s="15" t="s">
        <v>347</v>
      </c>
      <c r="O257" s="12">
        <f>+VLOOKUP(M257,[2]Foglio1!$A:$C,3,0)</f>
        <v>-616615.85</v>
      </c>
      <c r="P257" s="12">
        <f>+VLOOKUP(M257,[3]Foglio1!$A$1:$C$65536,3,0)</f>
        <v>-429965.96</v>
      </c>
      <c r="Q257" s="12">
        <f t="shared" si="20"/>
        <v>186649.88999999996</v>
      </c>
      <c r="R257" s="29">
        <f>+VLOOKUP($M257,'Sp 2013'!$M:$X,12,0)</f>
        <v>0</v>
      </c>
      <c r="S257" s="29">
        <f>+VLOOKUP($M257,'Bil 2014'!$M:$Y,13,0)</f>
        <v>0</v>
      </c>
      <c r="T257" s="29">
        <f>+SUMIFS('Scritture 2015'!$F:$F,'Scritture 2015'!$G:$G,"38",'Scritture 2015'!$A:$A,$M257)</f>
        <v>0</v>
      </c>
      <c r="U257" s="29">
        <f>+SUMIFS('Scritture 2015'!$F:$F,'Scritture 2015'!$G:$G,"16",'Scritture 2015'!$A:$A,$M257)</f>
        <v>0</v>
      </c>
      <c r="V257" s="29">
        <f>+SUMIFS('Scritture 2015'!$F:$F,'Scritture 2015'!$G:$G,"39CA",'Scritture 2015'!$A:$A,$M257)</f>
        <v>0</v>
      </c>
      <c r="W257" s="29">
        <f>+SUMIFS('Scritture 2015'!$F:$F,'Scritture 2015'!$G:$G,"17",'Scritture 2015'!$A:$A,$M257)</f>
        <v>0</v>
      </c>
      <c r="X257" s="29">
        <f>+SUMIFS('Scritture 2015'!$F:$F,'Scritture 2015'!$G:$G,"39AF",'Scritture 2015'!$A:$A,$M257)</f>
        <v>0</v>
      </c>
      <c r="Y257" s="29">
        <f>+SUMIFS('Scritture 2015'!$F:$F,'Scritture 2015'!$G:$G,"39SD",'Scritture 2015'!$A:$A,$M257)</f>
        <v>0</v>
      </c>
      <c r="Z257" s="29">
        <f>+SUMIFS('Scritture 2015'!$F:$F,'Scritture 2015'!$G:$G,"37",'Scritture 2015'!$A:$A,$M257)</f>
        <v>0</v>
      </c>
      <c r="AA257" s="29">
        <f>+SUMIFS('Scritture 2015'!$F:$F,'Scritture 2015'!$G:$G,"19",'Scritture 2015'!$A:$A,$M257)</f>
        <v>0</v>
      </c>
      <c r="AB257" s="29">
        <f>+SUMIFS('Scritture 2015'!$F:$F,'Scritture 2015'!$G:$G,"SP",'Scritture 2015'!$A:$A,$M257)</f>
        <v>0</v>
      </c>
      <c r="AC257" s="29">
        <f t="shared" si="18"/>
        <v>-429965.96</v>
      </c>
      <c r="AD257" s="29">
        <f t="shared" si="19"/>
        <v>0</v>
      </c>
      <c r="AF257">
        <v>190</v>
      </c>
      <c r="AG257" t="s">
        <v>921</v>
      </c>
    </row>
    <row r="258" spans="1:33" x14ac:dyDescent="0.3">
      <c r="A258" s="12" t="s">
        <v>22</v>
      </c>
      <c r="B258" s="12" t="s">
        <v>160</v>
      </c>
      <c r="C258" s="13" t="s">
        <v>161</v>
      </c>
      <c r="D258" s="13" t="s">
        <v>208</v>
      </c>
      <c r="E258" s="14" t="s">
        <v>346</v>
      </c>
      <c r="F258" s="13"/>
      <c r="G258" s="13"/>
      <c r="H258" s="10" t="s">
        <v>22</v>
      </c>
      <c r="I258" s="10" t="s">
        <v>160</v>
      </c>
      <c r="J258" t="s">
        <v>209</v>
      </c>
      <c r="K258" t="s">
        <v>210</v>
      </c>
      <c r="L258" t="s">
        <v>211</v>
      </c>
      <c r="M258" s="15">
        <v>22211000008</v>
      </c>
      <c r="N258" s="15" t="s">
        <v>348</v>
      </c>
      <c r="O258" s="12">
        <f>+VLOOKUP(M258,[2]Foglio1!$A:$C,3,0)</f>
        <v>-369099.4</v>
      </c>
      <c r="P258" s="12">
        <f>+VLOOKUP(M258,[3]Foglio1!$A$1:$C$65536,3,0)</f>
        <v>-415400.17</v>
      </c>
      <c r="Q258" s="12">
        <f t="shared" si="20"/>
        <v>-46300.76999999996</v>
      </c>
      <c r="R258" s="29">
        <f>+VLOOKUP($M258,'Sp 2013'!$M:$X,12,0)</f>
        <v>0</v>
      </c>
      <c r="S258" s="29">
        <f>+VLOOKUP($M258,'Bil 2014'!$M:$Y,13,0)</f>
        <v>0</v>
      </c>
      <c r="T258" s="29">
        <f>+SUMIFS('Scritture 2015'!$F:$F,'Scritture 2015'!$G:$G,"38",'Scritture 2015'!$A:$A,$M258)</f>
        <v>0</v>
      </c>
      <c r="U258" s="29">
        <f>+SUMIFS('Scritture 2015'!$F:$F,'Scritture 2015'!$G:$G,"16",'Scritture 2015'!$A:$A,$M258)</f>
        <v>0</v>
      </c>
      <c r="V258" s="29">
        <f>+SUMIFS('Scritture 2015'!$F:$F,'Scritture 2015'!$G:$G,"39CA",'Scritture 2015'!$A:$A,$M258)</f>
        <v>0</v>
      </c>
      <c r="W258" s="29">
        <f>+SUMIFS('Scritture 2015'!$F:$F,'Scritture 2015'!$G:$G,"17",'Scritture 2015'!$A:$A,$M258)</f>
        <v>0</v>
      </c>
      <c r="X258" s="29">
        <f>+SUMIFS('Scritture 2015'!$F:$F,'Scritture 2015'!$G:$G,"39AF",'Scritture 2015'!$A:$A,$M258)</f>
        <v>0</v>
      </c>
      <c r="Y258" s="29">
        <f>+SUMIFS('Scritture 2015'!$F:$F,'Scritture 2015'!$G:$G,"39SD",'Scritture 2015'!$A:$A,$M258)</f>
        <v>0</v>
      </c>
      <c r="Z258" s="29">
        <f>+SUMIFS('Scritture 2015'!$F:$F,'Scritture 2015'!$G:$G,"37",'Scritture 2015'!$A:$A,$M258)</f>
        <v>0</v>
      </c>
      <c r="AA258" s="29">
        <f>+SUMIFS('Scritture 2015'!$F:$F,'Scritture 2015'!$G:$G,"19",'Scritture 2015'!$A:$A,$M258)</f>
        <v>0</v>
      </c>
      <c r="AB258" s="29">
        <f>+SUMIFS('Scritture 2015'!$F:$F,'Scritture 2015'!$G:$G,"SP",'Scritture 2015'!$A:$A,$M258)</f>
        <v>0</v>
      </c>
      <c r="AC258" s="29">
        <f t="shared" si="18"/>
        <v>-415400.17</v>
      </c>
      <c r="AD258" s="29">
        <f t="shared" si="19"/>
        <v>0</v>
      </c>
      <c r="AF258">
        <v>190</v>
      </c>
      <c r="AG258" t="s">
        <v>921</v>
      </c>
    </row>
    <row r="259" spans="1:33" x14ac:dyDescent="0.3">
      <c r="A259" s="12"/>
      <c r="B259" s="12"/>
      <c r="C259" s="13"/>
      <c r="D259" s="13"/>
      <c r="E259" s="14"/>
      <c r="F259" s="13"/>
      <c r="G259" s="13"/>
      <c r="H259" s="10" t="s">
        <v>22</v>
      </c>
      <c r="I259" s="10" t="s">
        <v>160</v>
      </c>
      <c r="J259" t="s">
        <v>209</v>
      </c>
      <c r="K259" t="s">
        <v>210</v>
      </c>
      <c r="L259" t="s">
        <v>211</v>
      </c>
      <c r="M259" s="110">
        <v>22221000009</v>
      </c>
      <c r="N259" s="111" t="s">
        <v>1016</v>
      </c>
      <c r="O259" s="12"/>
      <c r="P259" s="12">
        <f>+VLOOKUP(M259,[3]Foglio1!$A$1:$C$65536,3,0)</f>
        <v>-110358.77</v>
      </c>
      <c r="Q259" s="12">
        <f t="shared" ref="Q259" si="27">+P259-O259</f>
        <v>-110358.77</v>
      </c>
      <c r="R259" s="29">
        <f>+VLOOKUP($M259,'Sp 2013'!$M:$X,12,0)</f>
        <v>0</v>
      </c>
      <c r="S259" s="29">
        <f>+VLOOKUP($M259,'Bil 2014'!$M:$Y,13,0)</f>
        <v>0</v>
      </c>
      <c r="T259" s="29">
        <f>+SUMIFS('Scritture 2015'!$F:$F,'Scritture 2015'!$G:$G,"38",'Scritture 2015'!$A:$A,$M259)</f>
        <v>0</v>
      </c>
      <c r="U259" s="29">
        <f>+SUMIFS('Scritture 2015'!$F:$F,'Scritture 2015'!$G:$G,"16",'Scritture 2015'!$A:$A,$M259)</f>
        <v>0</v>
      </c>
      <c r="V259" s="29">
        <f>+SUMIFS('Scritture 2015'!$F:$F,'Scritture 2015'!$G:$G,"39CA",'Scritture 2015'!$A:$A,$M259)</f>
        <v>0</v>
      </c>
      <c r="W259" s="29">
        <f>+SUMIFS('Scritture 2015'!$F:$F,'Scritture 2015'!$G:$G,"17",'Scritture 2015'!$A:$A,$M259)</f>
        <v>0</v>
      </c>
      <c r="X259" s="29">
        <f>+SUMIFS('Scritture 2015'!$F:$F,'Scritture 2015'!$G:$G,"39AF",'Scritture 2015'!$A:$A,$M259)</f>
        <v>0</v>
      </c>
      <c r="Y259" s="29">
        <f>+SUMIFS('Scritture 2015'!$F:$F,'Scritture 2015'!$G:$G,"39SD",'Scritture 2015'!$A:$A,$M259)</f>
        <v>0</v>
      </c>
      <c r="Z259" s="29">
        <f>+SUMIFS('Scritture 2015'!$F:$F,'Scritture 2015'!$G:$G,"37",'Scritture 2015'!$A:$A,$M259)</f>
        <v>0</v>
      </c>
      <c r="AA259" s="29">
        <f>+SUMIFS('Scritture 2015'!$F:$F,'Scritture 2015'!$G:$G,"19",'Scritture 2015'!$A:$A,$M259)</f>
        <v>0</v>
      </c>
      <c r="AB259" s="29">
        <f>+SUMIFS('Scritture 2015'!$F:$F,'Scritture 2015'!$G:$G,"SP",'Scritture 2015'!$A:$A,$M259)</f>
        <v>0</v>
      </c>
      <c r="AC259" s="29">
        <f t="shared" ref="AC259" si="28">+P259+SUM(R259:AB259)</f>
        <v>-110358.77</v>
      </c>
      <c r="AD259" s="29">
        <f t="shared" ref="AD259" si="29">+AC259-P259</f>
        <v>0</v>
      </c>
    </row>
    <row r="260" spans="1:33" x14ac:dyDescent="0.3">
      <c r="A260" s="12" t="s">
        <v>22</v>
      </c>
      <c r="B260" s="12" t="s">
        <v>160</v>
      </c>
      <c r="C260" s="13" t="s">
        <v>161</v>
      </c>
      <c r="D260" s="13" t="s">
        <v>349</v>
      </c>
      <c r="E260" s="14" t="s">
        <v>350</v>
      </c>
      <c r="F260" s="13"/>
      <c r="G260" s="13"/>
      <c r="H260" s="10" t="s">
        <v>22</v>
      </c>
      <c r="I260" s="10" t="s">
        <v>160</v>
      </c>
      <c r="J260" t="s">
        <v>209</v>
      </c>
      <c r="K260" t="s">
        <v>351</v>
      </c>
      <c r="L260" t="s">
        <v>351</v>
      </c>
      <c r="M260" s="23">
        <v>22221000010</v>
      </c>
      <c r="N260" s="23" t="s">
        <v>352</v>
      </c>
      <c r="O260" s="12">
        <f>+VLOOKUP(M260,[2]Foglio1!$A:$C,3,0)</f>
        <v>-233043.8</v>
      </c>
      <c r="P260" s="12">
        <f>+VLOOKUP(M260,[3]Foglio1!$A$1:$C$65536,3,0)</f>
        <v>-144814.37</v>
      </c>
      <c r="Q260" s="12">
        <f t="shared" si="20"/>
        <v>88229.43</v>
      </c>
      <c r="R260" s="29">
        <f>+VLOOKUP($M260,'Sp 2013'!$M:$X,12,0)</f>
        <v>0</v>
      </c>
      <c r="S260" s="29">
        <f>+VLOOKUP($M260,'Bil 2014'!$M:$Y,13,0)</f>
        <v>0</v>
      </c>
      <c r="T260" s="29">
        <f>+SUMIFS('Scritture 2015'!$F:$F,'Scritture 2015'!$G:$G,"38",'Scritture 2015'!$A:$A,$M260)</f>
        <v>0</v>
      </c>
      <c r="U260" s="29">
        <f>+SUMIFS('Scritture 2015'!$F:$F,'Scritture 2015'!$G:$G,"16",'Scritture 2015'!$A:$A,$M260)</f>
        <v>0</v>
      </c>
      <c r="V260" s="29">
        <f>+SUMIFS('Scritture 2015'!$F:$F,'Scritture 2015'!$G:$G,"39CA",'Scritture 2015'!$A:$A,$M260)</f>
        <v>0</v>
      </c>
      <c r="W260" s="29">
        <f>+SUMIFS('Scritture 2015'!$F:$F,'Scritture 2015'!$G:$G,"17",'Scritture 2015'!$A:$A,$M260)</f>
        <v>0</v>
      </c>
      <c r="X260" s="29">
        <f>+SUMIFS('Scritture 2015'!$F:$F,'Scritture 2015'!$G:$G,"39AF",'Scritture 2015'!$A:$A,$M260)</f>
        <v>0</v>
      </c>
      <c r="Y260" s="29">
        <f>+SUMIFS('Scritture 2015'!$F:$F,'Scritture 2015'!$G:$G,"39SD",'Scritture 2015'!$A:$A,$M260)</f>
        <v>0</v>
      </c>
      <c r="Z260" s="29">
        <f>+SUMIFS('Scritture 2015'!$F:$F,'Scritture 2015'!$G:$G,"37",'Scritture 2015'!$A:$A,$M260)</f>
        <v>0</v>
      </c>
      <c r="AA260" s="29">
        <f>+SUMIFS('Scritture 2015'!$F:$F,'Scritture 2015'!$G:$G,"19",'Scritture 2015'!$A:$A,$M260)</f>
        <v>0</v>
      </c>
      <c r="AB260" s="29">
        <f>+SUMIFS('Scritture 2015'!$F:$F,'Scritture 2015'!$G:$G,"SP",'Scritture 2015'!$A:$A,$M260)</f>
        <v>0</v>
      </c>
      <c r="AC260" s="29">
        <f t="shared" si="18"/>
        <v>-144814.37</v>
      </c>
      <c r="AD260" s="29">
        <f t="shared" si="19"/>
        <v>0</v>
      </c>
      <c r="AF260">
        <v>220</v>
      </c>
      <c r="AG260" t="s">
        <v>936</v>
      </c>
    </row>
    <row r="261" spans="1:33" x14ac:dyDescent="0.3">
      <c r="A261" s="12" t="s">
        <v>22</v>
      </c>
      <c r="B261" s="12" t="s">
        <v>160</v>
      </c>
      <c r="C261" s="13" t="s">
        <v>161</v>
      </c>
      <c r="D261" s="13" t="s">
        <v>349</v>
      </c>
      <c r="E261" s="14" t="s">
        <v>350</v>
      </c>
      <c r="F261" s="13"/>
      <c r="G261" s="13"/>
      <c r="H261" s="10" t="s">
        <v>22</v>
      </c>
      <c r="I261" s="10" t="s">
        <v>160</v>
      </c>
      <c r="J261" t="s">
        <v>209</v>
      </c>
      <c r="K261" t="s">
        <v>351</v>
      </c>
      <c r="L261" t="s">
        <v>351</v>
      </c>
      <c r="M261" s="23">
        <v>22221000011</v>
      </c>
      <c r="N261" s="23" t="s">
        <v>353</v>
      </c>
      <c r="O261" s="12">
        <f>+VLOOKUP(M261,[2]Foglio1!$A:$C,3,0)</f>
        <v>-240493.79</v>
      </c>
      <c r="P261" s="12">
        <f>+VLOOKUP(M261,[3]Foglio1!$A$1:$C$65536,3,0)</f>
        <v>-484481.43</v>
      </c>
      <c r="Q261" s="12">
        <f t="shared" si="20"/>
        <v>-243987.63999999998</v>
      </c>
      <c r="R261" s="29">
        <f>+VLOOKUP($M261,'Sp 2013'!$M:$X,12,0)</f>
        <v>0</v>
      </c>
      <c r="S261" s="29">
        <f>+VLOOKUP($M261,'Bil 2014'!$M:$Y,13,0)</f>
        <v>0</v>
      </c>
      <c r="T261" s="29">
        <f>+SUMIFS('Scritture 2015'!$F:$F,'Scritture 2015'!$G:$G,"38",'Scritture 2015'!$A:$A,$M261)</f>
        <v>0</v>
      </c>
      <c r="U261" s="29">
        <f>+SUMIFS('Scritture 2015'!$F:$F,'Scritture 2015'!$G:$G,"16",'Scritture 2015'!$A:$A,$M261)</f>
        <v>0</v>
      </c>
      <c r="V261" s="29">
        <f>+SUMIFS('Scritture 2015'!$F:$F,'Scritture 2015'!$G:$G,"39CA",'Scritture 2015'!$A:$A,$M261)</f>
        <v>0</v>
      </c>
      <c r="W261" s="29">
        <f>+SUMIFS('Scritture 2015'!$F:$F,'Scritture 2015'!$G:$G,"17",'Scritture 2015'!$A:$A,$M261)</f>
        <v>0</v>
      </c>
      <c r="X261" s="29">
        <f>+SUMIFS('Scritture 2015'!$F:$F,'Scritture 2015'!$G:$G,"39AF",'Scritture 2015'!$A:$A,$M261)</f>
        <v>0</v>
      </c>
      <c r="Y261" s="29">
        <f>+SUMIFS('Scritture 2015'!$F:$F,'Scritture 2015'!$G:$G,"39SD",'Scritture 2015'!$A:$A,$M261)</f>
        <v>0</v>
      </c>
      <c r="Z261" s="29">
        <f>+SUMIFS('Scritture 2015'!$F:$F,'Scritture 2015'!$G:$G,"37",'Scritture 2015'!$A:$A,$M261)</f>
        <v>0</v>
      </c>
      <c r="AA261" s="29">
        <f>+SUMIFS('Scritture 2015'!$F:$F,'Scritture 2015'!$G:$G,"19",'Scritture 2015'!$A:$A,$M261)</f>
        <v>0</v>
      </c>
      <c r="AB261" s="29">
        <f>+SUMIFS('Scritture 2015'!$F:$F,'Scritture 2015'!$G:$G,"SP",'Scritture 2015'!$A:$A,$M261)</f>
        <v>0</v>
      </c>
      <c r="AC261" s="29">
        <f t="shared" si="18"/>
        <v>-484481.43</v>
      </c>
      <c r="AD261" s="29">
        <f t="shared" si="19"/>
        <v>0</v>
      </c>
      <c r="AF261">
        <v>220</v>
      </c>
      <c r="AG261" t="s">
        <v>937</v>
      </c>
    </row>
    <row r="262" spans="1:33" x14ac:dyDescent="0.3">
      <c r="A262" s="12" t="s">
        <v>22</v>
      </c>
      <c r="B262" s="12" t="s">
        <v>160</v>
      </c>
      <c r="C262" s="13" t="s">
        <v>161</v>
      </c>
      <c r="D262" s="13" t="s">
        <v>349</v>
      </c>
      <c r="E262" s="14" t="s">
        <v>350</v>
      </c>
      <c r="F262" s="13"/>
      <c r="G262" s="13"/>
      <c r="H262" s="10" t="s">
        <v>22</v>
      </c>
      <c r="I262" s="10" t="s">
        <v>160</v>
      </c>
      <c r="J262" t="s">
        <v>209</v>
      </c>
      <c r="K262" t="s">
        <v>351</v>
      </c>
      <c r="L262" t="s">
        <v>351</v>
      </c>
      <c r="M262" s="23">
        <v>22221000012</v>
      </c>
      <c r="N262" s="23" t="s">
        <v>354</v>
      </c>
      <c r="O262" s="12">
        <f>+VLOOKUP(M262,[2]Foglio1!$A:$C,3,0)</f>
        <v>-18104.240000000002</v>
      </c>
      <c r="P262" s="12">
        <f>+VLOOKUP(M262,[3]Foglio1!$A$1:$C$65536,3,0)</f>
        <v>-21078.84</v>
      </c>
      <c r="Q262" s="12">
        <f t="shared" si="20"/>
        <v>-2974.5999999999985</v>
      </c>
      <c r="R262" s="29">
        <f>+VLOOKUP($M262,'Sp 2013'!$M:$X,12,0)</f>
        <v>0</v>
      </c>
      <c r="S262" s="29">
        <f>+VLOOKUP($M262,'Bil 2014'!$M:$Y,13,0)</f>
        <v>0</v>
      </c>
      <c r="T262" s="29">
        <f>+SUMIFS('Scritture 2015'!$F:$F,'Scritture 2015'!$G:$G,"38",'Scritture 2015'!$A:$A,$M262)</f>
        <v>0</v>
      </c>
      <c r="U262" s="29">
        <f>+SUMIFS('Scritture 2015'!$F:$F,'Scritture 2015'!$G:$G,"16",'Scritture 2015'!$A:$A,$M262)</f>
        <v>0</v>
      </c>
      <c r="V262" s="29">
        <f>+SUMIFS('Scritture 2015'!$F:$F,'Scritture 2015'!$G:$G,"39CA",'Scritture 2015'!$A:$A,$M262)</f>
        <v>0</v>
      </c>
      <c r="W262" s="29">
        <f>+SUMIFS('Scritture 2015'!$F:$F,'Scritture 2015'!$G:$G,"17",'Scritture 2015'!$A:$A,$M262)</f>
        <v>0</v>
      </c>
      <c r="X262" s="29">
        <f>+SUMIFS('Scritture 2015'!$F:$F,'Scritture 2015'!$G:$G,"39AF",'Scritture 2015'!$A:$A,$M262)</f>
        <v>0</v>
      </c>
      <c r="Y262" s="29">
        <f>+SUMIFS('Scritture 2015'!$F:$F,'Scritture 2015'!$G:$G,"39SD",'Scritture 2015'!$A:$A,$M262)</f>
        <v>0</v>
      </c>
      <c r="Z262" s="29">
        <f>+SUMIFS('Scritture 2015'!$F:$F,'Scritture 2015'!$G:$G,"37",'Scritture 2015'!$A:$A,$M262)</f>
        <v>0</v>
      </c>
      <c r="AA262" s="29">
        <f>+SUMIFS('Scritture 2015'!$F:$F,'Scritture 2015'!$G:$G,"19",'Scritture 2015'!$A:$A,$M262)</f>
        <v>0</v>
      </c>
      <c r="AB262" s="29">
        <f>+SUMIFS('Scritture 2015'!$F:$F,'Scritture 2015'!$G:$G,"SP",'Scritture 2015'!$A:$A,$M262)</f>
        <v>0</v>
      </c>
      <c r="AC262" s="29">
        <f t="shared" si="18"/>
        <v>-21078.84</v>
      </c>
      <c r="AD262" s="29">
        <f t="shared" si="19"/>
        <v>0</v>
      </c>
      <c r="AF262">
        <v>220</v>
      </c>
      <c r="AG262" t="s">
        <v>937</v>
      </c>
    </row>
    <row r="263" spans="1:33" x14ac:dyDescent="0.3">
      <c r="A263" s="12" t="s">
        <v>22</v>
      </c>
      <c r="B263" s="12" t="s">
        <v>160</v>
      </c>
      <c r="C263" s="13" t="s">
        <v>161</v>
      </c>
      <c r="D263" s="13" t="s">
        <v>349</v>
      </c>
      <c r="E263" s="14" t="s">
        <v>350</v>
      </c>
      <c r="F263" s="13"/>
      <c r="G263" s="13"/>
      <c r="H263" s="10" t="s">
        <v>22</v>
      </c>
      <c r="I263" s="10" t="s">
        <v>160</v>
      </c>
      <c r="J263" t="s">
        <v>209</v>
      </c>
      <c r="K263" t="s">
        <v>351</v>
      </c>
      <c r="L263" t="s">
        <v>351</v>
      </c>
      <c r="M263" s="23">
        <v>22221000014</v>
      </c>
      <c r="N263" s="23" t="s">
        <v>355</v>
      </c>
      <c r="O263" s="12">
        <f>+VLOOKUP(M263,[2]Foglio1!$A:$C,3,0)</f>
        <v>-3439.15</v>
      </c>
      <c r="P263" s="12">
        <f>+VLOOKUP(M263,[3]Foglio1!$A$1:$C$65536,3,0)</f>
        <v>-9765.85</v>
      </c>
      <c r="Q263" s="12">
        <f t="shared" si="20"/>
        <v>-6326.7000000000007</v>
      </c>
      <c r="R263" s="29">
        <f>+VLOOKUP($M263,'Sp 2013'!$M:$X,12,0)</f>
        <v>0</v>
      </c>
      <c r="S263" s="29">
        <f>+VLOOKUP($M263,'Bil 2014'!$M:$Y,13,0)</f>
        <v>0</v>
      </c>
      <c r="T263" s="29">
        <f>+SUMIFS('Scritture 2015'!$F:$F,'Scritture 2015'!$G:$G,"38",'Scritture 2015'!$A:$A,$M263)</f>
        <v>0</v>
      </c>
      <c r="U263" s="29">
        <f>+SUMIFS('Scritture 2015'!$F:$F,'Scritture 2015'!$G:$G,"16",'Scritture 2015'!$A:$A,$M263)</f>
        <v>0</v>
      </c>
      <c r="V263" s="29">
        <f>+SUMIFS('Scritture 2015'!$F:$F,'Scritture 2015'!$G:$G,"39CA",'Scritture 2015'!$A:$A,$M263)</f>
        <v>0</v>
      </c>
      <c r="W263" s="29">
        <f>+SUMIFS('Scritture 2015'!$F:$F,'Scritture 2015'!$G:$G,"17",'Scritture 2015'!$A:$A,$M263)</f>
        <v>0</v>
      </c>
      <c r="X263" s="29">
        <f>+SUMIFS('Scritture 2015'!$F:$F,'Scritture 2015'!$G:$G,"39AF",'Scritture 2015'!$A:$A,$M263)</f>
        <v>0</v>
      </c>
      <c r="Y263" s="29">
        <f>+SUMIFS('Scritture 2015'!$F:$F,'Scritture 2015'!$G:$G,"39SD",'Scritture 2015'!$A:$A,$M263)</f>
        <v>0</v>
      </c>
      <c r="Z263" s="29">
        <f>+SUMIFS('Scritture 2015'!$F:$F,'Scritture 2015'!$G:$G,"37",'Scritture 2015'!$A:$A,$M263)</f>
        <v>0</v>
      </c>
      <c r="AA263" s="29">
        <f>+SUMIFS('Scritture 2015'!$F:$F,'Scritture 2015'!$G:$G,"19",'Scritture 2015'!$A:$A,$M263)</f>
        <v>0</v>
      </c>
      <c r="AB263" s="29">
        <f>+SUMIFS('Scritture 2015'!$F:$F,'Scritture 2015'!$G:$G,"SP",'Scritture 2015'!$A:$A,$M263)</f>
        <v>0</v>
      </c>
      <c r="AC263" s="29">
        <f t="shared" si="18"/>
        <v>-9765.85</v>
      </c>
      <c r="AD263" s="29">
        <f t="shared" si="19"/>
        <v>0</v>
      </c>
      <c r="AF263">
        <v>220</v>
      </c>
      <c r="AG263" t="s">
        <v>937</v>
      </c>
    </row>
    <row r="264" spans="1:33" x14ac:dyDescent="0.3">
      <c r="A264" s="12" t="s">
        <v>22</v>
      </c>
      <c r="B264" s="12" t="s">
        <v>160</v>
      </c>
      <c r="C264" s="13" t="s">
        <v>161</v>
      </c>
      <c r="D264" s="13" t="s">
        <v>349</v>
      </c>
      <c r="E264" s="14" t="s">
        <v>350</v>
      </c>
      <c r="F264" s="13"/>
      <c r="G264" s="13"/>
      <c r="H264" s="10" t="s">
        <v>22</v>
      </c>
      <c r="I264" s="10" t="s">
        <v>160</v>
      </c>
      <c r="J264" t="s">
        <v>209</v>
      </c>
      <c r="K264" t="s">
        <v>351</v>
      </c>
      <c r="L264" t="s">
        <v>351</v>
      </c>
      <c r="M264" s="23">
        <v>22221000016</v>
      </c>
      <c r="N264" s="23" t="s">
        <v>356</v>
      </c>
      <c r="O264" s="12">
        <f>+VLOOKUP(M264,[2]Foglio1!$A:$C,3,0)</f>
        <v>-580.80999999999995</v>
      </c>
      <c r="P264" s="12">
        <f>+VLOOKUP(M264,[3]Foglio1!$A$1:$C$65536,3,0)</f>
        <v>-30.6</v>
      </c>
      <c r="Q264" s="12">
        <f t="shared" si="20"/>
        <v>550.20999999999992</v>
      </c>
      <c r="R264" s="29">
        <f>+VLOOKUP($M264,'Sp 2013'!$M:$X,12,0)</f>
        <v>0</v>
      </c>
      <c r="S264" s="29">
        <f>+VLOOKUP($M264,'Bil 2014'!$M:$Y,13,0)</f>
        <v>0</v>
      </c>
      <c r="T264" s="29">
        <f>+SUMIFS('Scritture 2015'!$F:$F,'Scritture 2015'!$G:$G,"38",'Scritture 2015'!$A:$A,$M264)</f>
        <v>0</v>
      </c>
      <c r="U264" s="29">
        <f>+SUMIFS('Scritture 2015'!$F:$F,'Scritture 2015'!$G:$G,"16",'Scritture 2015'!$A:$A,$M264)</f>
        <v>0</v>
      </c>
      <c r="V264" s="29">
        <f>+SUMIFS('Scritture 2015'!$F:$F,'Scritture 2015'!$G:$G,"39CA",'Scritture 2015'!$A:$A,$M264)</f>
        <v>0</v>
      </c>
      <c r="W264" s="29">
        <f>+SUMIFS('Scritture 2015'!$F:$F,'Scritture 2015'!$G:$G,"17",'Scritture 2015'!$A:$A,$M264)</f>
        <v>0</v>
      </c>
      <c r="X264" s="29">
        <f>+SUMIFS('Scritture 2015'!$F:$F,'Scritture 2015'!$G:$G,"39AF",'Scritture 2015'!$A:$A,$M264)</f>
        <v>0</v>
      </c>
      <c r="Y264" s="29">
        <f>+SUMIFS('Scritture 2015'!$F:$F,'Scritture 2015'!$G:$G,"39SD",'Scritture 2015'!$A:$A,$M264)</f>
        <v>0</v>
      </c>
      <c r="Z264" s="29">
        <f>+SUMIFS('Scritture 2015'!$F:$F,'Scritture 2015'!$G:$G,"37",'Scritture 2015'!$A:$A,$M264)</f>
        <v>0</v>
      </c>
      <c r="AA264" s="29">
        <f>+SUMIFS('Scritture 2015'!$F:$F,'Scritture 2015'!$G:$G,"19",'Scritture 2015'!$A:$A,$M264)</f>
        <v>0</v>
      </c>
      <c r="AB264" s="29">
        <f>+SUMIFS('Scritture 2015'!$F:$F,'Scritture 2015'!$G:$G,"SP",'Scritture 2015'!$A:$A,$M264)</f>
        <v>0</v>
      </c>
      <c r="AC264" s="29">
        <f t="shared" si="18"/>
        <v>-30.6</v>
      </c>
      <c r="AD264" s="29">
        <f t="shared" si="19"/>
        <v>0</v>
      </c>
      <c r="AF264">
        <v>220</v>
      </c>
      <c r="AG264" t="s">
        <v>937</v>
      </c>
    </row>
    <row r="265" spans="1:33" x14ac:dyDescent="0.3">
      <c r="A265" s="12" t="s">
        <v>22</v>
      </c>
      <c r="B265" s="12" t="s">
        <v>160</v>
      </c>
      <c r="C265" s="13" t="s">
        <v>161</v>
      </c>
      <c r="D265" s="13" t="s">
        <v>349</v>
      </c>
      <c r="E265" s="14" t="s">
        <v>350</v>
      </c>
      <c r="F265" s="13"/>
      <c r="G265" s="13"/>
      <c r="H265" s="10" t="s">
        <v>22</v>
      </c>
      <c r="I265" s="10" t="s">
        <v>160</v>
      </c>
      <c r="J265" t="s">
        <v>209</v>
      </c>
      <c r="K265" t="s">
        <v>351</v>
      </c>
      <c r="L265" t="s">
        <v>351</v>
      </c>
      <c r="M265" s="23">
        <v>22221000018</v>
      </c>
      <c r="N265" s="23" t="s">
        <v>357</v>
      </c>
      <c r="O265" s="12">
        <f>+VLOOKUP(M265,[2]Foglio1!$A:$C,3,0)</f>
        <v>-7772.23</v>
      </c>
      <c r="P265" s="12">
        <f>+VLOOKUP(M265,[3]Foglio1!$A$1:$C$65536,3,0)</f>
        <v>0</v>
      </c>
      <c r="Q265" s="12">
        <f t="shared" si="20"/>
        <v>7772.23</v>
      </c>
      <c r="R265" s="29">
        <f>+VLOOKUP($M265,'Sp 2013'!$M:$X,12,0)</f>
        <v>0</v>
      </c>
      <c r="S265" s="29">
        <f>+VLOOKUP($M265,'Bil 2014'!$M:$Y,13,0)</f>
        <v>0</v>
      </c>
      <c r="T265" s="29">
        <f>+SUMIFS('Scritture 2015'!$F:$F,'Scritture 2015'!$G:$G,"38",'Scritture 2015'!$A:$A,$M265)</f>
        <v>0</v>
      </c>
      <c r="U265" s="29">
        <f>+SUMIFS('Scritture 2015'!$F:$F,'Scritture 2015'!$G:$G,"16",'Scritture 2015'!$A:$A,$M265)</f>
        <v>0</v>
      </c>
      <c r="V265" s="29">
        <f>+SUMIFS('Scritture 2015'!$F:$F,'Scritture 2015'!$G:$G,"39CA",'Scritture 2015'!$A:$A,$M265)</f>
        <v>0</v>
      </c>
      <c r="W265" s="29">
        <f>+SUMIFS('Scritture 2015'!$F:$F,'Scritture 2015'!$G:$G,"17",'Scritture 2015'!$A:$A,$M265)</f>
        <v>0</v>
      </c>
      <c r="X265" s="29">
        <f>+SUMIFS('Scritture 2015'!$F:$F,'Scritture 2015'!$G:$G,"39AF",'Scritture 2015'!$A:$A,$M265)</f>
        <v>0</v>
      </c>
      <c r="Y265" s="29">
        <f>+SUMIFS('Scritture 2015'!$F:$F,'Scritture 2015'!$G:$G,"39SD",'Scritture 2015'!$A:$A,$M265)</f>
        <v>0</v>
      </c>
      <c r="Z265" s="29">
        <f>+SUMIFS('Scritture 2015'!$F:$F,'Scritture 2015'!$G:$G,"37",'Scritture 2015'!$A:$A,$M265)</f>
        <v>0</v>
      </c>
      <c r="AA265" s="29">
        <f>+SUMIFS('Scritture 2015'!$F:$F,'Scritture 2015'!$G:$G,"19",'Scritture 2015'!$A:$A,$M265)</f>
        <v>0</v>
      </c>
      <c r="AB265" s="29">
        <f>+SUMIFS('Scritture 2015'!$F:$F,'Scritture 2015'!$G:$G,"SP",'Scritture 2015'!$A:$A,$M265)</f>
        <v>0</v>
      </c>
      <c r="AC265" s="29">
        <f t="shared" ref="AC265:AC328" si="30">+P265+SUM(R265:AB265)</f>
        <v>0</v>
      </c>
      <c r="AD265" s="29">
        <f t="shared" si="19"/>
        <v>0</v>
      </c>
      <c r="AF265">
        <v>220</v>
      </c>
      <c r="AG265" t="s">
        <v>937</v>
      </c>
    </row>
    <row r="266" spans="1:33" x14ac:dyDescent="0.3">
      <c r="A266" s="12" t="s">
        <v>22</v>
      </c>
      <c r="B266" s="12" t="s">
        <v>160</v>
      </c>
      <c r="C266" s="13" t="s">
        <v>161</v>
      </c>
      <c r="D266" s="13" t="s">
        <v>349</v>
      </c>
      <c r="E266" s="14" t="s">
        <v>350</v>
      </c>
      <c r="F266" s="13"/>
      <c r="G266" s="13"/>
      <c r="H266" s="10" t="s">
        <v>22</v>
      </c>
      <c r="I266" s="10" t="s">
        <v>160</v>
      </c>
      <c r="J266" t="s">
        <v>209</v>
      </c>
      <c r="K266" t="s">
        <v>351</v>
      </c>
      <c r="L266" t="s">
        <v>351</v>
      </c>
      <c r="M266" s="23">
        <v>22221000021</v>
      </c>
      <c r="N266" s="23" t="s">
        <v>358</v>
      </c>
      <c r="O266" s="12">
        <f>+VLOOKUP(M266,[2]Foglio1!$A:$C,3,0)</f>
        <v>-211.66</v>
      </c>
      <c r="P266" s="12">
        <f>+VLOOKUP(M266,[3]Foglio1!$A$1:$C$65536,3,0)</f>
        <v>-192.78</v>
      </c>
      <c r="Q266" s="12">
        <f t="shared" si="20"/>
        <v>18.879999999999995</v>
      </c>
      <c r="R266" s="29">
        <f>+VLOOKUP($M266,'Sp 2013'!$M:$X,12,0)</f>
        <v>0</v>
      </c>
      <c r="S266" s="29">
        <f>+VLOOKUP($M266,'Bil 2014'!$M:$Y,13,0)</f>
        <v>0</v>
      </c>
      <c r="T266" s="29">
        <f>+SUMIFS('Scritture 2015'!$F:$F,'Scritture 2015'!$G:$G,"38",'Scritture 2015'!$A:$A,$M266)</f>
        <v>0</v>
      </c>
      <c r="U266" s="29">
        <f>+SUMIFS('Scritture 2015'!$F:$F,'Scritture 2015'!$G:$G,"16",'Scritture 2015'!$A:$A,$M266)</f>
        <v>0</v>
      </c>
      <c r="V266" s="29">
        <f>+SUMIFS('Scritture 2015'!$F:$F,'Scritture 2015'!$G:$G,"39CA",'Scritture 2015'!$A:$A,$M266)</f>
        <v>0</v>
      </c>
      <c r="W266" s="29">
        <f>+SUMIFS('Scritture 2015'!$F:$F,'Scritture 2015'!$G:$G,"17",'Scritture 2015'!$A:$A,$M266)</f>
        <v>0</v>
      </c>
      <c r="X266" s="29">
        <f>+SUMIFS('Scritture 2015'!$F:$F,'Scritture 2015'!$G:$G,"39AF",'Scritture 2015'!$A:$A,$M266)</f>
        <v>0</v>
      </c>
      <c r="Y266" s="29">
        <f>+SUMIFS('Scritture 2015'!$F:$F,'Scritture 2015'!$G:$G,"39SD",'Scritture 2015'!$A:$A,$M266)</f>
        <v>0</v>
      </c>
      <c r="Z266" s="29">
        <f>+SUMIFS('Scritture 2015'!$F:$F,'Scritture 2015'!$G:$G,"37",'Scritture 2015'!$A:$A,$M266)</f>
        <v>0</v>
      </c>
      <c r="AA266" s="29">
        <f>+SUMIFS('Scritture 2015'!$F:$F,'Scritture 2015'!$G:$G,"19",'Scritture 2015'!$A:$A,$M266)</f>
        <v>0</v>
      </c>
      <c r="AB266" s="29">
        <f>+SUMIFS('Scritture 2015'!$F:$F,'Scritture 2015'!$G:$G,"SP",'Scritture 2015'!$A:$A,$M266)</f>
        <v>0</v>
      </c>
      <c r="AC266" s="29">
        <f t="shared" si="30"/>
        <v>-192.78</v>
      </c>
      <c r="AD266" s="29">
        <f t="shared" si="19"/>
        <v>0</v>
      </c>
      <c r="AF266">
        <v>220</v>
      </c>
      <c r="AG266" t="s">
        <v>938</v>
      </c>
    </row>
    <row r="267" spans="1:33" x14ac:dyDescent="0.3">
      <c r="A267" s="12" t="s">
        <v>22</v>
      </c>
      <c r="B267" s="12" t="s">
        <v>160</v>
      </c>
      <c r="C267" s="13" t="s">
        <v>161</v>
      </c>
      <c r="D267" s="13" t="s">
        <v>349</v>
      </c>
      <c r="E267" s="14" t="s">
        <v>350</v>
      </c>
      <c r="F267" s="13"/>
      <c r="G267" s="13"/>
      <c r="H267" s="10" t="s">
        <v>22</v>
      </c>
      <c r="I267" s="10" t="s">
        <v>160</v>
      </c>
      <c r="J267" t="s">
        <v>209</v>
      </c>
      <c r="K267" t="s">
        <v>351</v>
      </c>
      <c r="L267" t="s">
        <v>351</v>
      </c>
      <c r="M267" s="23">
        <v>22221000022</v>
      </c>
      <c r="N267" s="23" t="s">
        <v>359</v>
      </c>
      <c r="O267" s="12">
        <f>+VLOOKUP(M267,[2]Foglio1!$A:$C,3,0)</f>
        <v>-818.21</v>
      </c>
      <c r="P267" s="12">
        <f>+VLOOKUP(M267,[3]Foglio1!$A$1:$C$65536,3,0)</f>
        <v>-610.25</v>
      </c>
      <c r="Q267" s="12">
        <f t="shared" si="20"/>
        <v>207.96000000000004</v>
      </c>
      <c r="R267" s="29">
        <f>+VLOOKUP($M267,'Sp 2013'!$M:$X,12,0)</f>
        <v>0</v>
      </c>
      <c r="S267" s="29">
        <f>+VLOOKUP($M267,'Bil 2014'!$M:$Y,13,0)</f>
        <v>0</v>
      </c>
      <c r="T267" s="29">
        <f>+SUMIFS('Scritture 2015'!$F:$F,'Scritture 2015'!$G:$G,"38",'Scritture 2015'!$A:$A,$M267)</f>
        <v>0</v>
      </c>
      <c r="U267" s="29">
        <f>+SUMIFS('Scritture 2015'!$F:$F,'Scritture 2015'!$G:$G,"16",'Scritture 2015'!$A:$A,$M267)</f>
        <v>0</v>
      </c>
      <c r="V267" s="29">
        <f>+SUMIFS('Scritture 2015'!$F:$F,'Scritture 2015'!$G:$G,"39CA",'Scritture 2015'!$A:$A,$M267)</f>
        <v>0</v>
      </c>
      <c r="W267" s="29">
        <f>+SUMIFS('Scritture 2015'!$F:$F,'Scritture 2015'!$G:$G,"17",'Scritture 2015'!$A:$A,$M267)</f>
        <v>0</v>
      </c>
      <c r="X267" s="29">
        <f>+SUMIFS('Scritture 2015'!$F:$F,'Scritture 2015'!$G:$G,"39AF",'Scritture 2015'!$A:$A,$M267)</f>
        <v>0</v>
      </c>
      <c r="Y267" s="29">
        <f>+SUMIFS('Scritture 2015'!$F:$F,'Scritture 2015'!$G:$G,"39SD",'Scritture 2015'!$A:$A,$M267)</f>
        <v>0</v>
      </c>
      <c r="Z267" s="29">
        <f>+SUMIFS('Scritture 2015'!$F:$F,'Scritture 2015'!$G:$G,"37",'Scritture 2015'!$A:$A,$M267)</f>
        <v>0</v>
      </c>
      <c r="AA267" s="29">
        <f>+SUMIFS('Scritture 2015'!$F:$F,'Scritture 2015'!$G:$G,"19",'Scritture 2015'!$A:$A,$M267)</f>
        <v>0</v>
      </c>
      <c r="AB267" s="29">
        <f>+SUMIFS('Scritture 2015'!$F:$F,'Scritture 2015'!$G:$G,"SP",'Scritture 2015'!$A:$A,$M267)</f>
        <v>0</v>
      </c>
      <c r="AC267" s="29">
        <f t="shared" si="30"/>
        <v>-610.25</v>
      </c>
      <c r="AD267" s="29">
        <f t="shared" si="19"/>
        <v>0</v>
      </c>
      <c r="AF267">
        <v>220</v>
      </c>
      <c r="AG267" t="s">
        <v>937</v>
      </c>
    </row>
    <row r="268" spans="1:33" x14ac:dyDescent="0.3">
      <c r="A268" s="12" t="s">
        <v>22</v>
      </c>
      <c r="B268" s="12" t="s">
        <v>160</v>
      </c>
      <c r="C268" s="13" t="s">
        <v>161</v>
      </c>
      <c r="D268" s="13" t="s">
        <v>349</v>
      </c>
      <c r="E268" s="14" t="s">
        <v>350</v>
      </c>
      <c r="F268" s="13"/>
      <c r="G268" s="13"/>
      <c r="H268" s="10" t="s">
        <v>22</v>
      </c>
      <c r="I268" s="10" t="s">
        <v>160</v>
      </c>
      <c r="J268" s="20" t="s">
        <v>209</v>
      </c>
      <c r="K268" s="20" t="s">
        <v>351</v>
      </c>
      <c r="L268" s="20" t="s">
        <v>351</v>
      </c>
      <c r="M268" s="23">
        <v>22221000023</v>
      </c>
      <c r="N268" s="23" t="s">
        <v>360</v>
      </c>
      <c r="O268" s="12">
        <f>+VLOOKUP(M268,[2]Foglio1!$A:$C,3,0)</f>
        <v>-10429.17</v>
      </c>
      <c r="P268" s="12">
        <f>+VLOOKUP(M268,[3]Foglio1!$A$1:$C$65536,3,0)</f>
        <v>-6952.81</v>
      </c>
      <c r="Q268" s="12">
        <f t="shared" si="20"/>
        <v>3476.3599999999997</v>
      </c>
      <c r="R268" s="29">
        <f>+VLOOKUP($M268,'Sp 2013'!$M:$X,12,0)</f>
        <v>0</v>
      </c>
      <c r="S268" s="29">
        <f>+VLOOKUP($M268,'Bil 2014'!$M:$Y,13,0)</f>
        <v>0</v>
      </c>
      <c r="T268" s="29">
        <f>+SUMIFS('Scritture 2015'!$F:$F,'Scritture 2015'!$G:$G,"38",'Scritture 2015'!$A:$A,$M268)</f>
        <v>0</v>
      </c>
      <c r="U268" s="29">
        <f>+SUMIFS('Scritture 2015'!$F:$F,'Scritture 2015'!$G:$G,"16",'Scritture 2015'!$A:$A,$M268)</f>
        <v>0</v>
      </c>
      <c r="V268" s="29">
        <f>+SUMIFS('Scritture 2015'!$F:$F,'Scritture 2015'!$G:$G,"39CA",'Scritture 2015'!$A:$A,$M268)</f>
        <v>0</v>
      </c>
      <c r="W268" s="29">
        <f>+SUMIFS('Scritture 2015'!$F:$F,'Scritture 2015'!$G:$G,"17",'Scritture 2015'!$A:$A,$M268)</f>
        <v>0</v>
      </c>
      <c r="X268" s="29">
        <f>+SUMIFS('Scritture 2015'!$F:$F,'Scritture 2015'!$G:$G,"39AF",'Scritture 2015'!$A:$A,$M268)</f>
        <v>0</v>
      </c>
      <c r="Y268" s="29">
        <f>+SUMIFS('Scritture 2015'!$F:$F,'Scritture 2015'!$G:$G,"39SD",'Scritture 2015'!$A:$A,$M268)</f>
        <v>0</v>
      </c>
      <c r="Z268" s="29">
        <f>+SUMIFS('Scritture 2015'!$F:$F,'Scritture 2015'!$G:$G,"37",'Scritture 2015'!$A:$A,$M268)</f>
        <v>0</v>
      </c>
      <c r="AA268" s="29">
        <f>+SUMIFS('Scritture 2015'!$F:$F,'Scritture 2015'!$G:$G,"19",'Scritture 2015'!$A:$A,$M268)</f>
        <v>0</v>
      </c>
      <c r="AB268" s="29">
        <f>+SUMIFS('Scritture 2015'!$F:$F,'Scritture 2015'!$G:$G,"SP",'Scritture 2015'!$A:$A,$M268)</f>
        <v>0</v>
      </c>
      <c r="AC268" s="29">
        <f t="shared" si="30"/>
        <v>-6952.81</v>
      </c>
      <c r="AD268" s="29">
        <f t="shared" si="19"/>
        <v>0</v>
      </c>
      <c r="AF268">
        <v>220</v>
      </c>
      <c r="AG268" t="s">
        <v>936</v>
      </c>
    </row>
    <row r="269" spans="1:33" x14ac:dyDescent="0.3">
      <c r="A269" s="12" t="s">
        <v>22</v>
      </c>
      <c r="B269" s="12" t="s">
        <v>160</v>
      </c>
      <c r="C269" s="13" t="s">
        <v>161</v>
      </c>
      <c r="D269" s="13" t="s">
        <v>349</v>
      </c>
      <c r="E269" s="14" t="s">
        <v>350</v>
      </c>
      <c r="F269" s="13"/>
      <c r="G269" s="13"/>
      <c r="H269" s="10" t="s">
        <v>22</v>
      </c>
      <c r="I269" s="10" t="s">
        <v>160</v>
      </c>
      <c r="J269" s="20" t="s">
        <v>209</v>
      </c>
      <c r="K269" s="20" t="s">
        <v>351</v>
      </c>
      <c r="L269" s="20" t="s">
        <v>351</v>
      </c>
      <c r="M269" s="23">
        <v>22221000024</v>
      </c>
      <c r="N269" s="23" t="s">
        <v>361</v>
      </c>
      <c r="O269" s="12">
        <f>+VLOOKUP(M269,[2]Foglio1!$A:$C,3,0)</f>
        <v>-5827.77</v>
      </c>
      <c r="P269" s="12">
        <f>+VLOOKUP(M269,[3]Foglio1!$A$1:$C$65536,3,0)</f>
        <v>-3208.41</v>
      </c>
      <c r="Q269" s="12">
        <f t="shared" si="20"/>
        <v>2619.3600000000006</v>
      </c>
      <c r="R269" s="29">
        <f>+VLOOKUP($M269,'Sp 2013'!$M:$X,12,0)</f>
        <v>0</v>
      </c>
      <c r="S269" s="29">
        <f>+VLOOKUP($M269,'Bil 2014'!$M:$Y,13,0)</f>
        <v>0</v>
      </c>
      <c r="T269" s="29">
        <f>+SUMIFS('Scritture 2015'!$F:$F,'Scritture 2015'!$G:$G,"38",'Scritture 2015'!$A:$A,$M269)</f>
        <v>0</v>
      </c>
      <c r="U269" s="29">
        <f>+SUMIFS('Scritture 2015'!$F:$F,'Scritture 2015'!$G:$G,"16",'Scritture 2015'!$A:$A,$M269)</f>
        <v>0</v>
      </c>
      <c r="V269" s="29">
        <f>+SUMIFS('Scritture 2015'!$F:$F,'Scritture 2015'!$G:$G,"39CA",'Scritture 2015'!$A:$A,$M269)</f>
        <v>0</v>
      </c>
      <c r="W269" s="29">
        <f>+SUMIFS('Scritture 2015'!$F:$F,'Scritture 2015'!$G:$G,"17",'Scritture 2015'!$A:$A,$M269)</f>
        <v>0</v>
      </c>
      <c r="X269" s="29">
        <f>+SUMIFS('Scritture 2015'!$F:$F,'Scritture 2015'!$G:$G,"39AF",'Scritture 2015'!$A:$A,$M269)</f>
        <v>0</v>
      </c>
      <c r="Y269" s="29">
        <f>+SUMIFS('Scritture 2015'!$F:$F,'Scritture 2015'!$G:$G,"39SD",'Scritture 2015'!$A:$A,$M269)</f>
        <v>0</v>
      </c>
      <c r="Z269" s="29">
        <f>+SUMIFS('Scritture 2015'!$F:$F,'Scritture 2015'!$G:$G,"37",'Scritture 2015'!$A:$A,$M269)</f>
        <v>0</v>
      </c>
      <c r="AA269" s="29">
        <f>+SUMIFS('Scritture 2015'!$F:$F,'Scritture 2015'!$G:$G,"19",'Scritture 2015'!$A:$A,$M269)</f>
        <v>0</v>
      </c>
      <c r="AB269" s="29">
        <f>+SUMIFS('Scritture 2015'!$F:$F,'Scritture 2015'!$G:$G,"SP",'Scritture 2015'!$A:$A,$M269)</f>
        <v>0</v>
      </c>
      <c r="AC269" s="29">
        <f t="shared" si="30"/>
        <v>-3208.41</v>
      </c>
      <c r="AD269" s="29">
        <f t="shared" si="19"/>
        <v>0</v>
      </c>
      <c r="AF269">
        <v>220</v>
      </c>
      <c r="AG269" t="s">
        <v>938</v>
      </c>
    </row>
    <row r="270" spans="1:33" x14ac:dyDescent="0.3">
      <c r="A270" s="12" t="s">
        <v>22</v>
      </c>
      <c r="B270" s="12" t="s">
        <v>160</v>
      </c>
      <c r="C270" s="13" t="s">
        <v>161</v>
      </c>
      <c r="D270" s="13" t="s">
        <v>349</v>
      </c>
      <c r="E270" s="14" t="s">
        <v>350</v>
      </c>
      <c r="F270" s="13"/>
      <c r="G270" s="13"/>
      <c r="H270" s="10" t="s">
        <v>22</v>
      </c>
      <c r="I270" s="10" t="s">
        <v>160</v>
      </c>
      <c r="J270" s="20" t="s">
        <v>209</v>
      </c>
      <c r="K270" s="20" t="s">
        <v>351</v>
      </c>
      <c r="L270" s="20" t="s">
        <v>351</v>
      </c>
      <c r="M270" s="23">
        <v>22221000025</v>
      </c>
      <c r="N270" s="23" t="s">
        <v>362</v>
      </c>
      <c r="O270" s="12">
        <f>+VLOOKUP(M270,[2]Foglio1!$A:$C,3,0)</f>
        <v>-170778.34</v>
      </c>
      <c r="P270" s="12">
        <f>+VLOOKUP(M270,[3]Foglio1!$A$1:$C$65536,3,0)</f>
        <v>-153269.65</v>
      </c>
      <c r="Q270" s="12">
        <f t="shared" si="20"/>
        <v>17508.690000000002</v>
      </c>
      <c r="R270" s="29">
        <f>+VLOOKUP($M270,'Sp 2013'!$M:$X,12,0)</f>
        <v>0</v>
      </c>
      <c r="S270" s="29">
        <f>+VLOOKUP($M270,'Bil 2014'!$M:$Y,13,0)</f>
        <v>0</v>
      </c>
      <c r="T270" s="29">
        <f>+SUMIFS('Scritture 2015'!$F:$F,'Scritture 2015'!$G:$G,"38",'Scritture 2015'!$A:$A,$M270)</f>
        <v>0</v>
      </c>
      <c r="U270" s="29">
        <f>+SUMIFS('Scritture 2015'!$F:$F,'Scritture 2015'!$G:$G,"16",'Scritture 2015'!$A:$A,$M270)</f>
        <v>0</v>
      </c>
      <c r="V270" s="29">
        <f>+SUMIFS('Scritture 2015'!$F:$F,'Scritture 2015'!$G:$G,"39CA",'Scritture 2015'!$A:$A,$M270)</f>
        <v>0</v>
      </c>
      <c r="W270" s="29">
        <f>+SUMIFS('Scritture 2015'!$F:$F,'Scritture 2015'!$G:$G,"17",'Scritture 2015'!$A:$A,$M270)</f>
        <v>0</v>
      </c>
      <c r="X270" s="29">
        <f>+SUMIFS('Scritture 2015'!$F:$F,'Scritture 2015'!$G:$G,"39AF",'Scritture 2015'!$A:$A,$M270)</f>
        <v>0</v>
      </c>
      <c r="Y270" s="29">
        <f>+SUMIFS('Scritture 2015'!$F:$F,'Scritture 2015'!$G:$G,"39SD",'Scritture 2015'!$A:$A,$M270)</f>
        <v>0</v>
      </c>
      <c r="Z270" s="29">
        <f>+SUMIFS('Scritture 2015'!$F:$F,'Scritture 2015'!$G:$G,"37",'Scritture 2015'!$A:$A,$M270)</f>
        <v>0</v>
      </c>
      <c r="AA270" s="29">
        <f>+SUMIFS('Scritture 2015'!$F:$F,'Scritture 2015'!$G:$G,"19",'Scritture 2015'!$A:$A,$M270)</f>
        <v>0</v>
      </c>
      <c r="AB270" s="29">
        <f>+SUMIFS('Scritture 2015'!$F:$F,'Scritture 2015'!$G:$G,"SP",'Scritture 2015'!$A:$A,$M270)</f>
        <v>0</v>
      </c>
      <c r="AC270" s="29">
        <f t="shared" si="30"/>
        <v>-153269.65</v>
      </c>
      <c r="AD270" s="29">
        <f t="shared" si="19"/>
        <v>0</v>
      </c>
      <c r="AF270">
        <v>220</v>
      </c>
      <c r="AG270" t="s">
        <v>938</v>
      </c>
    </row>
    <row r="271" spans="1:33" x14ac:dyDescent="0.3">
      <c r="A271" s="12" t="s">
        <v>22</v>
      </c>
      <c r="B271" s="12" t="s">
        <v>160</v>
      </c>
      <c r="C271" s="13" t="s">
        <v>161</v>
      </c>
      <c r="D271" s="13" t="s">
        <v>349</v>
      </c>
      <c r="E271" s="14" t="s">
        <v>350</v>
      </c>
      <c r="F271" s="13"/>
      <c r="G271" s="13"/>
      <c r="H271" s="10" t="s">
        <v>22</v>
      </c>
      <c r="I271" s="10" t="s">
        <v>160</v>
      </c>
      <c r="J271" s="20" t="s">
        <v>209</v>
      </c>
      <c r="K271" s="20" t="s">
        <v>351</v>
      </c>
      <c r="L271" s="20" t="s">
        <v>351</v>
      </c>
      <c r="M271" s="23">
        <v>22221000026</v>
      </c>
      <c r="N271" s="23" t="s">
        <v>363</v>
      </c>
      <c r="O271" s="12">
        <f>+VLOOKUP(M271,[2]Foglio1!$A:$C,3,0)</f>
        <v>-30088.23</v>
      </c>
      <c r="P271" s="12">
        <f>+VLOOKUP(M271,[3]Foglio1!$A$1:$C$65536,3,0)</f>
        <v>-10029.549999999999</v>
      </c>
      <c r="Q271" s="12">
        <f t="shared" si="20"/>
        <v>20058.68</v>
      </c>
      <c r="R271" s="29">
        <f>+VLOOKUP($M271,'Sp 2013'!$M:$X,12,0)</f>
        <v>0</v>
      </c>
      <c r="S271" s="29">
        <f>+VLOOKUP($M271,'Bil 2014'!$M:$Y,13,0)</f>
        <v>0</v>
      </c>
      <c r="T271" s="29">
        <f>+SUMIFS('Scritture 2015'!$F:$F,'Scritture 2015'!$G:$G,"38",'Scritture 2015'!$A:$A,$M271)</f>
        <v>0</v>
      </c>
      <c r="U271" s="29">
        <f>+SUMIFS('Scritture 2015'!$F:$F,'Scritture 2015'!$G:$G,"16",'Scritture 2015'!$A:$A,$M271)</f>
        <v>0</v>
      </c>
      <c r="V271" s="29">
        <f>+SUMIFS('Scritture 2015'!$F:$F,'Scritture 2015'!$G:$G,"39CA",'Scritture 2015'!$A:$A,$M271)</f>
        <v>0</v>
      </c>
      <c r="W271" s="29">
        <f>+SUMIFS('Scritture 2015'!$F:$F,'Scritture 2015'!$G:$G,"17",'Scritture 2015'!$A:$A,$M271)</f>
        <v>0</v>
      </c>
      <c r="X271" s="29">
        <f>+SUMIFS('Scritture 2015'!$F:$F,'Scritture 2015'!$G:$G,"39AF",'Scritture 2015'!$A:$A,$M271)</f>
        <v>0</v>
      </c>
      <c r="Y271" s="29">
        <f>+SUMIFS('Scritture 2015'!$F:$F,'Scritture 2015'!$G:$G,"39SD",'Scritture 2015'!$A:$A,$M271)</f>
        <v>0</v>
      </c>
      <c r="Z271" s="29">
        <f>+SUMIFS('Scritture 2015'!$F:$F,'Scritture 2015'!$G:$G,"37",'Scritture 2015'!$A:$A,$M271)</f>
        <v>0</v>
      </c>
      <c r="AA271" s="29">
        <f>+SUMIFS('Scritture 2015'!$F:$F,'Scritture 2015'!$G:$G,"19",'Scritture 2015'!$A:$A,$M271)</f>
        <v>0</v>
      </c>
      <c r="AB271" s="29">
        <f>+SUMIFS('Scritture 2015'!$F:$F,'Scritture 2015'!$G:$G,"SP",'Scritture 2015'!$A:$A,$M271)</f>
        <v>0</v>
      </c>
      <c r="AC271" s="29">
        <f t="shared" si="30"/>
        <v>-10029.549999999999</v>
      </c>
      <c r="AD271" s="29">
        <f t="shared" si="19"/>
        <v>0</v>
      </c>
      <c r="AF271">
        <v>220</v>
      </c>
      <c r="AG271" t="s">
        <v>936</v>
      </c>
    </row>
    <row r="272" spans="1:33" x14ac:dyDescent="0.3">
      <c r="A272" s="12" t="s">
        <v>22</v>
      </c>
      <c r="B272" s="12" t="s">
        <v>160</v>
      </c>
      <c r="C272" s="13" t="s">
        <v>161</v>
      </c>
      <c r="D272" s="13" t="s">
        <v>349</v>
      </c>
      <c r="E272" s="14" t="s">
        <v>350</v>
      </c>
      <c r="F272" s="13"/>
      <c r="G272" s="13"/>
      <c r="H272" s="10" t="s">
        <v>22</v>
      </c>
      <c r="I272" s="10" t="s">
        <v>160</v>
      </c>
      <c r="J272" s="20" t="s">
        <v>209</v>
      </c>
      <c r="K272" s="20" t="s">
        <v>351</v>
      </c>
      <c r="L272" s="20" t="s">
        <v>351</v>
      </c>
      <c r="M272" s="23">
        <v>22221000027</v>
      </c>
      <c r="N272" s="23" t="s">
        <v>364</v>
      </c>
      <c r="O272" s="12">
        <f>+VLOOKUP(M272,[2]Foglio1!$A:$C,3,0)</f>
        <v>-148443.42000000001</v>
      </c>
      <c r="P272" s="12">
        <f>+VLOOKUP(M272,[3]Foglio1!$A$1:$C$65536,3,0)</f>
        <v>-49481.22</v>
      </c>
      <c r="Q272" s="12">
        <f t="shared" si="20"/>
        <v>98962.200000000012</v>
      </c>
      <c r="R272" s="29">
        <f>+VLOOKUP($M272,'Sp 2013'!$M:$X,12,0)</f>
        <v>0</v>
      </c>
      <c r="S272" s="29">
        <f>+VLOOKUP($M272,'Bil 2014'!$M:$Y,13,0)</f>
        <v>0</v>
      </c>
      <c r="T272" s="29">
        <f>+SUMIFS('Scritture 2015'!$F:$F,'Scritture 2015'!$G:$G,"38",'Scritture 2015'!$A:$A,$M272)</f>
        <v>0</v>
      </c>
      <c r="U272" s="29">
        <f>+SUMIFS('Scritture 2015'!$F:$F,'Scritture 2015'!$G:$G,"16",'Scritture 2015'!$A:$A,$M272)</f>
        <v>0</v>
      </c>
      <c r="V272" s="29">
        <f>+SUMIFS('Scritture 2015'!$F:$F,'Scritture 2015'!$G:$G,"39CA",'Scritture 2015'!$A:$A,$M272)</f>
        <v>0</v>
      </c>
      <c r="W272" s="29">
        <f>+SUMIFS('Scritture 2015'!$F:$F,'Scritture 2015'!$G:$G,"17",'Scritture 2015'!$A:$A,$M272)</f>
        <v>0</v>
      </c>
      <c r="X272" s="29">
        <f>+SUMIFS('Scritture 2015'!$F:$F,'Scritture 2015'!$G:$G,"39AF",'Scritture 2015'!$A:$A,$M272)</f>
        <v>0</v>
      </c>
      <c r="Y272" s="29">
        <f>+SUMIFS('Scritture 2015'!$F:$F,'Scritture 2015'!$G:$G,"39SD",'Scritture 2015'!$A:$A,$M272)</f>
        <v>0</v>
      </c>
      <c r="Z272" s="29">
        <f>+SUMIFS('Scritture 2015'!$F:$F,'Scritture 2015'!$G:$G,"37",'Scritture 2015'!$A:$A,$M272)</f>
        <v>0</v>
      </c>
      <c r="AA272" s="29">
        <f>+SUMIFS('Scritture 2015'!$F:$F,'Scritture 2015'!$G:$G,"19",'Scritture 2015'!$A:$A,$M272)</f>
        <v>0</v>
      </c>
      <c r="AB272" s="29">
        <f>+SUMIFS('Scritture 2015'!$F:$F,'Scritture 2015'!$G:$G,"SP",'Scritture 2015'!$A:$A,$M272)</f>
        <v>0</v>
      </c>
      <c r="AC272" s="29">
        <f t="shared" si="30"/>
        <v>-49481.22</v>
      </c>
      <c r="AD272" s="29">
        <f t="shared" si="19"/>
        <v>0</v>
      </c>
      <c r="AF272">
        <v>220</v>
      </c>
      <c r="AG272" t="s">
        <v>936</v>
      </c>
    </row>
    <row r="273" spans="1:33" x14ac:dyDescent="0.3">
      <c r="A273" s="12" t="s">
        <v>22</v>
      </c>
      <c r="B273" s="12" t="s">
        <v>160</v>
      </c>
      <c r="C273" s="13" t="s">
        <v>161</v>
      </c>
      <c r="D273" s="13" t="s">
        <v>349</v>
      </c>
      <c r="E273" s="14" t="s">
        <v>350</v>
      </c>
      <c r="F273" s="13"/>
      <c r="G273" s="13"/>
      <c r="H273" s="10" t="s">
        <v>22</v>
      </c>
      <c r="I273" s="10" t="s">
        <v>160</v>
      </c>
      <c r="J273" s="20" t="s">
        <v>209</v>
      </c>
      <c r="K273" s="20" t="s">
        <v>351</v>
      </c>
      <c r="L273" s="20" t="s">
        <v>351</v>
      </c>
      <c r="M273" s="23">
        <v>22221000028</v>
      </c>
      <c r="N273" s="23" t="s">
        <v>365</v>
      </c>
      <c r="O273" s="12">
        <f>+VLOOKUP(M273,[2]Foglio1!$A:$C,3,0)</f>
        <v>-6292.21</v>
      </c>
      <c r="P273" s="12">
        <f>+VLOOKUP(M273,[3]Foglio1!$A$1:$C$65536,3,0)</f>
        <v>-4811.6899999999996</v>
      </c>
      <c r="Q273" s="12">
        <f t="shared" si="20"/>
        <v>1480.5200000000004</v>
      </c>
      <c r="R273" s="29">
        <f>+VLOOKUP($M273,'Sp 2013'!$M:$X,12,0)</f>
        <v>0</v>
      </c>
      <c r="S273" s="29">
        <f>+VLOOKUP($M273,'Bil 2014'!$M:$Y,13,0)</f>
        <v>0</v>
      </c>
      <c r="T273" s="29">
        <f>+SUMIFS('Scritture 2015'!$F:$F,'Scritture 2015'!$G:$G,"38",'Scritture 2015'!$A:$A,$M273)</f>
        <v>0</v>
      </c>
      <c r="U273" s="29">
        <f>+SUMIFS('Scritture 2015'!$F:$F,'Scritture 2015'!$G:$G,"16",'Scritture 2015'!$A:$A,$M273)</f>
        <v>0</v>
      </c>
      <c r="V273" s="29">
        <f>+SUMIFS('Scritture 2015'!$F:$F,'Scritture 2015'!$G:$G,"39CA",'Scritture 2015'!$A:$A,$M273)</f>
        <v>0</v>
      </c>
      <c r="W273" s="29">
        <f>+SUMIFS('Scritture 2015'!$F:$F,'Scritture 2015'!$G:$G,"17",'Scritture 2015'!$A:$A,$M273)</f>
        <v>0</v>
      </c>
      <c r="X273" s="29">
        <f>+SUMIFS('Scritture 2015'!$F:$F,'Scritture 2015'!$G:$G,"39AF",'Scritture 2015'!$A:$A,$M273)</f>
        <v>0</v>
      </c>
      <c r="Y273" s="29">
        <f>+SUMIFS('Scritture 2015'!$F:$F,'Scritture 2015'!$G:$G,"39SD",'Scritture 2015'!$A:$A,$M273)</f>
        <v>0</v>
      </c>
      <c r="Z273" s="29">
        <f>+SUMIFS('Scritture 2015'!$F:$F,'Scritture 2015'!$G:$G,"37",'Scritture 2015'!$A:$A,$M273)</f>
        <v>0</v>
      </c>
      <c r="AA273" s="29">
        <f>+SUMIFS('Scritture 2015'!$F:$F,'Scritture 2015'!$G:$G,"19",'Scritture 2015'!$A:$A,$M273)</f>
        <v>0</v>
      </c>
      <c r="AB273" s="29">
        <f>+SUMIFS('Scritture 2015'!$F:$F,'Scritture 2015'!$G:$G,"SP",'Scritture 2015'!$A:$A,$M273)</f>
        <v>0</v>
      </c>
      <c r="AC273" s="29">
        <f t="shared" si="30"/>
        <v>-4811.6899999999996</v>
      </c>
      <c r="AD273" s="29">
        <f t="shared" si="19"/>
        <v>0</v>
      </c>
      <c r="AF273">
        <v>220</v>
      </c>
      <c r="AG273" t="s">
        <v>936</v>
      </c>
    </row>
    <row r="274" spans="1:33" x14ac:dyDescent="0.3">
      <c r="A274" s="12" t="s">
        <v>22</v>
      </c>
      <c r="B274" s="12" t="s">
        <v>160</v>
      </c>
      <c r="C274" s="13" t="s">
        <v>161</v>
      </c>
      <c r="D274" s="13" t="s">
        <v>349</v>
      </c>
      <c r="E274" s="14" t="s">
        <v>350</v>
      </c>
      <c r="F274" s="13"/>
      <c r="G274" s="13"/>
      <c r="H274" s="10" t="s">
        <v>22</v>
      </c>
      <c r="I274" s="10" t="s">
        <v>160</v>
      </c>
      <c r="J274" s="20" t="s">
        <v>209</v>
      </c>
      <c r="K274" s="20" t="s">
        <v>351</v>
      </c>
      <c r="L274" s="20" t="s">
        <v>351</v>
      </c>
      <c r="M274" s="23">
        <v>22221000029</v>
      </c>
      <c r="N274" s="23" t="s">
        <v>366</v>
      </c>
      <c r="O274" s="12">
        <f>+VLOOKUP(M274,[2]Foglio1!$A:$C,3,0)</f>
        <v>-6621.71</v>
      </c>
      <c r="P274" s="12">
        <f>+VLOOKUP(M274,[3]Foglio1!$A$1:$C$65536,3,0)</f>
        <v>-2201.7600000000002</v>
      </c>
      <c r="Q274" s="12">
        <f t="shared" si="20"/>
        <v>4419.95</v>
      </c>
      <c r="R274" s="29">
        <f>+VLOOKUP($M274,'Sp 2013'!$M:$X,12,0)</f>
        <v>0</v>
      </c>
      <c r="S274" s="29">
        <f>+VLOOKUP($M274,'Bil 2014'!$M:$Y,13,0)</f>
        <v>0</v>
      </c>
      <c r="T274" s="29">
        <f>+SUMIFS('Scritture 2015'!$F:$F,'Scritture 2015'!$G:$G,"38",'Scritture 2015'!$A:$A,$M274)</f>
        <v>0</v>
      </c>
      <c r="U274" s="29">
        <f>+SUMIFS('Scritture 2015'!$F:$F,'Scritture 2015'!$G:$G,"16",'Scritture 2015'!$A:$A,$M274)</f>
        <v>0</v>
      </c>
      <c r="V274" s="29">
        <f>+SUMIFS('Scritture 2015'!$F:$F,'Scritture 2015'!$G:$G,"39CA",'Scritture 2015'!$A:$A,$M274)</f>
        <v>0</v>
      </c>
      <c r="W274" s="29">
        <f>+SUMIFS('Scritture 2015'!$F:$F,'Scritture 2015'!$G:$G,"17",'Scritture 2015'!$A:$A,$M274)</f>
        <v>0</v>
      </c>
      <c r="X274" s="29">
        <f>+SUMIFS('Scritture 2015'!$F:$F,'Scritture 2015'!$G:$G,"39AF",'Scritture 2015'!$A:$A,$M274)</f>
        <v>0</v>
      </c>
      <c r="Y274" s="29">
        <f>+SUMIFS('Scritture 2015'!$F:$F,'Scritture 2015'!$G:$G,"39SD",'Scritture 2015'!$A:$A,$M274)</f>
        <v>0</v>
      </c>
      <c r="Z274" s="29">
        <f>+SUMIFS('Scritture 2015'!$F:$F,'Scritture 2015'!$G:$G,"37",'Scritture 2015'!$A:$A,$M274)</f>
        <v>0</v>
      </c>
      <c r="AA274" s="29">
        <f>+SUMIFS('Scritture 2015'!$F:$F,'Scritture 2015'!$G:$G,"19",'Scritture 2015'!$A:$A,$M274)</f>
        <v>0</v>
      </c>
      <c r="AB274" s="29">
        <f>+SUMIFS('Scritture 2015'!$F:$F,'Scritture 2015'!$G:$G,"SP",'Scritture 2015'!$A:$A,$M274)</f>
        <v>0</v>
      </c>
      <c r="AC274" s="29">
        <f t="shared" si="30"/>
        <v>-2201.7600000000002</v>
      </c>
      <c r="AD274" s="29">
        <f t="shared" si="19"/>
        <v>0</v>
      </c>
      <c r="AF274">
        <v>220</v>
      </c>
      <c r="AG274" t="s">
        <v>938</v>
      </c>
    </row>
    <row r="275" spans="1:33" x14ac:dyDescent="0.3">
      <c r="A275" s="12" t="s">
        <v>22</v>
      </c>
      <c r="B275" s="12" t="s">
        <v>160</v>
      </c>
      <c r="C275" s="13" t="s">
        <v>161</v>
      </c>
      <c r="D275" s="13" t="s">
        <v>349</v>
      </c>
      <c r="E275" s="14" t="s">
        <v>350</v>
      </c>
      <c r="F275" s="13"/>
      <c r="G275" s="13"/>
      <c r="H275" s="10" t="s">
        <v>22</v>
      </c>
      <c r="I275" s="10" t="s">
        <v>160</v>
      </c>
      <c r="J275" s="20" t="s">
        <v>209</v>
      </c>
      <c r="K275" s="20" t="s">
        <v>351</v>
      </c>
      <c r="L275" s="20" t="s">
        <v>351</v>
      </c>
      <c r="M275" s="23">
        <v>22221000030</v>
      </c>
      <c r="N275" s="23" t="s">
        <v>367</v>
      </c>
      <c r="O275" s="12">
        <f>+VLOOKUP(M275,[2]Foglio1!$A:$C,3,0)</f>
        <v>-9232.81</v>
      </c>
      <c r="P275" s="12">
        <f>+VLOOKUP(M275,[3]Foglio1!$A$1:$C$65536,3,0)</f>
        <v>-6921.72</v>
      </c>
      <c r="Q275" s="12">
        <f t="shared" si="20"/>
        <v>2311.0899999999992</v>
      </c>
      <c r="R275" s="29">
        <f>+VLOOKUP($M275,'Sp 2013'!$M:$X,12,0)</f>
        <v>0</v>
      </c>
      <c r="S275" s="29">
        <f>+VLOOKUP($M275,'Bil 2014'!$M:$Y,13,0)</f>
        <v>0</v>
      </c>
      <c r="T275" s="29">
        <f>+SUMIFS('Scritture 2015'!$F:$F,'Scritture 2015'!$G:$G,"38",'Scritture 2015'!$A:$A,$M275)</f>
        <v>0</v>
      </c>
      <c r="U275" s="29">
        <f>+SUMIFS('Scritture 2015'!$F:$F,'Scritture 2015'!$G:$G,"16",'Scritture 2015'!$A:$A,$M275)</f>
        <v>0</v>
      </c>
      <c r="V275" s="29">
        <f>+SUMIFS('Scritture 2015'!$F:$F,'Scritture 2015'!$G:$G,"39CA",'Scritture 2015'!$A:$A,$M275)</f>
        <v>0</v>
      </c>
      <c r="W275" s="29">
        <f>+SUMIFS('Scritture 2015'!$F:$F,'Scritture 2015'!$G:$G,"17",'Scritture 2015'!$A:$A,$M275)</f>
        <v>0</v>
      </c>
      <c r="X275" s="29">
        <f>+SUMIFS('Scritture 2015'!$F:$F,'Scritture 2015'!$G:$G,"39AF",'Scritture 2015'!$A:$A,$M275)</f>
        <v>0</v>
      </c>
      <c r="Y275" s="29">
        <f>+SUMIFS('Scritture 2015'!$F:$F,'Scritture 2015'!$G:$G,"39SD",'Scritture 2015'!$A:$A,$M275)</f>
        <v>0</v>
      </c>
      <c r="Z275" s="29">
        <f>+SUMIFS('Scritture 2015'!$F:$F,'Scritture 2015'!$G:$G,"37",'Scritture 2015'!$A:$A,$M275)</f>
        <v>0</v>
      </c>
      <c r="AA275" s="29">
        <f>+SUMIFS('Scritture 2015'!$F:$F,'Scritture 2015'!$G:$G,"19",'Scritture 2015'!$A:$A,$M275)</f>
        <v>0</v>
      </c>
      <c r="AB275" s="29">
        <f>+SUMIFS('Scritture 2015'!$F:$F,'Scritture 2015'!$G:$G,"SP",'Scritture 2015'!$A:$A,$M275)</f>
        <v>0</v>
      </c>
      <c r="AC275" s="29">
        <f t="shared" si="30"/>
        <v>-6921.72</v>
      </c>
      <c r="AD275" s="29">
        <f t="shared" ref="AD275:AD340" si="31">+AC275-P275</f>
        <v>0</v>
      </c>
      <c r="AF275">
        <v>220</v>
      </c>
      <c r="AG275" t="s">
        <v>938</v>
      </c>
    </row>
    <row r="276" spans="1:33" x14ac:dyDescent="0.3">
      <c r="A276" s="12" t="s">
        <v>22</v>
      </c>
      <c r="B276" s="12" t="s">
        <v>160</v>
      </c>
      <c r="C276" s="13" t="s">
        <v>161</v>
      </c>
      <c r="D276" s="13" t="s">
        <v>349</v>
      </c>
      <c r="E276" s="14" t="s">
        <v>350</v>
      </c>
      <c r="F276" s="13"/>
      <c r="G276" s="13"/>
      <c r="H276" s="10" t="s">
        <v>22</v>
      </c>
      <c r="I276" s="10" t="s">
        <v>160</v>
      </c>
      <c r="J276" s="20" t="s">
        <v>209</v>
      </c>
      <c r="K276" s="20" t="s">
        <v>351</v>
      </c>
      <c r="L276" s="20" t="s">
        <v>351</v>
      </c>
      <c r="M276" s="23">
        <v>22221000031</v>
      </c>
      <c r="N276" s="23" t="s">
        <v>368</v>
      </c>
      <c r="O276" s="12"/>
      <c r="P276" s="12">
        <f>+VLOOKUP(M276,[3]Foglio1!$A$1:$C$65536,3,0)</f>
        <v>-9302.4</v>
      </c>
      <c r="Q276" s="12">
        <f t="shared" ref="Q276:Q341" si="32">+P276-O276</f>
        <v>-9302.4</v>
      </c>
      <c r="R276" s="29">
        <f>+VLOOKUP($M276,'Sp 2013'!$M:$X,12,0)</f>
        <v>0</v>
      </c>
      <c r="S276" s="29">
        <f>+VLOOKUP($M276,'Bil 2014'!$M:$Y,13,0)</f>
        <v>0</v>
      </c>
      <c r="T276" s="29">
        <f>+SUMIFS('Scritture 2015'!$F:$F,'Scritture 2015'!$G:$G,"38",'Scritture 2015'!$A:$A,$M276)</f>
        <v>0</v>
      </c>
      <c r="U276" s="29">
        <f>+SUMIFS('Scritture 2015'!$F:$F,'Scritture 2015'!$G:$G,"16",'Scritture 2015'!$A:$A,$M276)</f>
        <v>0</v>
      </c>
      <c r="V276" s="29">
        <f>+SUMIFS('Scritture 2015'!$F:$F,'Scritture 2015'!$G:$G,"39CA",'Scritture 2015'!$A:$A,$M276)</f>
        <v>0</v>
      </c>
      <c r="W276" s="29">
        <f>+SUMIFS('Scritture 2015'!$F:$F,'Scritture 2015'!$G:$G,"17",'Scritture 2015'!$A:$A,$M276)</f>
        <v>0</v>
      </c>
      <c r="X276" s="29">
        <f>+SUMIFS('Scritture 2015'!$F:$F,'Scritture 2015'!$G:$G,"39AF",'Scritture 2015'!$A:$A,$M276)</f>
        <v>0</v>
      </c>
      <c r="Y276" s="29">
        <f>+SUMIFS('Scritture 2015'!$F:$F,'Scritture 2015'!$G:$G,"39SD",'Scritture 2015'!$A:$A,$M276)</f>
        <v>0</v>
      </c>
      <c r="Z276" s="29">
        <f>+SUMIFS('Scritture 2015'!$F:$F,'Scritture 2015'!$G:$G,"37",'Scritture 2015'!$A:$A,$M276)</f>
        <v>0</v>
      </c>
      <c r="AA276" s="29">
        <f>+SUMIFS('Scritture 2015'!$F:$F,'Scritture 2015'!$G:$G,"19",'Scritture 2015'!$A:$A,$M276)</f>
        <v>0</v>
      </c>
      <c r="AB276" s="29">
        <f>+SUMIFS('Scritture 2015'!$F:$F,'Scritture 2015'!$G:$G,"SP",'Scritture 2015'!$A:$A,$M276)</f>
        <v>0</v>
      </c>
      <c r="AC276" s="29">
        <f t="shared" si="30"/>
        <v>-9302.4</v>
      </c>
      <c r="AD276" s="29">
        <f t="shared" si="31"/>
        <v>0</v>
      </c>
      <c r="AF276">
        <v>220</v>
      </c>
      <c r="AG276" t="s">
        <v>938</v>
      </c>
    </row>
    <row r="277" spans="1:33" x14ac:dyDescent="0.3">
      <c r="A277" s="12" t="s">
        <v>22</v>
      </c>
      <c r="B277" s="12" t="s">
        <v>160</v>
      </c>
      <c r="C277" s="13" t="s">
        <v>161</v>
      </c>
      <c r="D277" s="13" t="s">
        <v>349</v>
      </c>
      <c r="E277" s="14" t="s">
        <v>350</v>
      </c>
      <c r="F277" s="13"/>
      <c r="G277" s="13"/>
      <c r="H277" s="10" t="s">
        <v>22</v>
      </c>
      <c r="I277" s="10" t="s">
        <v>160</v>
      </c>
      <c r="J277" s="20" t="s">
        <v>209</v>
      </c>
      <c r="K277" s="20" t="s">
        <v>351</v>
      </c>
      <c r="L277" s="20" t="s">
        <v>351</v>
      </c>
      <c r="M277" s="23">
        <v>22221000032</v>
      </c>
      <c r="N277" s="23" t="s">
        <v>369</v>
      </c>
      <c r="O277" s="12"/>
      <c r="P277" s="12">
        <f>+VLOOKUP(M277,[3]Foglio1!$A$1:$C$65536,3,0)</f>
        <v>-15325.03</v>
      </c>
      <c r="Q277" s="12">
        <f t="shared" si="32"/>
        <v>-15325.03</v>
      </c>
      <c r="R277" s="29">
        <f>+VLOOKUP($M277,'Sp 2013'!$M:$X,12,0)</f>
        <v>0</v>
      </c>
      <c r="S277" s="29">
        <f>+VLOOKUP($M277,'Bil 2014'!$M:$Y,13,0)</f>
        <v>0</v>
      </c>
      <c r="T277" s="29">
        <f>+SUMIFS('Scritture 2015'!$F:$F,'Scritture 2015'!$G:$G,"38",'Scritture 2015'!$A:$A,$M277)</f>
        <v>0</v>
      </c>
      <c r="U277" s="29">
        <f>+SUMIFS('Scritture 2015'!$F:$F,'Scritture 2015'!$G:$G,"16",'Scritture 2015'!$A:$A,$M277)</f>
        <v>0</v>
      </c>
      <c r="V277" s="29">
        <f>+SUMIFS('Scritture 2015'!$F:$F,'Scritture 2015'!$G:$G,"39CA",'Scritture 2015'!$A:$A,$M277)</f>
        <v>0</v>
      </c>
      <c r="W277" s="29">
        <f>+SUMIFS('Scritture 2015'!$F:$F,'Scritture 2015'!$G:$G,"17",'Scritture 2015'!$A:$A,$M277)</f>
        <v>0</v>
      </c>
      <c r="X277" s="29">
        <f>+SUMIFS('Scritture 2015'!$F:$F,'Scritture 2015'!$G:$G,"39AF",'Scritture 2015'!$A:$A,$M277)</f>
        <v>0</v>
      </c>
      <c r="Y277" s="29">
        <f>+SUMIFS('Scritture 2015'!$F:$F,'Scritture 2015'!$G:$G,"39SD",'Scritture 2015'!$A:$A,$M277)</f>
        <v>0</v>
      </c>
      <c r="Z277" s="29">
        <f>+SUMIFS('Scritture 2015'!$F:$F,'Scritture 2015'!$G:$G,"37",'Scritture 2015'!$A:$A,$M277)</f>
        <v>0</v>
      </c>
      <c r="AA277" s="29">
        <f>+SUMIFS('Scritture 2015'!$F:$F,'Scritture 2015'!$G:$G,"19",'Scritture 2015'!$A:$A,$M277)</f>
        <v>0</v>
      </c>
      <c r="AB277" s="29">
        <f>+SUMIFS('Scritture 2015'!$F:$F,'Scritture 2015'!$G:$G,"SP",'Scritture 2015'!$A:$A,$M277)</f>
        <v>0</v>
      </c>
      <c r="AC277" s="29">
        <f t="shared" si="30"/>
        <v>-15325.03</v>
      </c>
      <c r="AD277" s="29">
        <f t="shared" si="31"/>
        <v>0</v>
      </c>
      <c r="AF277">
        <v>220</v>
      </c>
      <c r="AG277" t="s">
        <v>938</v>
      </c>
    </row>
    <row r="278" spans="1:33" x14ac:dyDescent="0.3">
      <c r="A278" s="12" t="s">
        <v>22</v>
      </c>
      <c r="B278" s="12" t="s">
        <v>160</v>
      </c>
      <c r="C278" s="13" t="s">
        <v>161</v>
      </c>
      <c r="D278" s="13" t="s">
        <v>349</v>
      </c>
      <c r="E278" s="14" t="s">
        <v>350</v>
      </c>
      <c r="F278" s="13"/>
      <c r="G278" s="13"/>
      <c r="H278" s="10" t="s">
        <v>22</v>
      </c>
      <c r="I278" s="10" t="s">
        <v>160</v>
      </c>
      <c r="J278" s="20" t="s">
        <v>209</v>
      </c>
      <c r="K278" s="20" t="s">
        <v>351</v>
      </c>
      <c r="L278" s="20" t="s">
        <v>351</v>
      </c>
      <c r="M278" s="23">
        <v>22221000033</v>
      </c>
      <c r="N278" s="23" t="s">
        <v>370</v>
      </c>
      <c r="O278" s="12"/>
      <c r="P278" s="12">
        <f>+VLOOKUP(M278,[3]Foglio1!$A$1:$C$65536,3,0)</f>
        <v>-103803.3</v>
      </c>
      <c r="Q278" s="12">
        <f t="shared" si="32"/>
        <v>-103803.3</v>
      </c>
      <c r="R278" s="29">
        <f>+VLOOKUP($M278,'Sp 2013'!$M:$X,12,0)</f>
        <v>0</v>
      </c>
      <c r="S278" s="29">
        <f>+VLOOKUP($M278,'Bil 2014'!$M:$Y,13,0)</f>
        <v>0</v>
      </c>
      <c r="T278" s="29">
        <f>+SUMIFS('Scritture 2015'!$F:$F,'Scritture 2015'!$G:$G,"38",'Scritture 2015'!$A:$A,$M278)</f>
        <v>0</v>
      </c>
      <c r="U278" s="29">
        <f>+SUMIFS('Scritture 2015'!$F:$F,'Scritture 2015'!$G:$G,"16",'Scritture 2015'!$A:$A,$M278)</f>
        <v>0</v>
      </c>
      <c r="V278" s="29">
        <f>+SUMIFS('Scritture 2015'!$F:$F,'Scritture 2015'!$G:$G,"39CA",'Scritture 2015'!$A:$A,$M278)</f>
        <v>0</v>
      </c>
      <c r="W278" s="29">
        <f>+SUMIFS('Scritture 2015'!$F:$F,'Scritture 2015'!$G:$G,"17",'Scritture 2015'!$A:$A,$M278)</f>
        <v>0</v>
      </c>
      <c r="X278" s="29">
        <f>+SUMIFS('Scritture 2015'!$F:$F,'Scritture 2015'!$G:$G,"39AF",'Scritture 2015'!$A:$A,$M278)</f>
        <v>0</v>
      </c>
      <c r="Y278" s="29">
        <f>+SUMIFS('Scritture 2015'!$F:$F,'Scritture 2015'!$G:$G,"39SD",'Scritture 2015'!$A:$A,$M278)</f>
        <v>0</v>
      </c>
      <c r="Z278" s="29">
        <f>+SUMIFS('Scritture 2015'!$F:$F,'Scritture 2015'!$G:$G,"37",'Scritture 2015'!$A:$A,$M278)</f>
        <v>0</v>
      </c>
      <c r="AA278" s="29">
        <f>+SUMIFS('Scritture 2015'!$F:$F,'Scritture 2015'!$G:$G,"19",'Scritture 2015'!$A:$A,$M278)</f>
        <v>0</v>
      </c>
      <c r="AB278" s="29">
        <f>+SUMIFS('Scritture 2015'!$F:$F,'Scritture 2015'!$G:$G,"SP",'Scritture 2015'!$A:$A,$M278)</f>
        <v>0</v>
      </c>
      <c r="AC278" s="29">
        <f t="shared" si="30"/>
        <v>-103803.3</v>
      </c>
      <c r="AD278" s="29">
        <f t="shared" si="31"/>
        <v>0</v>
      </c>
      <c r="AF278">
        <v>220</v>
      </c>
      <c r="AG278" t="s">
        <v>936</v>
      </c>
    </row>
    <row r="279" spans="1:33" x14ac:dyDescent="0.3">
      <c r="A279" s="12" t="s">
        <v>22</v>
      </c>
      <c r="B279" s="12" t="s">
        <v>160</v>
      </c>
      <c r="C279" s="13" t="s">
        <v>161</v>
      </c>
      <c r="D279" s="13" t="s">
        <v>349</v>
      </c>
      <c r="E279" s="14" t="s">
        <v>350</v>
      </c>
      <c r="F279" s="13"/>
      <c r="G279" s="13"/>
      <c r="H279" s="10" t="s">
        <v>22</v>
      </c>
      <c r="I279" s="10" t="s">
        <v>160</v>
      </c>
      <c r="J279" s="20" t="s">
        <v>209</v>
      </c>
      <c r="K279" s="20" t="s">
        <v>351</v>
      </c>
      <c r="L279" s="20" t="s">
        <v>351</v>
      </c>
      <c r="M279" s="23">
        <v>22221000034</v>
      </c>
      <c r="N279" s="23" t="s">
        <v>371</v>
      </c>
      <c r="O279" s="12"/>
      <c r="P279" s="12">
        <f>+VLOOKUP(M279,[3]Foglio1!$A$1:$C$65536,3,0)</f>
        <v>-8822.27</v>
      </c>
      <c r="Q279" s="12">
        <f t="shared" si="32"/>
        <v>-8822.27</v>
      </c>
      <c r="R279" s="29">
        <f>+VLOOKUP($M279,'Sp 2013'!$M:$X,12,0)</f>
        <v>0</v>
      </c>
      <c r="S279" s="29">
        <f>+VLOOKUP($M279,'Bil 2014'!$M:$Y,13,0)</f>
        <v>0</v>
      </c>
      <c r="T279" s="29">
        <f>+SUMIFS('Scritture 2015'!$F:$F,'Scritture 2015'!$G:$G,"38",'Scritture 2015'!$A:$A,$M279)</f>
        <v>0</v>
      </c>
      <c r="U279" s="29">
        <f>+SUMIFS('Scritture 2015'!$F:$F,'Scritture 2015'!$G:$G,"16",'Scritture 2015'!$A:$A,$M279)</f>
        <v>0</v>
      </c>
      <c r="V279" s="29">
        <f>+SUMIFS('Scritture 2015'!$F:$F,'Scritture 2015'!$G:$G,"39CA",'Scritture 2015'!$A:$A,$M279)</f>
        <v>0</v>
      </c>
      <c r="W279" s="29">
        <f>+SUMIFS('Scritture 2015'!$F:$F,'Scritture 2015'!$G:$G,"17",'Scritture 2015'!$A:$A,$M279)</f>
        <v>0</v>
      </c>
      <c r="X279" s="29">
        <f>+SUMIFS('Scritture 2015'!$F:$F,'Scritture 2015'!$G:$G,"39AF",'Scritture 2015'!$A:$A,$M279)</f>
        <v>0</v>
      </c>
      <c r="Y279" s="29">
        <f>+SUMIFS('Scritture 2015'!$F:$F,'Scritture 2015'!$G:$G,"39SD",'Scritture 2015'!$A:$A,$M279)</f>
        <v>0</v>
      </c>
      <c r="Z279" s="29">
        <f>+SUMIFS('Scritture 2015'!$F:$F,'Scritture 2015'!$G:$G,"37",'Scritture 2015'!$A:$A,$M279)</f>
        <v>0</v>
      </c>
      <c r="AA279" s="29">
        <f>+SUMIFS('Scritture 2015'!$F:$F,'Scritture 2015'!$G:$G,"19",'Scritture 2015'!$A:$A,$M279)</f>
        <v>0</v>
      </c>
      <c r="AB279" s="29">
        <f>+SUMIFS('Scritture 2015'!$F:$F,'Scritture 2015'!$G:$G,"SP",'Scritture 2015'!$A:$A,$M279)</f>
        <v>0</v>
      </c>
      <c r="AC279" s="29">
        <f t="shared" si="30"/>
        <v>-8822.27</v>
      </c>
      <c r="AD279" s="29">
        <f t="shared" si="31"/>
        <v>0</v>
      </c>
      <c r="AF279">
        <v>220</v>
      </c>
      <c r="AG279" t="s">
        <v>938</v>
      </c>
    </row>
    <row r="280" spans="1:33" x14ac:dyDescent="0.3">
      <c r="A280" s="12" t="s">
        <v>22</v>
      </c>
      <c r="B280" s="12" t="s">
        <v>160</v>
      </c>
      <c r="C280" s="13" t="s">
        <v>161</v>
      </c>
      <c r="D280" s="13" t="s">
        <v>349</v>
      </c>
      <c r="E280" s="14" t="s">
        <v>350</v>
      </c>
      <c r="F280" s="13"/>
      <c r="G280" s="13"/>
      <c r="H280" s="10" t="s">
        <v>22</v>
      </c>
      <c r="I280" s="10" t="s">
        <v>160</v>
      </c>
      <c r="J280" s="20" t="s">
        <v>209</v>
      </c>
      <c r="K280" s="20" t="s">
        <v>351</v>
      </c>
      <c r="L280" s="20" t="s">
        <v>351</v>
      </c>
      <c r="M280" s="23">
        <v>22221000020</v>
      </c>
      <c r="N280" s="23" t="s">
        <v>372</v>
      </c>
      <c r="O280" s="12"/>
      <c r="P280" s="12">
        <f>+VLOOKUP(M280,[3]Foglio1!$A$1:$C$65536,3,0)</f>
        <v>0</v>
      </c>
      <c r="Q280" s="12">
        <f t="shared" si="32"/>
        <v>0</v>
      </c>
      <c r="R280" s="29">
        <f>+VLOOKUP($M280,'Sp 2013'!$M:$X,12,0)</f>
        <v>0</v>
      </c>
      <c r="S280" s="29">
        <f>+VLOOKUP($M280,'Bil 2014'!$M:$Y,13,0)</f>
        <v>0</v>
      </c>
      <c r="T280" s="29">
        <f>+SUMIFS('Scritture 2015'!$F:$F,'Scritture 2015'!$G:$G,"38",'Scritture 2015'!$A:$A,$M280)</f>
        <v>0</v>
      </c>
      <c r="U280" s="29">
        <f>+SUMIFS('Scritture 2015'!$F:$F,'Scritture 2015'!$G:$G,"16",'Scritture 2015'!$A:$A,$M280)</f>
        <v>0</v>
      </c>
      <c r="V280" s="29">
        <f>+SUMIFS('Scritture 2015'!$F:$F,'Scritture 2015'!$G:$G,"39CA",'Scritture 2015'!$A:$A,$M280)</f>
        <v>0</v>
      </c>
      <c r="W280" s="29">
        <f>+SUMIFS('Scritture 2015'!$F:$F,'Scritture 2015'!$G:$G,"17",'Scritture 2015'!$A:$A,$M280)</f>
        <v>0</v>
      </c>
      <c r="X280" s="29">
        <f>+SUMIFS('Scritture 2015'!$F:$F,'Scritture 2015'!$G:$G,"39AF",'Scritture 2015'!$A:$A,$M280)</f>
        <v>0</v>
      </c>
      <c r="Y280" s="29">
        <f>+SUMIFS('Scritture 2015'!$F:$F,'Scritture 2015'!$G:$G,"39SD",'Scritture 2015'!$A:$A,$M280)</f>
        <v>0</v>
      </c>
      <c r="Z280" s="29">
        <f>+SUMIFS('Scritture 2015'!$F:$F,'Scritture 2015'!$G:$G,"37",'Scritture 2015'!$A:$A,$M280)</f>
        <v>0</v>
      </c>
      <c r="AA280" s="29">
        <f>+SUMIFS('Scritture 2015'!$F:$F,'Scritture 2015'!$G:$G,"19",'Scritture 2015'!$A:$A,$M280)</f>
        <v>0</v>
      </c>
      <c r="AB280" s="29">
        <f>+SUMIFS('Scritture 2015'!$F:$F,'Scritture 2015'!$G:$G,"SP",'Scritture 2015'!$A:$A,$M280)</f>
        <v>0</v>
      </c>
      <c r="AC280" s="29">
        <f t="shared" si="30"/>
        <v>0</v>
      </c>
      <c r="AD280" s="29">
        <f t="shared" si="31"/>
        <v>0</v>
      </c>
      <c r="AF280">
        <v>220</v>
      </c>
      <c r="AG280" t="s">
        <v>938</v>
      </c>
    </row>
    <row r="281" spans="1:33" x14ac:dyDescent="0.3">
      <c r="A281" s="12" t="s">
        <v>22</v>
      </c>
      <c r="B281" s="12" t="s">
        <v>160</v>
      </c>
      <c r="C281" s="13" t="s">
        <v>161</v>
      </c>
      <c r="D281" s="13" t="s">
        <v>373</v>
      </c>
      <c r="E281" s="14" t="s">
        <v>374</v>
      </c>
      <c r="F281" s="13"/>
      <c r="G281" s="13"/>
      <c r="H281" s="10" t="s">
        <v>22</v>
      </c>
      <c r="I281" s="10" t="s">
        <v>160</v>
      </c>
      <c r="J281" s="20" t="s">
        <v>209</v>
      </c>
      <c r="K281" s="20" t="s">
        <v>375</v>
      </c>
      <c r="L281" s="20" t="s">
        <v>376</v>
      </c>
      <c r="M281" s="23">
        <v>22222000009</v>
      </c>
      <c r="N281" s="23" t="s">
        <v>377</v>
      </c>
      <c r="O281" s="12"/>
      <c r="P281" s="12">
        <f>+VLOOKUP(M281,[3]Foglio1!$A$1:$C$65536,3,0)</f>
        <v>0</v>
      </c>
      <c r="Q281" s="12">
        <f t="shared" si="32"/>
        <v>0</v>
      </c>
      <c r="R281" s="29">
        <f>+VLOOKUP($M281,'Sp 2013'!$M:$X,12,0)</f>
        <v>0</v>
      </c>
      <c r="S281" s="29">
        <f>+VLOOKUP($M281,'Bil 2014'!$M:$Y,13,0)</f>
        <v>0</v>
      </c>
      <c r="T281" s="29">
        <f>+SUMIFS('Scritture 2015'!$F:$F,'Scritture 2015'!$G:$G,"38",'Scritture 2015'!$A:$A,$M281)</f>
        <v>0</v>
      </c>
      <c r="U281" s="29">
        <f>+SUMIFS('Scritture 2015'!$F:$F,'Scritture 2015'!$G:$G,"16",'Scritture 2015'!$A:$A,$M281)</f>
        <v>0</v>
      </c>
      <c r="V281" s="29">
        <f>+SUMIFS('Scritture 2015'!$F:$F,'Scritture 2015'!$G:$G,"39CA",'Scritture 2015'!$A:$A,$M281)</f>
        <v>0</v>
      </c>
      <c r="W281" s="29">
        <f>+SUMIFS('Scritture 2015'!$F:$F,'Scritture 2015'!$G:$G,"17",'Scritture 2015'!$A:$A,$M281)</f>
        <v>0</v>
      </c>
      <c r="X281" s="29">
        <f>+SUMIFS('Scritture 2015'!$F:$F,'Scritture 2015'!$G:$G,"39AF",'Scritture 2015'!$A:$A,$M281)</f>
        <v>0</v>
      </c>
      <c r="Y281" s="29">
        <f>+SUMIFS('Scritture 2015'!$F:$F,'Scritture 2015'!$G:$G,"39SD",'Scritture 2015'!$A:$A,$M281)</f>
        <v>0</v>
      </c>
      <c r="Z281" s="29">
        <f>+SUMIFS('Scritture 2015'!$F:$F,'Scritture 2015'!$G:$G,"37",'Scritture 2015'!$A:$A,$M281)</f>
        <v>0</v>
      </c>
      <c r="AA281" s="29">
        <f>+SUMIFS('Scritture 2015'!$F:$F,'Scritture 2015'!$G:$G,"19",'Scritture 2015'!$A:$A,$M281)</f>
        <v>0</v>
      </c>
      <c r="AB281" s="29">
        <f>+SUMIFS('Scritture 2015'!$F:$F,'Scritture 2015'!$G:$G,"SP",'Scritture 2015'!$A:$A,$M281)</f>
        <v>0</v>
      </c>
      <c r="AC281" s="29">
        <f t="shared" si="30"/>
        <v>0</v>
      </c>
      <c r="AD281" s="29">
        <f t="shared" si="31"/>
        <v>0</v>
      </c>
      <c r="AF281">
        <v>200</v>
      </c>
      <c r="AG281" t="s">
        <v>939</v>
      </c>
    </row>
    <row r="282" spans="1:33" x14ac:dyDescent="0.3">
      <c r="A282" s="12" t="s">
        <v>22</v>
      </c>
      <c r="B282" s="12" t="s">
        <v>160</v>
      </c>
      <c r="C282" s="13" t="s">
        <v>161</v>
      </c>
      <c r="D282" s="13" t="s">
        <v>373</v>
      </c>
      <c r="E282" s="14" t="s">
        <v>374</v>
      </c>
      <c r="F282" s="13"/>
      <c r="G282" s="13"/>
      <c r="H282" s="10" t="s">
        <v>22</v>
      </c>
      <c r="I282" s="10" t="s">
        <v>160</v>
      </c>
      <c r="J282" s="20" t="s">
        <v>209</v>
      </c>
      <c r="K282" s="20" t="s">
        <v>375</v>
      </c>
      <c r="L282" s="20" t="s">
        <v>376</v>
      </c>
      <c r="M282" s="15">
        <v>22222000001</v>
      </c>
      <c r="N282" s="15" t="s">
        <v>378</v>
      </c>
      <c r="O282" s="12">
        <f>+VLOOKUP(M282,[2]Foglio1!$A:$C,3,0)</f>
        <v>-99275</v>
      </c>
      <c r="P282" s="12">
        <f>+VLOOKUP(M282,[3]Foglio1!$A$1:$C$65536,3,0)</f>
        <v>-118687.69</v>
      </c>
      <c r="Q282" s="12">
        <f t="shared" si="32"/>
        <v>-19412.690000000002</v>
      </c>
      <c r="R282" s="29">
        <f>+VLOOKUP($M282,'Sp 2013'!$M:$X,12,0)</f>
        <v>0</v>
      </c>
      <c r="S282" s="29">
        <f>+VLOOKUP($M282,'Bil 2014'!$M:$Y,13,0)</f>
        <v>0</v>
      </c>
      <c r="T282" s="29">
        <f>+SUMIFS('Scritture 2015'!$F:$F,'Scritture 2015'!$G:$G,"38",'Scritture 2015'!$A:$A,$M282)</f>
        <v>0</v>
      </c>
      <c r="U282" s="29">
        <f>+SUMIFS('Scritture 2015'!$F:$F,'Scritture 2015'!$G:$G,"16",'Scritture 2015'!$A:$A,$M282)</f>
        <v>0</v>
      </c>
      <c r="V282" s="29">
        <f>+SUMIFS('Scritture 2015'!$F:$F,'Scritture 2015'!$G:$G,"39CA",'Scritture 2015'!$A:$A,$M282)</f>
        <v>0</v>
      </c>
      <c r="W282" s="29">
        <f>+SUMIFS('Scritture 2015'!$F:$F,'Scritture 2015'!$G:$G,"17",'Scritture 2015'!$A:$A,$M282)</f>
        <v>0</v>
      </c>
      <c r="X282" s="29">
        <f>+SUMIFS('Scritture 2015'!$F:$F,'Scritture 2015'!$G:$G,"39AF",'Scritture 2015'!$A:$A,$M282)</f>
        <v>0</v>
      </c>
      <c r="Y282" s="29">
        <f>+SUMIFS('Scritture 2015'!$F:$F,'Scritture 2015'!$G:$G,"39SD",'Scritture 2015'!$A:$A,$M282)</f>
        <v>0</v>
      </c>
      <c r="Z282" s="29">
        <f>+SUMIFS('Scritture 2015'!$F:$F,'Scritture 2015'!$G:$G,"37",'Scritture 2015'!$A:$A,$M282)</f>
        <v>0</v>
      </c>
      <c r="AA282" s="29">
        <f>+SUMIFS('Scritture 2015'!$F:$F,'Scritture 2015'!$G:$G,"19",'Scritture 2015'!$A:$A,$M282)</f>
        <v>0</v>
      </c>
      <c r="AB282" s="29">
        <f>+SUMIFS('Scritture 2015'!$F:$F,'Scritture 2015'!$G:$G,"SP",'Scritture 2015'!$A:$A,$M282)</f>
        <v>0</v>
      </c>
      <c r="AC282" s="29">
        <f t="shared" si="30"/>
        <v>-118687.69</v>
      </c>
      <c r="AD282" s="29">
        <f t="shared" si="31"/>
        <v>0</v>
      </c>
      <c r="AF282">
        <v>200</v>
      </c>
      <c r="AG282" t="s">
        <v>939</v>
      </c>
    </row>
    <row r="283" spans="1:33" x14ac:dyDescent="0.3">
      <c r="A283" s="12" t="s">
        <v>22</v>
      </c>
      <c r="B283" s="12" t="s">
        <v>160</v>
      </c>
      <c r="C283" s="13" t="s">
        <v>161</v>
      </c>
      <c r="D283" s="13" t="s">
        <v>373</v>
      </c>
      <c r="E283" s="14" t="s">
        <v>374</v>
      </c>
      <c r="F283" s="13"/>
      <c r="G283" s="13"/>
      <c r="H283" s="10" t="s">
        <v>22</v>
      </c>
      <c r="I283" s="10" t="s">
        <v>23</v>
      </c>
      <c r="J283" s="20" t="s">
        <v>148</v>
      </c>
      <c r="K283" s="20" t="s">
        <v>173</v>
      </c>
      <c r="L283" s="20" t="s">
        <v>143</v>
      </c>
      <c r="M283" s="15">
        <v>22222000002</v>
      </c>
      <c r="N283" s="15" t="s">
        <v>203</v>
      </c>
      <c r="O283" s="12"/>
      <c r="P283" s="12">
        <f>+VLOOKUP(M283,[3]Foglio1!$A$1:$C$65536,3,0)</f>
        <v>-3282.8</v>
      </c>
      <c r="Q283" s="12">
        <f t="shared" si="32"/>
        <v>-3282.8</v>
      </c>
      <c r="R283" s="29">
        <f>+VLOOKUP($M283,'Sp 2013'!$M:$X,12,0)</f>
        <v>0</v>
      </c>
      <c r="S283" s="29">
        <f>+VLOOKUP($M283,'Bil 2014'!$M:$Y,13,0)</f>
        <v>0</v>
      </c>
      <c r="T283" s="29">
        <f>+SUMIFS('Scritture 2015'!$F:$F,'Scritture 2015'!$G:$G,"38",'Scritture 2015'!$A:$A,$M283)</f>
        <v>0</v>
      </c>
      <c r="U283" s="29">
        <f>+SUMIFS('Scritture 2015'!$F:$F,'Scritture 2015'!$G:$G,"16",'Scritture 2015'!$A:$A,$M283)</f>
        <v>0</v>
      </c>
      <c r="V283" s="29">
        <f>+SUMIFS('Scritture 2015'!$F:$F,'Scritture 2015'!$G:$G,"39CA",'Scritture 2015'!$A:$A,$M283)</f>
        <v>0</v>
      </c>
      <c r="W283" s="29">
        <f>+SUMIFS('Scritture 2015'!$F:$F,'Scritture 2015'!$G:$G,"17",'Scritture 2015'!$A:$A,$M283)</f>
        <v>0</v>
      </c>
      <c r="X283" s="29">
        <f>+SUMIFS('Scritture 2015'!$F:$F,'Scritture 2015'!$G:$G,"39AF",'Scritture 2015'!$A:$A,$M283)</f>
        <v>0</v>
      </c>
      <c r="Y283" s="29">
        <f>+SUMIFS('Scritture 2015'!$F:$F,'Scritture 2015'!$G:$G,"39SD",'Scritture 2015'!$A:$A,$M283)</f>
        <v>0</v>
      </c>
      <c r="Z283" s="29">
        <f>+SUMIFS('Scritture 2015'!$F:$F,'Scritture 2015'!$G:$G,"37",'Scritture 2015'!$A:$A,$M283)</f>
        <v>0</v>
      </c>
      <c r="AA283" s="29">
        <f>+SUMIFS('Scritture 2015'!$F:$F,'Scritture 2015'!$G:$G,"19",'Scritture 2015'!$A:$A,$M283)</f>
        <v>0</v>
      </c>
      <c r="AB283" s="29">
        <f>+SUMIFS('Scritture 2015'!$F:$F,'Scritture 2015'!$G:$G,"SP",'Scritture 2015'!$A:$A,$M283)</f>
        <v>0</v>
      </c>
      <c r="AC283" s="29">
        <f t="shared" si="30"/>
        <v>-3282.8</v>
      </c>
      <c r="AD283" s="29">
        <f t="shared" si="31"/>
        <v>0</v>
      </c>
      <c r="AF283">
        <v>100</v>
      </c>
      <c r="AG283" t="s">
        <v>916</v>
      </c>
    </row>
    <row r="284" spans="1:33" x14ac:dyDescent="0.3">
      <c r="A284" s="12" t="s">
        <v>22</v>
      </c>
      <c r="B284" s="12" t="s">
        <v>160</v>
      </c>
      <c r="C284" s="13" t="s">
        <v>161</v>
      </c>
      <c r="D284" s="13" t="s">
        <v>373</v>
      </c>
      <c r="E284" s="14" t="s">
        <v>374</v>
      </c>
      <c r="F284" s="13"/>
      <c r="G284" s="13"/>
      <c r="H284" s="10" t="s">
        <v>22</v>
      </c>
      <c r="I284" s="10" t="s">
        <v>160</v>
      </c>
      <c r="J284" s="20" t="s">
        <v>209</v>
      </c>
      <c r="K284" s="20" t="s">
        <v>375</v>
      </c>
      <c r="L284" s="20" t="s">
        <v>376</v>
      </c>
      <c r="M284" s="15">
        <v>22222000003</v>
      </c>
      <c r="N284" s="15" t="s">
        <v>379</v>
      </c>
      <c r="O284" s="12">
        <f>+VLOOKUP(M284,[2]Foglio1!$A:$C,3,0)</f>
        <v>-2482.17</v>
      </c>
      <c r="P284" s="12">
        <f>+VLOOKUP(M284,[3]Foglio1!$A$1:$C$65536,3,0)</f>
        <v>-4210.4799999999996</v>
      </c>
      <c r="Q284" s="12">
        <f t="shared" si="32"/>
        <v>-1728.3099999999995</v>
      </c>
      <c r="R284" s="29">
        <f>+VLOOKUP($M284,'Sp 2013'!$M:$X,12,0)</f>
        <v>0</v>
      </c>
      <c r="S284" s="29">
        <f>+VLOOKUP($M284,'Bil 2014'!$M:$Y,13,0)</f>
        <v>0</v>
      </c>
      <c r="T284" s="29">
        <f>+SUMIFS('Scritture 2015'!$F:$F,'Scritture 2015'!$G:$G,"38",'Scritture 2015'!$A:$A,$M284)</f>
        <v>0</v>
      </c>
      <c r="U284" s="29">
        <f>+SUMIFS('Scritture 2015'!$F:$F,'Scritture 2015'!$G:$G,"16",'Scritture 2015'!$A:$A,$M284)</f>
        <v>0</v>
      </c>
      <c r="V284" s="29">
        <f>+SUMIFS('Scritture 2015'!$F:$F,'Scritture 2015'!$G:$G,"39CA",'Scritture 2015'!$A:$A,$M284)</f>
        <v>0</v>
      </c>
      <c r="W284" s="29">
        <f>+SUMIFS('Scritture 2015'!$F:$F,'Scritture 2015'!$G:$G,"17",'Scritture 2015'!$A:$A,$M284)</f>
        <v>0</v>
      </c>
      <c r="X284" s="29">
        <f>+SUMIFS('Scritture 2015'!$F:$F,'Scritture 2015'!$G:$G,"39AF",'Scritture 2015'!$A:$A,$M284)</f>
        <v>0</v>
      </c>
      <c r="Y284" s="29">
        <f>+SUMIFS('Scritture 2015'!$F:$F,'Scritture 2015'!$G:$G,"39SD",'Scritture 2015'!$A:$A,$M284)</f>
        <v>0</v>
      </c>
      <c r="Z284" s="29">
        <f>+SUMIFS('Scritture 2015'!$F:$F,'Scritture 2015'!$G:$G,"37",'Scritture 2015'!$A:$A,$M284)</f>
        <v>0</v>
      </c>
      <c r="AA284" s="29">
        <f>+SUMIFS('Scritture 2015'!$F:$F,'Scritture 2015'!$G:$G,"19",'Scritture 2015'!$A:$A,$M284)</f>
        <v>0</v>
      </c>
      <c r="AB284" s="29">
        <f>+SUMIFS('Scritture 2015'!$F:$F,'Scritture 2015'!$G:$G,"SP",'Scritture 2015'!$A:$A,$M284)</f>
        <v>0</v>
      </c>
      <c r="AC284" s="29">
        <f t="shared" si="30"/>
        <v>-4210.4799999999996</v>
      </c>
      <c r="AD284" s="29">
        <f t="shared" si="31"/>
        <v>0</v>
      </c>
      <c r="AF284">
        <v>200</v>
      </c>
      <c r="AG284" t="s">
        <v>939</v>
      </c>
    </row>
    <row r="285" spans="1:33" x14ac:dyDescent="0.3">
      <c r="A285" s="12" t="s">
        <v>22</v>
      </c>
      <c r="B285" s="12" t="s">
        <v>160</v>
      </c>
      <c r="C285" s="13" t="s">
        <v>161</v>
      </c>
      <c r="D285" s="13" t="s">
        <v>373</v>
      </c>
      <c r="E285" s="14" t="s">
        <v>374</v>
      </c>
      <c r="F285" s="13"/>
      <c r="G285" s="13"/>
      <c r="H285" s="10" t="s">
        <v>22</v>
      </c>
      <c r="I285" s="10" t="s">
        <v>160</v>
      </c>
      <c r="J285" s="20" t="s">
        <v>209</v>
      </c>
      <c r="K285" s="20" t="s">
        <v>375</v>
      </c>
      <c r="L285" s="20" t="s">
        <v>376</v>
      </c>
      <c r="M285" s="15">
        <v>22222000004</v>
      </c>
      <c r="N285" s="15" t="s">
        <v>380</v>
      </c>
      <c r="O285" s="12">
        <f>+VLOOKUP(M285,[2]Foglio1!$A:$C,3,0)</f>
        <v>-142</v>
      </c>
      <c r="P285" s="12">
        <f>+VLOOKUP(M285,[3]Foglio1!$A$1:$C$65536,3,0)</f>
        <v>-138</v>
      </c>
      <c r="Q285" s="12">
        <f t="shared" si="32"/>
        <v>4</v>
      </c>
      <c r="R285" s="29">
        <f>+VLOOKUP($M285,'Sp 2013'!$M:$X,12,0)</f>
        <v>0</v>
      </c>
      <c r="S285" s="29">
        <f>+VLOOKUP($M285,'Bil 2014'!$M:$Y,13,0)</f>
        <v>0</v>
      </c>
      <c r="T285" s="29">
        <f>+SUMIFS('Scritture 2015'!$F:$F,'Scritture 2015'!$G:$G,"38",'Scritture 2015'!$A:$A,$M285)</f>
        <v>0</v>
      </c>
      <c r="U285" s="29">
        <f>+SUMIFS('Scritture 2015'!$F:$F,'Scritture 2015'!$G:$G,"16",'Scritture 2015'!$A:$A,$M285)</f>
        <v>0</v>
      </c>
      <c r="V285" s="29">
        <f>+SUMIFS('Scritture 2015'!$F:$F,'Scritture 2015'!$G:$G,"39CA",'Scritture 2015'!$A:$A,$M285)</f>
        <v>0</v>
      </c>
      <c r="W285" s="29">
        <f>+SUMIFS('Scritture 2015'!$F:$F,'Scritture 2015'!$G:$G,"17",'Scritture 2015'!$A:$A,$M285)</f>
        <v>0</v>
      </c>
      <c r="X285" s="29">
        <f>+SUMIFS('Scritture 2015'!$F:$F,'Scritture 2015'!$G:$G,"39AF",'Scritture 2015'!$A:$A,$M285)</f>
        <v>0</v>
      </c>
      <c r="Y285" s="29">
        <f>+SUMIFS('Scritture 2015'!$F:$F,'Scritture 2015'!$G:$G,"39SD",'Scritture 2015'!$A:$A,$M285)</f>
        <v>0</v>
      </c>
      <c r="Z285" s="29">
        <f>+SUMIFS('Scritture 2015'!$F:$F,'Scritture 2015'!$G:$G,"37",'Scritture 2015'!$A:$A,$M285)</f>
        <v>0</v>
      </c>
      <c r="AA285" s="29">
        <f>+SUMIFS('Scritture 2015'!$F:$F,'Scritture 2015'!$G:$G,"19",'Scritture 2015'!$A:$A,$M285)</f>
        <v>0</v>
      </c>
      <c r="AB285" s="29">
        <f>+SUMIFS('Scritture 2015'!$F:$F,'Scritture 2015'!$G:$G,"SP",'Scritture 2015'!$A:$A,$M285)</f>
        <v>0</v>
      </c>
      <c r="AC285" s="29">
        <f t="shared" si="30"/>
        <v>-138</v>
      </c>
      <c r="AD285" s="29">
        <f t="shared" si="31"/>
        <v>0</v>
      </c>
      <c r="AF285">
        <v>200</v>
      </c>
      <c r="AG285" t="s">
        <v>939</v>
      </c>
    </row>
    <row r="286" spans="1:33" x14ac:dyDescent="0.3">
      <c r="A286" s="12" t="s">
        <v>22</v>
      </c>
      <c r="B286" s="12" t="s">
        <v>160</v>
      </c>
      <c r="C286" s="13" t="s">
        <v>161</v>
      </c>
      <c r="D286" s="13" t="s">
        <v>373</v>
      </c>
      <c r="E286" s="14" t="s">
        <v>374</v>
      </c>
      <c r="F286" s="13"/>
      <c r="G286" s="13"/>
      <c r="H286" s="10" t="s">
        <v>22</v>
      </c>
      <c r="I286" s="10" t="s">
        <v>160</v>
      </c>
      <c r="J286" s="20" t="s">
        <v>209</v>
      </c>
      <c r="K286" s="20" t="s">
        <v>375</v>
      </c>
      <c r="L286" s="20" t="s">
        <v>376</v>
      </c>
      <c r="M286" s="15">
        <v>22222000005</v>
      </c>
      <c r="N286" s="15" t="s">
        <v>381</v>
      </c>
      <c r="O286" s="12">
        <f>+VLOOKUP(M286,[2]Foglio1!$A:$C,3,0)</f>
        <v>-10936.38</v>
      </c>
      <c r="P286" s="12">
        <f>+VLOOKUP(M286,[3]Foglio1!$A$1:$C$65536,3,0)</f>
        <v>-5291.38</v>
      </c>
      <c r="Q286" s="12">
        <f t="shared" si="32"/>
        <v>5644.9999999999991</v>
      </c>
      <c r="R286" s="29">
        <f>+VLOOKUP($M286,'Sp 2013'!$M:$X,12,0)</f>
        <v>0</v>
      </c>
      <c r="S286" s="29">
        <f>+VLOOKUP($M286,'Bil 2014'!$M:$Y,13,0)</f>
        <v>0</v>
      </c>
      <c r="T286" s="29">
        <f>+SUMIFS('Scritture 2015'!$F:$F,'Scritture 2015'!$G:$G,"38",'Scritture 2015'!$A:$A,$M286)</f>
        <v>0</v>
      </c>
      <c r="U286" s="29">
        <f>+SUMIFS('Scritture 2015'!$F:$F,'Scritture 2015'!$G:$G,"16",'Scritture 2015'!$A:$A,$M286)</f>
        <v>0</v>
      </c>
      <c r="V286" s="29">
        <f>+SUMIFS('Scritture 2015'!$F:$F,'Scritture 2015'!$G:$G,"39CA",'Scritture 2015'!$A:$A,$M286)</f>
        <v>0</v>
      </c>
      <c r="W286" s="29">
        <f>+SUMIFS('Scritture 2015'!$F:$F,'Scritture 2015'!$G:$G,"17",'Scritture 2015'!$A:$A,$M286)</f>
        <v>0</v>
      </c>
      <c r="X286" s="29">
        <f>+SUMIFS('Scritture 2015'!$F:$F,'Scritture 2015'!$G:$G,"39AF",'Scritture 2015'!$A:$A,$M286)</f>
        <v>0</v>
      </c>
      <c r="Y286" s="29">
        <f>+SUMIFS('Scritture 2015'!$F:$F,'Scritture 2015'!$G:$G,"39SD",'Scritture 2015'!$A:$A,$M286)</f>
        <v>0</v>
      </c>
      <c r="Z286" s="29">
        <f>+SUMIFS('Scritture 2015'!$F:$F,'Scritture 2015'!$G:$G,"37",'Scritture 2015'!$A:$A,$M286)</f>
        <v>0</v>
      </c>
      <c r="AA286" s="29">
        <f>+SUMIFS('Scritture 2015'!$F:$F,'Scritture 2015'!$G:$G,"19",'Scritture 2015'!$A:$A,$M286)</f>
        <v>0</v>
      </c>
      <c r="AB286" s="29">
        <f>+SUMIFS('Scritture 2015'!$F:$F,'Scritture 2015'!$G:$G,"SP",'Scritture 2015'!$A:$A,$M286)</f>
        <v>0</v>
      </c>
      <c r="AC286" s="29">
        <f t="shared" si="30"/>
        <v>-5291.38</v>
      </c>
      <c r="AD286" s="29">
        <f t="shared" si="31"/>
        <v>0</v>
      </c>
      <c r="AF286">
        <v>200</v>
      </c>
      <c r="AG286" t="s">
        <v>939</v>
      </c>
    </row>
    <row r="287" spans="1:33" x14ac:dyDescent="0.3">
      <c r="A287" s="12" t="s">
        <v>22</v>
      </c>
      <c r="B287" s="12" t="s">
        <v>160</v>
      </c>
      <c r="C287" s="13" t="s">
        <v>161</v>
      </c>
      <c r="D287" s="13" t="s">
        <v>373</v>
      </c>
      <c r="E287" s="14" t="s">
        <v>374</v>
      </c>
      <c r="F287" s="13"/>
      <c r="G287" s="13"/>
      <c r="H287" s="10" t="s">
        <v>22</v>
      </c>
      <c r="I287" s="10" t="s">
        <v>160</v>
      </c>
      <c r="J287" s="20" t="s">
        <v>209</v>
      </c>
      <c r="K287" s="20" t="s">
        <v>375</v>
      </c>
      <c r="L287" s="20" t="s">
        <v>376</v>
      </c>
      <c r="M287" s="15">
        <v>22222000006</v>
      </c>
      <c r="N287" s="15" t="s">
        <v>382</v>
      </c>
      <c r="O287" s="12">
        <f>+VLOOKUP(M287,[2]Foglio1!$A:$C,3,0)</f>
        <v>-369.55</v>
      </c>
      <c r="P287" s="12">
        <f>+VLOOKUP(M287,[3]Foglio1!$A$1:$C$65536,3,0)</f>
        <v>-375.41</v>
      </c>
      <c r="Q287" s="12">
        <f t="shared" si="32"/>
        <v>-5.8600000000000136</v>
      </c>
      <c r="R287" s="29">
        <f>+VLOOKUP($M287,'Sp 2013'!$M:$X,12,0)</f>
        <v>0</v>
      </c>
      <c r="S287" s="29">
        <f>+VLOOKUP($M287,'Bil 2014'!$M:$Y,13,0)</f>
        <v>0</v>
      </c>
      <c r="T287" s="29">
        <f>+SUMIFS('Scritture 2015'!$F:$F,'Scritture 2015'!$G:$G,"38",'Scritture 2015'!$A:$A,$M287)</f>
        <v>0</v>
      </c>
      <c r="U287" s="29">
        <f>+SUMIFS('Scritture 2015'!$F:$F,'Scritture 2015'!$G:$G,"16",'Scritture 2015'!$A:$A,$M287)</f>
        <v>0</v>
      </c>
      <c r="V287" s="29">
        <f>+SUMIFS('Scritture 2015'!$F:$F,'Scritture 2015'!$G:$G,"39CA",'Scritture 2015'!$A:$A,$M287)</f>
        <v>0</v>
      </c>
      <c r="W287" s="29">
        <f>+SUMIFS('Scritture 2015'!$F:$F,'Scritture 2015'!$G:$G,"17",'Scritture 2015'!$A:$A,$M287)</f>
        <v>0</v>
      </c>
      <c r="X287" s="29">
        <f>+SUMIFS('Scritture 2015'!$F:$F,'Scritture 2015'!$G:$G,"39AF",'Scritture 2015'!$A:$A,$M287)</f>
        <v>0</v>
      </c>
      <c r="Y287" s="29">
        <f>+SUMIFS('Scritture 2015'!$F:$F,'Scritture 2015'!$G:$G,"39SD",'Scritture 2015'!$A:$A,$M287)</f>
        <v>0</v>
      </c>
      <c r="Z287" s="29">
        <f>+SUMIFS('Scritture 2015'!$F:$F,'Scritture 2015'!$G:$G,"37",'Scritture 2015'!$A:$A,$M287)</f>
        <v>0</v>
      </c>
      <c r="AA287" s="29">
        <f>+SUMIFS('Scritture 2015'!$F:$F,'Scritture 2015'!$G:$G,"19",'Scritture 2015'!$A:$A,$M287)</f>
        <v>0</v>
      </c>
      <c r="AB287" s="29">
        <f>+SUMIFS('Scritture 2015'!$F:$F,'Scritture 2015'!$G:$G,"SP",'Scritture 2015'!$A:$A,$M287)</f>
        <v>0</v>
      </c>
      <c r="AC287" s="29">
        <f t="shared" si="30"/>
        <v>-375.41</v>
      </c>
      <c r="AD287" s="29">
        <f t="shared" si="31"/>
        <v>0</v>
      </c>
      <c r="AF287">
        <v>200</v>
      </c>
      <c r="AG287" t="s">
        <v>939</v>
      </c>
    </row>
    <row r="288" spans="1:33" x14ac:dyDescent="0.3">
      <c r="A288" s="12" t="s">
        <v>22</v>
      </c>
      <c r="B288" s="12" t="s">
        <v>160</v>
      </c>
      <c r="C288" s="13" t="s">
        <v>161</v>
      </c>
      <c r="D288" s="13" t="s">
        <v>373</v>
      </c>
      <c r="E288" s="14" t="s">
        <v>374</v>
      </c>
      <c r="F288" s="13"/>
      <c r="G288" s="13"/>
      <c r="H288" s="10" t="s">
        <v>22</v>
      </c>
      <c r="I288" s="10" t="s">
        <v>160</v>
      </c>
      <c r="J288" s="20" t="s">
        <v>209</v>
      </c>
      <c r="K288" s="20" t="s">
        <v>375</v>
      </c>
      <c r="L288" s="20" t="s">
        <v>376</v>
      </c>
      <c r="M288" s="15">
        <v>22222000007</v>
      </c>
      <c r="N288" s="15" t="s">
        <v>383</v>
      </c>
      <c r="O288" s="12">
        <f>+VLOOKUP(M288,[2]Foglio1!$A:$C,3,0)</f>
        <v>-775.03</v>
      </c>
      <c r="P288" s="12">
        <f>+VLOOKUP(M288,[3]Foglio1!$A$1:$C$65536,3,0)</f>
        <v>-347.33</v>
      </c>
      <c r="Q288" s="12">
        <f t="shared" si="32"/>
        <v>427.7</v>
      </c>
      <c r="R288" s="29">
        <f>+VLOOKUP($M288,'Sp 2013'!$M:$X,12,0)</f>
        <v>0</v>
      </c>
      <c r="S288" s="29">
        <f>+VLOOKUP($M288,'Bil 2014'!$M:$Y,13,0)</f>
        <v>0</v>
      </c>
      <c r="T288" s="29">
        <f>+SUMIFS('Scritture 2015'!$F:$F,'Scritture 2015'!$G:$G,"38",'Scritture 2015'!$A:$A,$M288)</f>
        <v>0</v>
      </c>
      <c r="U288" s="29">
        <f>+SUMIFS('Scritture 2015'!$F:$F,'Scritture 2015'!$G:$G,"16",'Scritture 2015'!$A:$A,$M288)</f>
        <v>0</v>
      </c>
      <c r="V288" s="29">
        <f>+SUMIFS('Scritture 2015'!$F:$F,'Scritture 2015'!$G:$G,"39CA",'Scritture 2015'!$A:$A,$M288)</f>
        <v>0</v>
      </c>
      <c r="W288" s="29">
        <f>+SUMIFS('Scritture 2015'!$F:$F,'Scritture 2015'!$G:$G,"17",'Scritture 2015'!$A:$A,$M288)</f>
        <v>0</v>
      </c>
      <c r="X288" s="29">
        <f>+SUMIFS('Scritture 2015'!$F:$F,'Scritture 2015'!$G:$G,"39AF",'Scritture 2015'!$A:$A,$M288)</f>
        <v>0</v>
      </c>
      <c r="Y288" s="29">
        <f>+SUMIFS('Scritture 2015'!$F:$F,'Scritture 2015'!$G:$G,"39SD",'Scritture 2015'!$A:$A,$M288)</f>
        <v>0</v>
      </c>
      <c r="Z288" s="29">
        <f>+SUMIFS('Scritture 2015'!$F:$F,'Scritture 2015'!$G:$G,"37",'Scritture 2015'!$A:$A,$M288)</f>
        <v>0</v>
      </c>
      <c r="AA288" s="29">
        <f>+SUMIFS('Scritture 2015'!$F:$F,'Scritture 2015'!$G:$G,"19",'Scritture 2015'!$A:$A,$M288)</f>
        <v>0</v>
      </c>
      <c r="AB288" s="29">
        <f>+SUMIFS('Scritture 2015'!$F:$F,'Scritture 2015'!$G:$G,"SP",'Scritture 2015'!$A:$A,$M288)</f>
        <v>0</v>
      </c>
      <c r="AC288" s="29">
        <f t="shared" si="30"/>
        <v>-347.33</v>
      </c>
      <c r="AD288" s="29">
        <f t="shared" si="31"/>
        <v>0</v>
      </c>
      <c r="AF288">
        <v>200</v>
      </c>
      <c r="AG288" t="s">
        <v>939</v>
      </c>
    </row>
    <row r="289" spans="1:33" x14ac:dyDescent="0.3">
      <c r="A289" s="12" t="s">
        <v>22</v>
      </c>
      <c r="B289" s="12" t="s">
        <v>160</v>
      </c>
      <c r="C289" s="13" t="s">
        <v>161</v>
      </c>
      <c r="D289" s="13" t="s">
        <v>373</v>
      </c>
      <c r="E289" s="14" t="s">
        <v>374</v>
      </c>
      <c r="F289" s="13"/>
      <c r="G289" s="13"/>
      <c r="H289" s="10" t="s">
        <v>22</v>
      </c>
      <c r="I289" s="10" t="s">
        <v>160</v>
      </c>
      <c r="J289" s="20" t="s">
        <v>209</v>
      </c>
      <c r="K289" s="20" t="s">
        <v>375</v>
      </c>
      <c r="L289" s="20" t="s">
        <v>376</v>
      </c>
      <c r="M289" s="15">
        <v>22222000008</v>
      </c>
      <c r="N289" s="15" t="s">
        <v>384</v>
      </c>
      <c r="O289" s="12">
        <f>+VLOOKUP(M289,[2]Foglio1!$A:$C,3,0)</f>
        <v>-607.14</v>
      </c>
      <c r="P289" s="12">
        <f>+VLOOKUP(M289,[3]Foglio1!$A$1:$C$65536,3,0)</f>
        <v>-482.43</v>
      </c>
      <c r="Q289" s="12">
        <f t="shared" si="32"/>
        <v>124.70999999999998</v>
      </c>
      <c r="R289" s="29">
        <f>+VLOOKUP($M289,'Sp 2013'!$M:$X,12,0)</f>
        <v>0</v>
      </c>
      <c r="S289" s="29">
        <f>+VLOOKUP($M289,'Bil 2014'!$M:$Y,13,0)</f>
        <v>0</v>
      </c>
      <c r="T289" s="29">
        <f>+SUMIFS('Scritture 2015'!$F:$F,'Scritture 2015'!$G:$G,"38",'Scritture 2015'!$A:$A,$M289)</f>
        <v>0</v>
      </c>
      <c r="U289" s="29">
        <f>+SUMIFS('Scritture 2015'!$F:$F,'Scritture 2015'!$G:$G,"16",'Scritture 2015'!$A:$A,$M289)</f>
        <v>0</v>
      </c>
      <c r="V289" s="29">
        <f>+SUMIFS('Scritture 2015'!$F:$F,'Scritture 2015'!$G:$G,"39CA",'Scritture 2015'!$A:$A,$M289)</f>
        <v>0</v>
      </c>
      <c r="W289" s="29">
        <f>+SUMIFS('Scritture 2015'!$F:$F,'Scritture 2015'!$G:$G,"17",'Scritture 2015'!$A:$A,$M289)</f>
        <v>0</v>
      </c>
      <c r="X289" s="29">
        <f>+SUMIFS('Scritture 2015'!$F:$F,'Scritture 2015'!$G:$G,"39AF",'Scritture 2015'!$A:$A,$M289)</f>
        <v>0</v>
      </c>
      <c r="Y289" s="29">
        <f>+SUMIFS('Scritture 2015'!$F:$F,'Scritture 2015'!$G:$G,"39SD",'Scritture 2015'!$A:$A,$M289)</f>
        <v>0</v>
      </c>
      <c r="Z289" s="29">
        <f>+SUMIFS('Scritture 2015'!$F:$F,'Scritture 2015'!$G:$G,"37",'Scritture 2015'!$A:$A,$M289)</f>
        <v>0</v>
      </c>
      <c r="AA289" s="29">
        <f>+SUMIFS('Scritture 2015'!$F:$F,'Scritture 2015'!$G:$G,"19",'Scritture 2015'!$A:$A,$M289)</f>
        <v>0</v>
      </c>
      <c r="AB289" s="29">
        <f>+SUMIFS('Scritture 2015'!$F:$F,'Scritture 2015'!$G:$G,"SP",'Scritture 2015'!$A:$A,$M289)</f>
        <v>0</v>
      </c>
      <c r="AC289" s="29">
        <f t="shared" si="30"/>
        <v>-482.43</v>
      </c>
      <c r="AD289" s="29">
        <f t="shared" si="31"/>
        <v>0</v>
      </c>
      <c r="AF289">
        <v>200</v>
      </c>
      <c r="AG289" t="s">
        <v>939</v>
      </c>
    </row>
    <row r="290" spans="1:33" x14ac:dyDescent="0.3">
      <c r="A290" s="12" t="s">
        <v>22</v>
      </c>
      <c r="B290" s="12" t="s">
        <v>160</v>
      </c>
      <c r="C290" s="13" t="s">
        <v>161</v>
      </c>
      <c r="D290" s="13" t="s">
        <v>373</v>
      </c>
      <c r="E290" s="14" t="s">
        <v>374</v>
      </c>
      <c r="F290" s="13"/>
      <c r="G290" s="13"/>
      <c r="H290" s="10" t="s">
        <v>22</v>
      </c>
      <c r="I290" s="10" t="s">
        <v>160</v>
      </c>
      <c r="J290" s="20" t="s">
        <v>209</v>
      </c>
      <c r="K290" s="20" t="s">
        <v>375</v>
      </c>
      <c r="L290" s="20" t="s">
        <v>376</v>
      </c>
      <c r="M290" s="15">
        <v>22222000011</v>
      </c>
      <c r="N290" s="15" t="s">
        <v>385</v>
      </c>
      <c r="O290" s="12">
        <f>+VLOOKUP(M290,[2]Foglio1!$A:$C,3,0)</f>
        <v>-23319</v>
      </c>
      <c r="P290" s="12">
        <f>+VLOOKUP(M290,[3]Foglio1!$A$1:$C$65536,3,0)</f>
        <v>-22510</v>
      </c>
      <c r="Q290" s="12">
        <f t="shared" si="32"/>
        <v>809</v>
      </c>
      <c r="R290" s="29">
        <f>+VLOOKUP($M290,'Sp 2013'!$M:$X,12,0)</f>
        <v>0</v>
      </c>
      <c r="S290" s="29">
        <f>+VLOOKUP($M290,'Bil 2014'!$M:$Y,13,0)</f>
        <v>0</v>
      </c>
      <c r="T290" s="29">
        <f>+SUMIFS('Scritture 2015'!$F:$F,'Scritture 2015'!$G:$G,"38",'Scritture 2015'!$A:$A,$M290)</f>
        <v>0</v>
      </c>
      <c r="U290" s="29">
        <f>+SUMIFS('Scritture 2015'!$F:$F,'Scritture 2015'!$G:$G,"16",'Scritture 2015'!$A:$A,$M290)</f>
        <v>0</v>
      </c>
      <c r="V290" s="29">
        <f>+SUMIFS('Scritture 2015'!$F:$F,'Scritture 2015'!$G:$G,"39CA",'Scritture 2015'!$A:$A,$M290)</f>
        <v>0</v>
      </c>
      <c r="W290" s="29">
        <f>+SUMIFS('Scritture 2015'!$F:$F,'Scritture 2015'!$G:$G,"17",'Scritture 2015'!$A:$A,$M290)</f>
        <v>0</v>
      </c>
      <c r="X290" s="29">
        <f>+SUMIFS('Scritture 2015'!$F:$F,'Scritture 2015'!$G:$G,"39AF",'Scritture 2015'!$A:$A,$M290)</f>
        <v>0</v>
      </c>
      <c r="Y290" s="29">
        <f>+SUMIFS('Scritture 2015'!$F:$F,'Scritture 2015'!$G:$G,"39SD",'Scritture 2015'!$A:$A,$M290)</f>
        <v>0</v>
      </c>
      <c r="Z290" s="29">
        <f>+SUMIFS('Scritture 2015'!$F:$F,'Scritture 2015'!$G:$G,"37",'Scritture 2015'!$A:$A,$M290)</f>
        <v>0</v>
      </c>
      <c r="AA290" s="29">
        <f>+SUMIFS('Scritture 2015'!$F:$F,'Scritture 2015'!$G:$G,"19",'Scritture 2015'!$A:$A,$M290)</f>
        <v>0</v>
      </c>
      <c r="AB290" s="29">
        <f>+SUMIFS('Scritture 2015'!$F:$F,'Scritture 2015'!$G:$G,"SP",'Scritture 2015'!$A:$A,$M290)</f>
        <v>0</v>
      </c>
      <c r="AC290" s="29">
        <f t="shared" si="30"/>
        <v>-22510</v>
      </c>
      <c r="AD290" s="29">
        <f t="shared" si="31"/>
        <v>0</v>
      </c>
      <c r="AF290">
        <v>200</v>
      </c>
      <c r="AG290" t="s">
        <v>939</v>
      </c>
    </row>
    <row r="291" spans="1:33" x14ac:dyDescent="0.3">
      <c r="A291" s="12" t="s">
        <v>22</v>
      </c>
      <c r="B291" s="12" t="s">
        <v>160</v>
      </c>
      <c r="C291" s="13" t="s">
        <v>161</v>
      </c>
      <c r="D291" s="13" t="s">
        <v>373</v>
      </c>
      <c r="E291" s="14" t="s">
        <v>374</v>
      </c>
      <c r="F291" s="13"/>
      <c r="G291" s="13"/>
      <c r="H291" s="10" t="s">
        <v>22</v>
      </c>
      <c r="I291" s="10" t="s">
        <v>160</v>
      </c>
      <c r="J291" s="20" t="s">
        <v>209</v>
      </c>
      <c r="K291" s="20" t="s">
        <v>375</v>
      </c>
      <c r="L291" s="20" t="s">
        <v>376</v>
      </c>
      <c r="M291" s="15">
        <v>22222000013</v>
      </c>
      <c r="N291" s="15" t="s">
        <v>386</v>
      </c>
      <c r="O291" s="12"/>
      <c r="P291" s="12">
        <f>+VLOOKUP(M291,[3]Foglio1!$A$1:$C$65536,3,0)</f>
        <v>-873.64</v>
      </c>
      <c r="Q291" s="12">
        <f t="shared" si="32"/>
        <v>-873.64</v>
      </c>
      <c r="R291" s="29">
        <f>+VLOOKUP($M291,'Sp 2013'!$M:$X,12,0)</f>
        <v>0</v>
      </c>
      <c r="S291" s="29">
        <f>+VLOOKUP($M291,'Bil 2014'!$M:$Y,13,0)</f>
        <v>0</v>
      </c>
      <c r="T291" s="29">
        <f>+SUMIFS('Scritture 2015'!$F:$F,'Scritture 2015'!$G:$G,"38",'Scritture 2015'!$A:$A,$M291)</f>
        <v>0</v>
      </c>
      <c r="U291" s="29">
        <f>+SUMIFS('Scritture 2015'!$F:$F,'Scritture 2015'!$G:$G,"16",'Scritture 2015'!$A:$A,$M291)</f>
        <v>0</v>
      </c>
      <c r="V291" s="29">
        <f>+SUMIFS('Scritture 2015'!$F:$F,'Scritture 2015'!$G:$G,"39CA",'Scritture 2015'!$A:$A,$M291)</f>
        <v>0</v>
      </c>
      <c r="W291" s="29">
        <f>+SUMIFS('Scritture 2015'!$F:$F,'Scritture 2015'!$G:$G,"17",'Scritture 2015'!$A:$A,$M291)</f>
        <v>0</v>
      </c>
      <c r="X291" s="29">
        <f>+SUMIFS('Scritture 2015'!$F:$F,'Scritture 2015'!$G:$G,"39AF",'Scritture 2015'!$A:$A,$M291)</f>
        <v>0</v>
      </c>
      <c r="Y291" s="29">
        <f>+SUMIFS('Scritture 2015'!$F:$F,'Scritture 2015'!$G:$G,"39SD",'Scritture 2015'!$A:$A,$M291)</f>
        <v>0</v>
      </c>
      <c r="Z291" s="29">
        <f>+SUMIFS('Scritture 2015'!$F:$F,'Scritture 2015'!$G:$G,"37",'Scritture 2015'!$A:$A,$M291)</f>
        <v>0</v>
      </c>
      <c r="AA291" s="29">
        <f>+SUMIFS('Scritture 2015'!$F:$F,'Scritture 2015'!$G:$G,"19",'Scritture 2015'!$A:$A,$M291)</f>
        <v>0</v>
      </c>
      <c r="AB291" s="29">
        <f>+SUMIFS('Scritture 2015'!$F:$F,'Scritture 2015'!$G:$G,"SP",'Scritture 2015'!$A:$A,$M291)</f>
        <v>0</v>
      </c>
      <c r="AC291" s="29">
        <f t="shared" si="30"/>
        <v>-873.64</v>
      </c>
      <c r="AD291" s="29">
        <f t="shared" si="31"/>
        <v>0</v>
      </c>
      <c r="AF291">
        <v>200</v>
      </c>
      <c r="AG291" t="s">
        <v>939</v>
      </c>
    </row>
    <row r="292" spans="1:33" x14ac:dyDescent="0.3">
      <c r="A292" s="12" t="s">
        <v>22</v>
      </c>
      <c r="B292" s="12" t="s">
        <v>160</v>
      </c>
      <c r="C292" s="13" t="s">
        <v>161</v>
      </c>
      <c r="D292" s="13" t="s">
        <v>373</v>
      </c>
      <c r="E292" s="14" t="s">
        <v>374</v>
      </c>
      <c r="F292" s="13"/>
      <c r="G292" s="13"/>
      <c r="H292" s="10" t="s">
        <v>22</v>
      </c>
      <c r="I292" s="10" t="s">
        <v>160</v>
      </c>
      <c r="J292" s="20" t="s">
        <v>209</v>
      </c>
      <c r="K292" s="20" t="s">
        <v>375</v>
      </c>
      <c r="L292" s="20" t="s">
        <v>376</v>
      </c>
      <c r="M292" s="15">
        <v>22222000014</v>
      </c>
      <c r="N292" s="15" t="s">
        <v>387</v>
      </c>
      <c r="O292" s="12"/>
      <c r="P292" s="12">
        <f>+VLOOKUP(M292,[3]Foglio1!$A$1:$C$65536,3,0)</f>
        <v>573.67999999999995</v>
      </c>
      <c r="Q292" s="12">
        <f t="shared" si="32"/>
        <v>573.67999999999995</v>
      </c>
      <c r="R292" s="29">
        <f>+VLOOKUP($M292,'Sp 2013'!$M:$X,12,0)</f>
        <v>0</v>
      </c>
      <c r="S292" s="29">
        <f>+VLOOKUP($M292,'Bil 2014'!$M:$Y,13,0)</f>
        <v>0</v>
      </c>
      <c r="T292" s="29">
        <f>+SUMIFS('Scritture 2015'!$F:$F,'Scritture 2015'!$G:$G,"38",'Scritture 2015'!$A:$A,$M292)</f>
        <v>0</v>
      </c>
      <c r="U292" s="29">
        <f>+SUMIFS('Scritture 2015'!$F:$F,'Scritture 2015'!$G:$G,"16",'Scritture 2015'!$A:$A,$M292)</f>
        <v>0</v>
      </c>
      <c r="V292" s="29">
        <f>+SUMIFS('Scritture 2015'!$F:$F,'Scritture 2015'!$G:$G,"39CA",'Scritture 2015'!$A:$A,$M292)</f>
        <v>0</v>
      </c>
      <c r="W292" s="29">
        <f>+SUMIFS('Scritture 2015'!$F:$F,'Scritture 2015'!$G:$G,"17",'Scritture 2015'!$A:$A,$M292)</f>
        <v>0</v>
      </c>
      <c r="X292" s="29">
        <f>+SUMIFS('Scritture 2015'!$F:$F,'Scritture 2015'!$G:$G,"39AF",'Scritture 2015'!$A:$A,$M292)</f>
        <v>0</v>
      </c>
      <c r="Y292" s="29">
        <f>+SUMIFS('Scritture 2015'!$F:$F,'Scritture 2015'!$G:$G,"39SD",'Scritture 2015'!$A:$A,$M292)</f>
        <v>0</v>
      </c>
      <c r="Z292" s="29">
        <f>+SUMIFS('Scritture 2015'!$F:$F,'Scritture 2015'!$G:$G,"37",'Scritture 2015'!$A:$A,$M292)</f>
        <v>0</v>
      </c>
      <c r="AA292" s="29">
        <f>+SUMIFS('Scritture 2015'!$F:$F,'Scritture 2015'!$G:$G,"19",'Scritture 2015'!$A:$A,$M292)</f>
        <v>0</v>
      </c>
      <c r="AB292" s="29">
        <f>+SUMIFS('Scritture 2015'!$F:$F,'Scritture 2015'!$G:$G,"SP",'Scritture 2015'!$A:$A,$M292)</f>
        <v>0</v>
      </c>
      <c r="AC292" s="29">
        <f t="shared" si="30"/>
        <v>573.67999999999995</v>
      </c>
      <c r="AD292" s="29">
        <f t="shared" si="31"/>
        <v>0</v>
      </c>
      <c r="AF292">
        <v>200</v>
      </c>
      <c r="AG292" t="s">
        <v>939</v>
      </c>
    </row>
    <row r="293" spans="1:33" x14ac:dyDescent="0.3">
      <c r="A293" s="12" t="s">
        <v>22</v>
      </c>
      <c r="B293" s="12" t="s">
        <v>160</v>
      </c>
      <c r="C293" s="13" t="s">
        <v>161</v>
      </c>
      <c r="D293" s="13" t="s">
        <v>373</v>
      </c>
      <c r="E293" s="14" t="s">
        <v>374</v>
      </c>
      <c r="F293" s="13"/>
      <c r="G293" s="13"/>
      <c r="H293" s="10" t="s">
        <v>22</v>
      </c>
      <c r="I293" s="10" t="s">
        <v>160</v>
      </c>
      <c r="J293" s="20" t="s">
        <v>209</v>
      </c>
      <c r="K293" s="20" t="s">
        <v>375</v>
      </c>
      <c r="L293" s="20" t="s">
        <v>376</v>
      </c>
      <c r="M293" s="15">
        <v>22222000015</v>
      </c>
      <c r="N293" s="15" t="s">
        <v>388</v>
      </c>
      <c r="O293" s="12">
        <f>+VLOOKUP(M293,[2]Foglio1!$A:$C,3,0)</f>
        <v>-174036.41</v>
      </c>
      <c r="P293" s="12">
        <f>+VLOOKUP(M293,[3]Foglio1!$A$1:$C$65536,3,0)</f>
        <v>-135300</v>
      </c>
      <c r="Q293" s="12">
        <f t="shared" si="32"/>
        <v>38736.410000000003</v>
      </c>
      <c r="R293" s="29">
        <f>+VLOOKUP($M293,'Sp 2013'!$M:$X,12,0)</f>
        <v>0</v>
      </c>
      <c r="S293" s="29">
        <f>+VLOOKUP($M293,'Bil 2014'!$M:$Y,13,0)</f>
        <v>0</v>
      </c>
      <c r="T293" s="29">
        <f>+SUMIFS('Scritture 2015'!$F:$F,'Scritture 2015'!$G:$G,"38",'Scritture 2015'!$A:$A,$M293)</f>
        <v>0</v>
      </c>
      <c r="U293" s="29">
        <f>+SUMIFS('Scritture 2015'!$F:$F,'Scritture 2015'!$G:$G,"16",'Scritture 2015'!$A:$A,$M293)</f>
        <v>0</v>
      </c>
      <c r="V293" s="29">
        <f>+SUMIFS('Scritture 2015'!$F:$F,'Scritture 2015'!$G:$G,"39CA",'Scritture 2015'!$A:$A,$M293)</f>
        <v>0</v>
      </c>
      <c r="W293" s="29">
        <f>+SUMIFS('Scritture 2015'!$F:$F,'Scritture 2015'!$G:$G,"17",'Scritture 2015'!$A:$A,$M293)</f>
        <v>0</v>
      </c>
      <c r="X293" s="29">
        <f>+SUMIFS('Scritture 2015'!$F:$F,'Scritture 2015'!$G:$G,"39AF",'Scritture 2015'!$A:$A,$M293)</f>
        <v>0</v>
      </c>
      <c r="Y293" s="29">
        <f>+SUMIFS('Scritture 2015'!$F:$F,'Scritture 2015'!$G:$G,"39SD",'Scritture 2015'!$A:$A,$M293)</f>
        <v>0</v>
      </c>
      <c r="Z293" s="29">
        <f>+SUMIFS('Scritture 2015'!$F:$F,'Scritture 2015'!$G:$G,"37",'Scritture 2015'!$A:$A,$M293)</f>
        <v>0</v>
      </c>
      <c r="AA293" s="29">
        <f>+SUMIFS('Scritture 2015'!$F:$F,'Scritture 2015'!$G:$G,"19",'Scritture 2015'!$A:$A,$M293)</f>
        <v>0</v>
      </c>
      <c r="AB293" s="29">
        <f>+SUMIFS('Scritture 2015'!$F:$F,'Scritture 2015'!$G:$G,"SP",'Scritture 2015'!$A:$A,$M293)</f>
        <v>0</v>
      </c>
      <c r="AC293" s="29">
        <f t="shared" si="30"/>
        <v>-135300</v>
      </c>
      <c r="AD293" s="29">
        <f t="shared" si="31"/>
        <v>0</v>
      </c>
      <c r="AF293">
        <v>200</v>
      </c>
      <c r="AG293" t="s">
        <v>939</v>
      </c>
    </row>
    <row r="294" spans="1:33" x14ac:dyDescent="0.3">
      <c r="A294" s="12" t="s">
        <v>22</v>
      </c>
      <c r="B294" s="12" t="s">
        <v>160</v>
      </c>
      <c r="C294" s="13" t="s">
        <v>161</v>
      </c>
      <c r="D294" s="13" t="s">
        <v>373</v>
      </c>
      <c r="E294" s="14" t="s">
        <v>374</v>
      </c>
      <c r="F294" s="13"/>
      <c r="G294" s="13"/>
      <c r="H294" s="10" t="s">
        <v>22</v>
      </c>
      <c r="I294" s="10" t="s">
        <v>160</v>
      </c>
      <c r="J294" s="20" t="s">
        <v>209</v>
      </c>
      <c r="K294" s="20" t="s">
        <v>375</v>
      </c>
      <c r="L294" s="20" t="s">
        <v>376</v>
      </c>
      <c r="M294" s="15">
        <v>22222000016</v>
      </c>
      <c r="N294" s="15" t="s">
        <v>389</v>
      </c>
      <c r="O294" s="12">
        <f>+VLOOKUP(M294,[2]Foglio1!$A:$C,3,0)</f>
        <v>-147421</v>
      </c>
      <c r="P294" s="12">
        <f>+VLOOKUP(M294,[3]Foglio1!$A$1:$C$65536,3,0)</f>
        <v>0</v>
      </c>
      <c r="Q294" s="12">
        <f t="shared" si="32"/>
        <v>147421</v>
      </c>
      <c r="R294" s="29">
        <f>+VLOOKUP($M294,'Sp 2013'!$M:$X,12,0)</f>
        <v>0</v>
      </c>
      <c r="S294" s="29">
        <f>+VLOOKUP($M294,'Bil 2014'!$M:$Y,13,0)</f>
        <v>0</v>
      </c>
      <c r="T294" s="29">
        <f>+SUMIFS('Scritture 2015'!$F:$F,'Scritture 2015'!$G:$G,"38",'Scritture 2015'!$A:$A,$M294)</f>
        <v>0</v>
      </c>
      <c r="U294" s="29">
        <f>+SUMIFS('Scritture 2015'!$F:$F,'Scritture 2015'!$G:$G,"16",'Scritture 2015'!$A:$A,$M294)</f>
        <v>0</v>
      </c>
      <c r="V294" s="29">
        <f>+SUMIFS('Scritture 2015'!$F:$F,'Scritture 2015'!$G:$G,"39CA",'Scritture 2015'!$A:$A,$M294)</f>
        <v>0</v>
      </c>
      <c r="W294" s="29">
        <f>+SUMIFS('Scritture 2015'!$F:$F,'Scritture 2015'!$G:$G,"17",'Scritture 2015'!$A:$A,$M294)</f>
        <v>0</v>
      </c>
      <c r="X294" s="29">
        <f>+SUMIFS('Scritture 2015'!$F:$F,'Scritture 2015'!$G:$G,"39AF",'Scritture 2015'!$A:$A,$M294)</f>
        <v>0</v>
      </c>
      <c r="Y294" s="29">
        <f>+SUMIFS('Scritture 2015'!$F:$F,'Scritture 2015'!$G:$G,"39SD",'Scritture 2015'!$A:$A,$M294)</f>
        <v>0</v>
      </c>
      <c r="Z294" s="29">
        <f>+SUMIFS('Scritture 2015'!$F:$F,'Scritture 2015'!$G:$G,"37",'Scritture 2015'!$A:$A,$M294)</f>
        <v>0</v>
      </c>
      <c r="AA294" s="29">
        <f>+SUMIFS('Scritture 2015'!$F:$F,'Scritture 2015'!$G:$G,"19",'Scritture 2015'!$A:$A,$M294)</f>
        <v>0</v>
      </c>
      <c r="AB294" s="29">
        <f>+SUMIFS('Scritture 2015'!$F:$F,'Scritture 2015'!$G:$G,"SP",'Scritture 2015'!$A:$A,$M294)</f>
        <v>0</v>
      </c>
      <c r="AC294" s="29">
        <f t="shared" si="30"/>
        <v>0</v>
      </c>
      <c r="AD294" s="29">
        <f t="shared" si="31"/>
        <v>0</v>
      </c>
      <c r="AF294">
        <v>200</v>
      </c>
      <c r="AG294" t="s">
        <v>939</v>
      </c>
    </row>
    <row r="295" spans="1:33" x14ac:dyDescent="0.3">
      <c r="A295" s="12" t="s">
        <v>22</v>
      </c>
      <c r="B295" s="12" t="s">
        <v>160</v>
      </c>
      <c r="C295" s="13" t="s">
        <v>161</v>
      </c>
      <c r="D295" s="13" t="s">
        <v>373</v>
      </c>
      <c r="E295" s="14" t="s">
        <v>374</v>
      </c>
      <c r="F295" s="13"/>
      <c r="G295" s="13"/>
      <c r="H295" s="10" t="s">
        <v>22</v>
      </c>
      <c r="I295" s="10" t="s">
        <v>160</v>
      </c>
      <c r="J295" s="20" t="s">
        <v>209</v>
      </c>
      <c r="K295" s="20" t="s">
        <v>375</v>
      </c>
      <c r="L295" s="20" t="s">
        <v>376</v>
      </c>
      <c r="M295" s="15">
        <v>22222000017</v>
      </c>
      <c r="N295" s="15" t="s">
        <v>390</v>
      </c>
      <c r="O295" s="12"/>
      <c r="P295" s="12">
        <f>+VLOOKUP(M295,[3]Foglio1!$A$1:$C$65536,3,0)</f>
        <v>-270.64</v>
      </c>
      <c r="Q295" s="12">
        <f t="shared" si="32"/>
        <v>-270.64</v>
      </c>
      <c r="R295" s="29">
        <f>+VLOOKUP($M295,'Sp 2013'!$M:$X,12,0)</f>
        <v>0</v>
      </c>
      <c r="S295" s="29">
        <f>+VLOOKUP($M295,'Bil 2014'!$M:$Y,13,0)</f>
        <v>0</v>
      </c>
      <c r="T295" s="29">
        <f>+SUMIFS('Scritture 2015'!$F:$F,'Scritture 2015'!$G:$G,"38",'Scritture 2015'!$A:$A,$M295)</f>
        <v>0</v>
      </c>
      <c r="U295" s="29">
        <f>+SUMIFS('Scritture 2015'!$F:$F,'Scritture 2015'!$G:$G,"16",'Scritture 2015'!$A:$A,$M295)</f>
        <v>0</v>
      </c>
      <c r="V295" s="29">
        <f>+SUMIFS('Scritture 2015'!$F:$F,'Scritture 2015'!$G:$G,"39CA",'Scritture 2015'!$A:$A,$M295)</f>
        <v>0</v>
      </c>
      <c r="W295" s="29">
        <f>+SUMIFS('Scritture 2015'!$F:$F,'Scritture 2015'!$G:$G,"17",'Scritture 2015'!$A:$A,$M295)</f>
        <v>0</v>
      </c>
      <c r="X295" s="29">
        <f>+SUMIFS('Scritture 2015'!$F:$F,'Scritture 2015'!$G:$G,"39AF",'Scritture 2015'!$A:$A,$M295)</f>
        <v>0</v>
      </c>
      <c r="Y295" s="29">
        <f>+SUMIFS('Scritture 2015'!$F:$F,'Scritture 2015'!$G:$G,"39SD",'Scritture 2015'!$A:$A,$M295)</f>
        <v>0</v>
      </c>
      <c r="Z295" s="29">
        <f>+SUMIFS('Scritture 2015'!$F:$F,'Scritture 2015'!$G:$G,"37",'Scritture 2015'!$A:$A,$M295)</f>
        <v>0</v>
      </c>
      <c r="AA295" s="29">
        <f>+SUMIFS('Scritture 2015'!$F:$F,'Scritture 2015'!$G:$G,"19",'Scritture 2015'!$A:$A,$M295)</f>
        <v>0</v>
      </c>
      <c r="AB295" s="29">
        <f>+SUMIFS('Scritture 2015'!$F:$F,'Scritture 2015'!$G:$G,"SP",'Scritture 2015'!$A:$A,$M295)</f>
        <v>0</v>
      </c>
      <c r="AC295" s="29">
        <f t="shared" si="30"/>
        <v>-270.64</v>
      </c>
      <c r="AD295" s="29">
        <f t="shared" si="31"/>
        <v>0</v>
      </c>
      <c r="AF295">
        <v>200</v>
      </c>
      <c r="AG295" t="s">
        <v>939</v>
      </c>
    </row>
    <row r="296" spans="1:33" x14ac:dyDescent="0.3">
      <c r="A296" s="12" t="s">
        <v>22</v>
      </c>
      <c r="B296" s="12" t="s">
        <v>160</v>
      </c>
      <c r="C296" s="13" t="s">
        <v>161</v>
      </c>
      <c r="D296" s="13" t="s">
        <v>373</v>
      </c>
      <c r="E296" s="14" t="s">
        <v>374</v>
      </c>
      <c r="F296" s="13"/>
      <c r="G296" s="13"/>
      <c r="H296" s="10" t="s">
        <v>22</v>
      </c>
      <c r="I296" s="10" t="s">
        <v>160</v>
      </c>
      <c r="J296" s="20" t="s">
        <v>209</v>
      </c>
      <c r="K296" s="20" t="s">
        <v>375</v>
      </c>
      <c r="L296" s="20" t="s">
        <v>376</v>
      </c>
      <c r="M296" s="15">
        <v>22222000061</v>
      </c>
      <c r="N296" s="15" t="s">
        <v>391</v>
      </c>
      <c r="O296" s="12">
        <f>+VLOOKUP(M296,[2]Foglio1!$A:$C,3,0)</f>
        <v>-27165.63</v>
      </c>
      <c r="P296" s="12">
        <f>+VLOOKUP(M296,[3]Foglio1!$A$1:$C$65536,3,0)</f>
        <v>-28737.14</v>
      </c>
      <c r="Q296" s="12">
        <f t="shared" si="32"/>
        <v>-1571.5099999999984</v>
      </c>
      <c r="R296" s="29">
        <f>+VLOOKUP($M296,'Sp 2013'!$M:$X,12,0)</f>
        <v>0</v>
      </c>
      <c r="S296" s="29">
        <f>+VLOOKUP($M296,'Bil 2014'!$M:$Y,13,0)</f>
        <v>0</v>
      </c>
      <c r="T296" s="29">
        <f>+SUMIFS('Scritture 2015'!$F:$F,'Scritture 2015'!$G:$G,"38",'Scritture 2015'!$A:$A,$M296)</f>
        <v>0</v>
      </c>
      <c r="U296" s="29">
        <f>+SUMIFS('Scritture 2015'!$F:$F,'Scritture 2015'!$G:$G,"16",'Scritture 2015'!$A:$A,$M296)</f>
        <v>0</v>
      </c>
      <c r="V296" s="29">
        <f>+SUMIFS('Scritture 2015'!$F:$F,'Scritture 2015'!$G:$G,"39CA",'Scritture 2015'!$A:$A,$M296)</f>
        <v>0</v>
      </c>
      <c r="W296" s="29">
        <f>+SUMIFS('Scritture 2015'!$F:$F,'Scritture 2015'!$G:$G,"17",'Scritture 2015'!$A:$A,$M296)</f>
        <v>0</v>
      </c>
      <c r="X296" s="29">
        <f>+SUMIFS('Scritture 2015'!$F:$F,'Scritture 2015'!$G:$G,"39AF",'Scritture 2015'!$A:$A,$M296)</f>
        <v>0</v>
      </c>
      <c r="Y296" s="29">
        <f>+SUMIFS('Scritture 2015'!$F:$F,'Scritture 2015'!$G:$G,"39SD",'Scritture 2015'!$A:$A,$M296)</f>
        <v>0</v>
      </c>
      <c r="Z296" s="29">
        <f>+SUMIFS('Scritture 2015'!$F:$F,'Scritture 2015'!$G:$G,"37",'Scritture 2015'!$A:$A,$M296)</f>
        <v>0</v>
      </c>
      <c r="AA296" s="29">
        <f>+SUMIFS('Scritture 2015'!$F:$F,'Scritture 2015'!$G:$G,"19",'Scritture 2015'!$A:$A,$M296)</f>
        <v>0</v>
      </c>
      <c r="AB296" s="29">
        <f>+SUMIFS('Scritture 2015'!$F:$F,'Scritture 2015'!$G:$G,"SP",'Scritture 2015'!$A:$A,$M296)</f>
        <v>0</v>
      </c>
      <c r="AC296" s="29">
        <f t="shared" si="30"/>
        <v>-28737.14</v>
      </c>
      <c r="AD296" s="29">
        <f t="shared" si="31"/>
        <v>0</v>
      </c>
      <c r="AF296">
        <v>200</v>
      </c>
      <c r="AG296" t="s">
        <v>939</v>
      </c>
    </row>
    <row r="297" spans="1:33" x14ac:dyDescent="0.3">
      <c r="A297" s="12" t="s">
        <v>22</v>
      </c>
      <c r="B297" s="12" t="s">
        <v>160</v>
      </c>
      <c r="C297" s="13" t="s">
        <v>392</v>
      </c>
      <c r="D297" s="13" t="s">
        <v>392</v>
      </c>
      <c r="E297" s="14" t="s">
        <v>393</v>
      </c>
      <c r="F297" s="13"/>
      <c r="G297" s="13" t="s">
        <v>394</v>
      </c>
      <c r="H297" s="10" t="s">
        <v>22</v>
      </c>
      <c r="I297" s="10" t="s">
        <v>160</v>
      </c>
      <c r="J297" s="20" t="s">
        <v>209</v>
      </c>
      <c r="K297" s="20" t="s">
        <v>375</v>
      </c>
      <c r="L297" s="20" t="s">
        <v>395</v>
      </c>
      <c r="M297" s="15">
        <v>22223000002</v>
      </c>
      <c r="N297" s="15" t="s">
        <v>396</v>
      </c>
      <c r="O297" s="12">
        <f>+VLOOKUP(M297,[2]Foglio1!$A:$C,3,0)</f>
        <v>-164116.76</v>
      </c>
      <c r="P297" s="12">
        <f>+VLOOKUP(M297,[3]Foglio1!$A$1:$C$65536,3,0)</f>
        <v>-163154.42000000001</v>
      </c>
      <c r="Q297" s="12">
        <f t="shared" si="32"/>
        <v>962.33999999999651</v>
      </c>
      <c r="R297" s="29">
        <f>+VLOOKUP($M297,'Sp 2013'!$M:$X,12,0)</f>
        <v>0</v>
      </c>
      <c r="S297" s="29">
        <f>+VLOOKUP($M297,'Bil 2014'!$M:$Y,13,0)</f>
        <v>0</v>
      </c>
      <c r="T297" s="29">
        <f>+SUMIFS('Scritture 2015'!$F:$F,'Scritture 2015'!$G:$G,"38",'Scritture 2015'!$A:$A,$M297)</f>
        <v>0</v>
      </c>
      <c r="U297" s="29">
        <f>+SUMIFS('Scritture 2015'!$F:$F,'Scritture 2015'!$G:$G,"16",'Scritture 2015'!$A:$A,$M297)</f>
        <v>0</v>
      </c>
      <c r="V297" s="29">
        <f>+SUMIFS('Scritture 2015'!$F:$F,'Scritture 2015'!$G:$G,"39CA",'Scritture 2015'!$A:$A,$M297)</f>
        <v>0</v>
      </c>
      <c r="W297" s="29">
        <f>+SUMIFS('Scritture 2015'!$F:$F,'Scritture 2015'!$G:$G,"17",'Scritture 2015'!$A:$A,$M297)</f>
        <v>0</v>
      </c>
      <c r="X297" s="29">
        <f>+SUMIFS('Scritture 2015'!$F:$F,'Scritture 2015'!$G:$G,"39AF",'Scritture 2015'!$A:$A,$M297)</f>
        <v>0</v>
      </c>
      <c r="Y297" s="29">
        <f>+SUMIFS('Scritture 2015'!$F:$F,'Scritture 2015'!$G:$G,"39SD",'Scritture 2015'!$A:$A,$M297)</f>
        <v>0</v>
      </c>
      <c r="Z297" s="29">
        <f>+SUMIFS('Scritture 2015'!$F:$F,'Scritture 2015'!$G:$G,"37",'Scritture 2015'!$A:$A,$M297)</f>
        <v>0</v>
      </c>
      <c r="AA297" s="29">
        <f>+SUMIFS('Scritture 2015'!$F:$F,'Scritture 2015'!$G:$G,"19",'Scritture 2015'!$A:$A,$M297)</f>
        <v>0</v>
      </c>
      <c r="AB297" s="29">
        <f>+SUMIFS('Scritture 2015'!$F:$F,'Scritture 2015'!$G:$G,"SP",'Scritture 2015'!$A:$A,$M297)</f>
        <v>0</v>
      </c>
      <c r="AC297" s="29">
        <f t="shared" si="30"/>
        <v>-163154.42000000001</v>
      </c>
      <c r="AD297" s="29">
        <f t="shared" si="31"/>
        <v>0</v>
      </c>
      <c r="AF297">
        <v>200</v>
      </c>
      <c r="AG297" t="s">
        <v>940</v>
      </c>
    </row>
    <row r="298" spans="1:33" x14ac:dyDescent="0.3">
      <c r="A298" s="12" t="s">
        <v>22</v>
      </c>
      <c r="B298" s="12" t="s">
        <v>160</v>
      </c>
      <c r="C298" s="13" t="s">
        <v>161</v>
      </c>
      <c r="D298" s="13" t="s">
        <v>394</v>
      </c>
      <c r="E298" s="14" t="s">
        <v>163</v>
      </c>
      <c r="F298" s="13"/>
      <c r="G298" s="13"/>
      <c r="H298" s="10" t="s">
        <v>22</v>
      </c>
      <c r="I298" s="10" t="s">
        <v>160</v>
      </c>
      <c r="J298" s="20" t="s">
        <v>209</v>
      </c>
      <c r="K298" s="20" t="s">
        <v>375</v>
      </c>
      <c r="L298" s="20" t="s">
        <v>397</v>
      </c>
      <c r="M298" s="13">
        <v>22223000031</v>
      </c>
      <c r="N298" s="13" t="s">
        <v>398</v>
      </c>
      <c r="O298" s="12"/>
      <c r="P298" s="12">
        <f>+VLOOKUP(M298,[3]Foglio1!$A$1:$C$65536,3,0)</f>
        <v>0</v>
      </c>
      <c r="Q298" s="12">
        <f t="shared" si="32"/>
        <v>0</v>
      </c>
      <c r="R298" s="29">
        <f>+VLOOKUP($M298,'Sp 2013'!$M:$X,12,0)</f>
        <v>0</v>
      </c>
      <c r="S298" s="29">
        <f>+VLOOKUP($M298,'Bil 2014'!$M:$Y,13,0)</f>
        <v>0</v>
      </c>
      <c r="T298" s="29">
        <f>+SUMIFS('Scritture 2015'!$F:$F,'Scritture 2015'!$G:$G,"38",'Scritture 2015'!$A:$A,$M298)</f>
        <v>0</v>
      </c>
      <c r="U298" s="29">
        <f>+SUMIFS('Scritture 2015'!$F:$F,'Scritture 2015'!$G:$G,"16",'Scritture 2015'!$A:$A,$M298)</f>
        <v>0</v>
      </c>
      <c r="V298" s="29">
        <f>+SUMIFS('Scritture 2015'!$F:$F,'Scritture 2015'!$G:$G,"39CA",'Scritture 2015'!$A:$A,$M298)</f>
        <v>0</v>
      </c>
      <c r="W298" s="29">
        <f>+SUMIFS('Scritture 2015'!$F:$F,'Scritture 2015'!$G:$G,"17",'Scritture 2015'!$A:$A,$M298)</f>
        <v>0</v>
      </c>
      <c r="X298" s="29">
        <f>+SUMIFS('Scritture 2015'!$F:$F,'Scritture 2015'!$G:$G,"39AF",'Scritture 2015'!$A:$A,$M298)</f>
        <v>0</v>
      </c>
      <c r="Y298" s="29">
        <f>+SUMIFS('Scritture 2015'!$F:$F,'Scritture 2015'!$G:$G,"39SD",'Scritture 2015'!$A:$A,$M298)</f>
        <v>0</v>
      </c>
      <c r="Z298" s="29">
        <f>+SUMIFS('Scritture 2015'!$F:$F,'Scritture 2015'!$G:$G,"37",'Scritture 2015'!$A:$A,$M298)</f>
        <v>0</v>
      </c>
      <c r="AA298" s="29">
        <f>+SUMIFS('Scritture 2015'!$F:$F,'Scritture 2015'!$G:$G,"19",'Scritture 2015'!$A:$A,$M298)</f>
        <v>0</v>
      </c>
      <c r="AB298" s="29">
        <f>+SUMIFS('Scritture 2015'!$F:$F,'Scritture 2015'!$G:$G,"SP",'Scritture 2015'!$A:$A,$M298)</f>
        <v>0</v>
      </c>
      <c r="AC298" s="29">
        <f t="shared" si="30"/>
        <v>0</v>
      </c>
      <c r="AD298" s="29">
        <f t="shared" si="31"/>
        <v>0</v>
      </c>
      <c r="AF298">
        <v>210</v>
      </c>
      <c r="AG298" t="s">
        <v>932</v>
      </c>
    </row>
    <row r="299" spans="1:33" x14ac:dyDescent="0.3">
      <c r="A299" s="12" t="s">
        <v>22</v>
      </c>
      <c r="B299" s="12" t="s">
        <v>160</v>
      </c>
      <c r="C299" s="13" t="s">
        <v>161</v>
      </c>
      <c r="D299" s="13" t="s">
        <v>394</v>
      </c>
      <c r="E299" s="14" t="s">
        <v>163</v>
      </c>
      <c r="F299" s="13"/>
      <c r="G299" s="13"/>
      <c r="H299" s="10" t="s">
        <v>22</v>
      </c>
      <c r="I299" s="10" t="s">
        <v>160</v>
      </c>
      <c r="J299" s="20" t="s">
        <v>209</v>
      </c>
      <c r="K299" s="20" t="s">
        <v>375</v>
      </c>
      <c r="L299" s="20" t="s">
        <v>397</v>
      </c>
      <c r="M299" s="13">
        <v>22223000034</v>
      </c>
      <c r="N299" s="13" t="s">
        <v>399</v>
      </c>
      <c r="O299" s="12"/>
      <c r="P299" s="12">
        <f>+VLOOKUP(M299,[3]Foglio1!$A$1:$C$65536,3,0)</f>
        <v>0</v>
      </c>
      <c r="Q299" s="12">
        <f t="shared" si="32"/>
        <v>0</v>
      </c>
      <c r="R299" s="29">
        <f>+VLOOKUP($M299,'Sp 2013'!$M:$X,12,0)</f>
        <v>0</v>
      </c>
      <c r="S299" s="29">
        <f>+VLOOKUP($M299,'Bil 2014'!$M:$Y,13,0)</f>
        <v>0</v>
      </c>
      <c r="T299" s="29">
        <f>+SUMIFS('Scritture 2015'!$F:$F,'Scritture 2015'!$G:$G,"38",'Scritture 2015'!$A:$A,$M299)</f>
        <v>0</v>
      </c>
      <c r="U299" s="29">
        <f>+SUMIFS('Scritture 2015'!$F:$F,'Scritture 2015'!$G:$G,"16",'Scritture 2015'!$A:$A,$M299)</f>
        <v>0</v>
      </c>
      <c r="V299" s="29">
        <f>+SUMIFS('Scritture 2015'!$F:$F,'Scritture 2015'!$G:$G,"39CA",'Scritture 2015'!$A:$A,$M299)</f>
        <v>0</v>
      </c>
      <c r="W299" s="29">
        <f>+SUMIFS('Scritture 2015'!$F:$F,'Scritture 2015'!$G:$G,"17",'Scritture 2015'!$A:$A,$M299)</f>
        <v>0</v>
      </c>
      <c r="X299" s="29">
        <f>+SUMIFS('Scritture 2015'!$F:$F,'Scritture 2015'!$G:$G,"39AF",'Scritture 2015'!$A:$A,$M299)</f>
        <v>0</v>
      </c>
      <c r="Y299" s="29">
        <f>+SUMIFS('Scritture 2015'!$F:$F,'Scritture 2015'!$G:$G,"39SD",'Scritture 2015'!$A:$A,$M299)</f>
        <v>0</v>
      </c>
      <c r="Z299" s="29">
        <f>+SUMIFS('Scritture 2015'!$F:$F,'Scritture 2015'!$G:$G,"37",'Scritture 2015'!$A:$A,$M299)</f>
        <v>0</v>
      </c>
      <c r="AA299" s="29">
        <f>+SUMIFS('Scritture 2015'!$F:$F,'Scritture 2015'!$G:$G,"19",'Scritture 2015'!$A:$A,$M299)</f>
        <v>0</v>
      </c>
      <c r="AB299" s="29">
        <f>+SUMIFS('Scritture 2015'!$F:$F,'Scritture 2015'!$G:$G,"SP",'Scritture 2015'!$A:$A,$M299)</f>
        <v>0</v>
      </c>
      <c r="AC299" s="29">
        <f t="shared" si="30"/>
        <v>0</v>
      </c>
      <c r="AD299" s="29">
        <f t="shared" si="31"/>
        <v>0</v>
      </c>
      <c r="AF299">
        <v>210</v>
      </c>
      <c r="AG299" t="s">
        <v>932</v>
      </c>
    </row>
    <row r="300" spans="1:33" x14ac:dyDescent="0.3">
      <c r="A300" s="12" t="s">
        <v>22</v>
      </c>
      <c r="B300" s="12" t="s">
        <v>160</v>
      </c>
      <c r="C300" s="13" t="s">
        <v>161</v>
      </c>
      <c r="D300" s="13" t="s">
        <v>394</v>
      </c>
      <c r="E300" s="14" t="s">
        <v>163</v>
      </c>
      <c r="F300" s="13"/>
      <c r="G300" s="13"/>
      <c r="H300" s="10" t="s">
        <v>22</v>
      </c>
      <c r="I300" s="10" t="s">
        <v>160</v>
      </c>
      <c r="J300" s="20" t="s">
        <v>209</v>
      </c>
      <c r="K300" s="20" t="s">
        <v>375</v>
      </c>
      <c r="L300" s="20" t="s">
        <v>395</v>
      </c>
      <c r="M300" s="15">
        <v>22223000003</v>
      </c>
      <c r="N300" s="15" t="s">
        <v>400</v>
      </c>
      <c r="O300" s="12">
        <f>+VLOOKUP(M300,[2]Foglio1!$A:$C,3,0)</f>
        <v>-137811.68</v>
      </c>
      <c r="P300" s="12">
        <f>+VLOOKUP(M300,[3]Foglio1!$A$1:$C$65536,3,0)</f>
        <v>-135133</v>
      </c>
      <c r="Q300" s="12">
        <f t="shared" si="32"/>
        <v>2678.679999999993</v>
      </c>
      <c r="R300" s="29">
        <f>+VLOOKUP($M300,'Sp 2013'!$M:$X,12,0)</f>
        <v>0</v>
      </c>
      <c r="S300" s="29">
        <f>+VLOOKUP($M300,'Bil 2014'!$M:$Y,13,0)</f>
        <v>0</v>
      </c>
      <c r="T300" s="29">
        <f>+SUMIFS('Scritture 2015'!$F:$F,'Scritture 2015'!$G:$G,"38",'Scritture 2015'!$A:$A,$M300)</f>
        <v>0</v>
      </c>
      <c r="U300" s="29">
        <f>+SUMIFS('Scritture 2015'!$F:$F,'Scritture 2015'!$G:$G,"16",'Scritture 2015'!$A:$A,$M300)</f>
        <v>0</v>
      </c>
      <c r="V300" s="29">
        <f>+SUMIFS('Scritture 2015'!$F:$F,'Scritture 2015'!$G:$G,"39CA",'Scritture 2015'!$A:$A,$M300)</f>
        <v>0</v>
      </c>
      <c r="W300" s="29">
        <f>+SUMIFS('Scritture 2015'!$F:$F,'Scritture 2015'!$G:$G,"17",'Scritture 2015'!$A:$A,$M300)</f>
        <v>0</v>
      </c>
      <c r="X300" s="29">
        <f>+SUMIFS('Scritture 2015'!$F:$F,'Scritture 2015'!$G:$G,"39AF",'Scritture 2015'!$A:$A,$M300)</f>
        <v>0</v>
      </c>
      <c r="Y300" s="29">
        <f>+SUMIFS('Scritture 2015'!$F:$F,'Scritture 2015'!$G:$G,"39SD",'Scritture 2015'!$A:$A,$M300)</f>
        <v>0</v>
      </c>
      <c r="Z300" s="29">
        <f>+SUMIFS('Scritture 2015'!$F:$F,'Scritture 2015'!$G:$G,"37",'Scritture 2015'!$A:$A,$M300)</f>
        <v>0</v>
      </c>
      <c r="AA300" s="29">
        <f>+SUMIFS('Scritture 2015'!$F:$F,'Scritture 2015'!$G:$G,"19",'Scritture 2015'!$A:$A,$M300)</f>
        <v>0</v>
      </c>
      <c r="AB300" s="29">
        <f>+SUMIFS('Scritture 2015'!$F:$F,'Scritture 2015'!$G:$G,"SP",'Scritture 2015'!$A:$A,$M300)</f>
        <v>0</v>
      </c>
      <c r="AC300" s="29">
        <f t="shared" si="30"/>
        <v>-135133</v>
      </c>
      <c r="AD300" s="29">
        <f t="shared" si="31"/>
        <v>0</v>
      </c>
      <c r="AF300">
        <v>200</v>
      </c>
      <c r="AG300" t="s">
        <v>940</v>
      </c>
    </row>
    <row r="301" spans="1:33" x14ac:dyDescent="0.3">
      <c r="A301" s="12" t="s">
        <v>22</v>
      </c>
      <c r="B301" s="12" t="s">
        <v>160</v>
      </c>
      <c r="C301" s="13" t="s">
        <v>161</v>
      </c>
      <c r="D301" s="13" t="s">
        <v>394</v>
      </c>
      <c r="E301" s="14" t="s">
        <v>163</v>
      </c>
      <c r="F301" s="13"/>
      <c r="G301" s="13"/>
      <c r="H301" s="10" t="s">
        <v>22</v>
      </c>
      <c r="I301" s="10" t="s">
        <v>160</v>
      </c>
      <c r="J301" s="20" t="s">
        <v>209</v>
      </c>
      <c r="K301" s="20" t="s">
        <v>375</v>
      </c>
      <c r="L301" s="20" t="s">
        <v>397</v>
      </c>
      <c r="M301" s="15">
        <v>22223000004</v>
      </c>
      <c r="N301" s="15" t="s">
        <v>401</v>
      </c>
      <c r="O301" s="12"/>
      <c r="P301" s="12">
        <f>+VLOOKUP(M301,[3]Foglio1!$A$1:$C$65536,3,0)</f>
        <v>0</v>
      </c>
      <c r="Q301" s="12">
        <f t="shared" si="32"/>
        <v>0</v>
      </c>
      <c r="R301" s="29">
        <f>+VLOOKUP($M301,'Sp 2013'!$M:$X,12,0)</f>
        <v>0</v>
      </c>
      <c r="S301" s="29">
        <f>+VLOOKUP($M301,'Bil 2014'!$M:$Y,13,0)</f>
        <v>0</v>
      </c>
      <c r="T301" s="29">
        <f>+SUMIFS('Scritture 2015'!$F:$F,'Scritture 2015'!$G:$G,"38",'Scritture 2015'!$A:$A,$M301)</f>
        <v>0</v>
      </c>
      <c r="U301" s="29">
        <f>+SUMIFS('Scritture 2015'!$F:$F,'Scritture 2015'!$G:$G,"16",'Scritture 2015'!$A:$A,$M301)</f>
        <v>0</v>
      </c>
      <c r="V301" s="29">
        <f>+SUMIFS('Scritture 2015'!$F:$F,'Scritture 2015'!$G:$G,"39CA",'Scritture 2015'!$A:$A,$M301)</f>
        <v>0</v>
      </c>
      <c r="W301" s="29">
        <f>+SUMIFS('Scritture 2015'!$F:$F,'Scritture 2015'!$G:$G,"17",'Scritture 2015'!$A:$A,$M301)</f>
        <v>0</v>
      </c>
      <c r="X301" s="29">
        <f>+SUMIFS('Scritture 2015'!$F:$F,'Scritture 2015'!$G:$G,"39AF",'Scritture 2015'!$A:$A,$M301)</f>
        <v>0</v>
      </c>
      <c r="Y301" s="29">
        <f>+SUMIFS('Scritture 2015'!$F:$F,'Scritture 2015'!$G:$G,"39SD",'Scritture 2015'!$A:$A,$M301)</f>
        <v>0</v>
      </c>
      <c r="Z301" s="29">
        <f>+SUMIFS('Scritture 2015'!$F:$F,'Scritture 2015'!$G:$G,"37",'Scritture 2015'!$A:$A,$M301)</f>
        <v>0</v>
      </c>
      <c r="AA301" s="29">
        <f>+SUMIFS('Scritture 2015'!$F:$F,'Scritture 2015'!$G:$G,"19",'Scritture 2015'!$A:$A,$M301)</f>
        <v>0</v>
      </c>
      <c r="AB301" s="29">
        <f>+SUMIFS('Scritture 2015'!$F:$F,'Scritture 2015'!$G:$G,"SP",'Scritture 2015'!$A:$A,$M301)</f>
        <v>0</v>
      </c>
      <c r="AC301" s="29">
        <f t="shared" si="30"/>
        <v>0</v>
      </c>
      <c r="AD301" s="29">
        <f t="shared" si="31"/>
        <v>0</v>
      </c>
      <c r="AF301">
        <v>200</v>
      </c>
      <c r="AG301" t="s">
        <v>941</v>
      </c>
    </row>
    <row r="302" spans="1:33" x14ac:dyDescent="0.3">
      <c r="A302" s="12" t="s">
        <v>22</v>
      </c>
      <c r="B302" s="12" t="s">
        <v>160</v>
      </c>
      <c r="C302" s="13" t="s">
        <v>161</v>
      </c>
      <c r="D302" s="13" t="s">
        <v>394</v>
      </c>
      <c r="E302" s="14" t="s">
        <v>163</v>
      </c>
      <c r="F302" s="13"/>
      <c r="G302" s="13"/>
      <c r="H302" s="10" t="s">
        <v>22</v>
      </c>
      <c r="I302" s="10" t="s">
        <v>160</v>
      </c>
      <c r="J302" s="20" t="s">
        <v>209</v>
      </c>
      <c r="K302" s="20" t="s">
        <v>375</v>
      </c>
      <c r="L302" s="20" t="s">
        <v>397</v>
      </c>
      <c r="M302" s="15">
        <v>22223000008</v>
      </c>
      <c r="N302" s="15" t="s">
        <v>402</v>
      </c>
      <c r="O302" s="12">
        <f>+VLOOKUP(M302,[2]Foglio1!$A:$C,3,0)</f>
        <v>-69160.570000000007</v>
      </c>
      <c r="P302" s="12">
        <f>+VLOOKUP(M302,[3]Foglio1!$A$1:$C$65536,3,0)</f>
        <v>-120139.85</v>
      </c>
      <c r="Q302" s="12">
        <f t="shared" si="32"/>
        <v>-50979.28</v>
      </c>
      <c r="R302" s="29">
        <f>+VLOOKUP($M302,'Sp 2013'!$M:$X,12,0)</f>
        <v>0</v>
      </c>
      <c r="S302" s="29">
        <f>+VLOOKUP($M302,'Bil 2014'!$M:$Y,13,0)</f>
        <v>0</v>
      </c>
      <c r="T302" s="29">
        <f>+SUMIFS('Scritture 2015'!$F:$F,'Scritture 2015'!$G:$G,"38",'Scritture 2015'!$A:$A,$M302)</f>
        <v>0</v>
      </c>
      <c r="U302" s="29">
        <f>+SUMIFS('Scritture 2015'!$F:$F,'Scritture 2015'!$G:$G,"16",'Scritture 2015'!$A:$A,$M302)</f>
        <v>0</v>
      </c>
      <c r="V302" s="29">
        <f>+SUMIFS('Scritture 2015'!$F:$F,'Scritture 2015'!$G:$G,"39CA",'Scritture 2015'!$A:$A,$M302)</f>
        <v>0</v>
      </c>
      <c r="W302" s="29">
        <f>+SUMIFS('Scritture 2015'!$F:$F,'Scritture 2015'!$G:$G,"17",'Scritture 2015'!$A:$A,$M302)</f>
        <v>0</v>
      </c>
      <c r="X302" s="29">
        <f>+SUMIFS('Scritture 2015'!$F:$F,'Scritture 2015'!$G:$G,"39AF",'Scritture 2015'!$A:$A,$M302)</f>
        <v>0</v>
      </c>
      <c r="Y302" s="29">
        <f>+SUMIFS('Scritture 2015'!$F:$F,'Scritture 2015'!$G:$G,"39SD",'Scritture 2015'!$A:$A,$M302)</f>
        <v>0</v>
      </c>
      <c r="Z302" s="29">
        <f>+SUMIFS('Scritture 2015'!$F:$F,'Scritture 2015'!$G:$G,"37",'Scritture 2015'!$A:$A,$M302)</f>
        <v>0</v>
      </c>
      <c r="AA302" s="29">
        <f>+SUMIFS('Scritture 2015'!$F:$F,'Scritture 2015'!$G:$G,"19",'Scritture 2015'!$A:$A,$M302)</f>
        <v>0</v>
      </c>
      <c r="AB302" s="29">
        <f>+SUMIFS('Scritture 2015'!$F:$F,'Scritture 2015'!$G:$G,"SP",'Scritture 2015'!$A:$A,$M302)</f>
        <v>0</v>
      </c>
      <c r="AC302" s="29">
        <f t="shared" si="30"/>
        <v>-120139.85</v>
      </c>
      <c r="AD302" s="29">
        <f t="shared" si="31"/>
        <v>0</v>
      </c>
      <c r="AF302">
        <v>200</v>
      </c>
      <c r="AG302" t="s">
        <v>941</v>
      </c>
    </row>
    <row r="303" spans="1:33" x14ac:dyDescent="0.3">
      <c r="A303" s="12" t="s">
        <v>22</v>
      </c>
      <c r="B303" s="12" t="s">
        <v>160</v>
      </c>
      <c r="C303" s="13" t="s">
        <v>161</v>
      </c>
      <c r="D303" s="13" t="s">
        <v>394</v>
      </c>
      <c r="E303" s="14" t="s">
        <v>163</v>
      </c>
      <c r="F303" s="13"/>
      <c r="G303" s="13"/>
      <c r="H303" s="10" t="s">
        <v>22</v>
      </c>
      <c r="I303" s="10" t="s">
        <v>160</v>
      </c>
      <c r="J303" s="20" t="s">
        <v>209</v>
      </c>
      <c r="K303" s="20" t="s">
        <v>375</v>
      </c>
      <c r="L303" s="20" t="s">
        <v>397</v>
      </c>
      <c r="M303" s="15">
        <v>22223000009</v>
      </c>
      <c r="N303" s="15" t="s">
        <v>403</v>
      </c>
      <c r="O303" s="12">
        <f>+VLOOKUP(M303,[2]Foglio1!$A:$C,3,0)</f>
        <v>-1142383.32</v>
      </c>
      <c r="P303" s="12">
        <f>+VLOOKUP(M303,[3]Foglio1!$A$1:$C$65536,3,0)</f>
        <v>0</v>
      </c>
      <c r="Q303" s="12">
        <f t="shared" si="32"/>
        <v>1142383.32</v>
      </c>
      <c r="R303" s="29">
        <f>+VLOOKUP($M303,'Sp 2013'!$M:$X,12,0)</f>
        <v>0</v>
      </c>
      <c r="S303" s="29">
        <f>+VLOOKUP($M303,'Bil 2014'!$M:$Y,13,0)</f>
        <v>0</v>
      </c>
      <c r="T303" s="29">
        <f>+SUMIFS('Scritture 2015'!$F:$F,'Scritture 2015'!$G:$G,"38",'Scritture 2015'!$A:$A,$M303)</f>
        <v>0</v>
      </c>
      <c r="U303" s="29">
        <f>+SUMIFS('Scritture 2015'!$F:$F,'Scritture 2015'!$G:$G,"16",'Scritture 2015'!$A:$A,$M303)</f>
        <v>0</v>
      </c>
      <c r="V303" s="29">
        <f>+SUMIFS('Scritture 2015'!$F:$F,'Scritture 2015'!$G:$G,"39CA",'Scritture 2015'!$A:$A,$M303)</f>
        <v>0</v>
      </c>
      <c r="W303" s="29">
        <f>+SUMIFS('Scritture 2015'!$F:$F,'Scritture 2015'!$G:$G,"17",'Scritture 2015'!$A:$A,$M303)</f>
        <v>0</v>
      </c>
      <c r="X303" s="29">
        <f>+SUMIFS('Scritture 2015'!$F:$F,'Scritture 2015'!$G:$G,"39AF",'Scritture 2015'!$A:$A,$M303)</f>
        <v>0</v>
      </c>
      <c r="Y303" s="29">
        <f>+SUMIFS('Scritture 2015'!$F:$F,'Scritture 2015'!$G:$G,"39SD",'Scritture 2015'!$A:$A,$M303)</f>
        <v>0</v>
      </c>
      <c r="Z303" s="29">
        <f>+SUMIFS('Scritture 2015'!$F:$F,'Scritture 2015'!$G:$G,"37",'Scritture 2015'!$A:$A,$M303)</f>
        <v>0</v>
      </c>
      <c r="AA303" s="29">
        <f>+SUMIFS('Scritture 2015'!$F:$F,'Scritture 2015'!$G:$G,"19",'Scritture 2015'!$A:$A,$M303)</f>
        <v>0</v>
      </c>
      <c r="AB303" s="29">
        <f>+SUMIFS('Scritture 2015'!$F:$F,'Scritture 2015'!$G:$G,"SP",'Scritture 2015'!$A:$A,$M303)</f>
        <v>0</v>
      </c>
      <c r="AC303" s="29">
        <f t="shared" si="30"/>
        <v>0</v>
      </c>
      <c r="AD303" s="29">
        <f t="shared" si="31"/>
        <v>0</v>
      </c>
      <c r="AF303">
        <v>200</v>
      </c>
      <c r="AG303" t="s">
        <v>941</v>
      </c>
    </row>
    <row r="304" spans="1:33" x14ac:dyDescent="0.3">
      <c r="A304" s="12" t="s">
        <v>22</v>
      </c>
      <c r="B304" s="12" t="s">
        <v>160</v>
      </c>
      <c r="C304" s="13" t="s">
        <v>161</v>
      </c>
      <c r="D304" s="13" t="s">
        <v>394</v>
      </c>
      <c r="E304" s="14" t="s">
        <v>163</v>
      </c>
      <c r="F304" s="13"/>
      <c r="G304" s="13"/>
      <c r="H304" s="10" t="s">
        <v>22</v>
      </c>
      <c r="I304" s="10" t="s">
        <v>160</v>
      </c>
      <c r="J304" s="20" t="s">
        <v>209</v>
      </c>
      <c r="K304" s="20" t="s">
        <v>375</v>
      </c>
      <c r="L304" s="20" t="s">
        <v>397</v>
      </c>
      <c r="M304" s="15">
        <v>22223000016</v>
      </c>
      <c r="N304" s="15" t="s">
        <v>404</v>
      </c>
      <c r="O304" s="12">
        <f>+VLOOKUP(M304,[2]Foglio1!$A:$C,3,0)</f>
        <v>-952</v>
      </c>
      <c r="P304" s="12">
        <f>+VLOOKUP(M304,[3]Foglio1!$A$1:$C$65536,3,0)</f>
        <v>-952</v>
      </c>
      <c r="Q304" s="12">
        <f t="shared" si="32"/>
        <v>0</v>
      </c>
      <c r="R304" s="29">
        <f>+VLOOKUP($M304,'Sp 2013'!$M:$X,12,0)</f>
        <v>0</v>
      </c>
      <c r="S304" s="29">
        <f>+VLOOKUP($M304,'Bil 2014'!$M:$Y,13,0)</f>
        <v>0</v>
      </c>
      <c r="T304" s="29">
        <f>+SUMIFS('Scritture 2015'!$F:$F,'Scritture 2015'!$G:$G,"38",'Scritture 2015'!$A:$A,$M304)</f>
        <v>0</v>
      </c>
      <c r="U304" s="29">
        <f>+SUMIFS('Scritture 2015'!$F:$F,'Scritture 2015'!$G:$G,"16",'Scritture 2015'!$A:$A,$M304)</f>
        <v>0</v>
      </c>
      <c r="V304" s="29">
        <f>+SUMIFS('Scritture 2015'!$F:$F,'Scritture 2015'!$G:$G,"39CA",'Scritture 2015'!$A:$A,$M304)</f>
        <v>0</v>
      </c>
      <c r="W304" s="29">
        <f>+SUMIFS('Scritture 2015'!$F:$F,'Scritture 2015'!$G:$G,"17",'Scritture 2015'!$A:$A,$M304)</f>
        <v>0</v>
      </c>
      <c r="X304" s="29">
        <f>+SUMIFS('Scritture 2015'!$F:$F,'Scritture 2015'!$G:$G,"39AF",'Scritture 2015'!$A:$A,$M304)</f>
        <v>0</v>
      </c>
      <c r="Y304" s="29">
        <f>+SUMIFS('Scritture 2015'!$F:$F,'Scritture 2015'!$G:$G,"39SD",'Scritture 2015'!$A:$A,$M304)</f>
        <v>0</v>
      </c>
      <c r="Z304" s="29">
        <f>+SUMIFS('Scritture 2015'!$F:$F,'Scritture 2015'!$G:$G,"37",'Scritture 2015'!$A:$A,$M304)</f>
        <v>0</v>
      </c>
      <c r="AA304" s="29">
        <f>+SUMIFS('Scritture 2015'!$F:$F,'Scritture 2015'!$G:$G,"19",'Scritture 2015'!$A:$A,$M304)</f>
        <v>0</v>
      </c>
      <c r="AB304" s="29">
        <f>+SUMIFS('Scritture 2015'!$F:$F,'Scritture 2015'!$G:$G,"SP",'Scritture 2015'!$A:$A,$M304)</f>
        <v>0</v>
      </c>
      <c r="AC304" s="29">
        <f t="shared" si="30"/>
        <v>-952</v>
      </c>
      <c r="AD304" s="29">
        <f t="shared" si="31"/>
        <v>0</v>
      </c>
      <c r="AF304">
        <v>200</v>
      </c>
      <c r="AG304" t="s">
        <v>941</v>
      </c>
    </row>
    <row r="305" spans="1:33" x14ac:dyDescent="0.3">
      <c r="A305" s="12" t="s">
        <v>22</v>
      </c>
      <c r="B305" s="12" t="s">
        <v>160</v>
      </c>
      <c r="C305" s="13" t="s">
        <v>161</v>
      </c>
      <c r="D305" s="13" t="s">
        <v>394</v>
      </c>
      <c r="E305" s="14" t="s">
        <v>163</v>
      </c>
      <c r="F305" s="13"/>
      <c r="G305" s="13"/>
      <c r="H305" s="10" t="s">
        <v>22</v>
      </c>
      <c r="I305" s="10" t="s">
        <v>160</v>
      </c>
      <c r="J305" s="20" t="s">
        <v>209</v>
      </c>
      <c r="K305" s="20" t="s">
        <v>375</v>
      </c>
      <c r="L305" s="20" t="s">
        <v>397</v>
      </c>
      <c r="M305" s="15">
        <v>22223000017</v>
      </c>
      <c r="N305" s="15" t="s">
        <v>405</v>
      </c>
      <c r="O305" s="12">
        <f>+VLOOKUP(M305,[2]Foglio1!$A:$C,3,0)</f>
        <v>-14803.13</v>
      </c>
      <c r="P305" s="12">
        <f>+VLOOKUP(M305,[3]Foglio1!$A$1:$C$65536,3,0)</f>
        <v>0</v>
      </c>
      <c r="Q305" s="12">
        <f t="shared" si="32"/>
        <v>14803.13</v>
      </c>
      <c r="R305" s="29">
        <f>+VLOOKUP($M305,'Sp 2013'!$M:$X,12,0)</f>
        <v>0</v>
      </c>
      <c r="S305" s="29">
        <f>+VLOOKUP($M305,'Bil 2014'!$M:$Y,13,0)</f>
        <v>0</v>
      </c>
      <c r="T305" s="29">
        <f>+SUMIFS('Scritture 2015'!$F:$F,'Scritture 2015'!$G:$G,"38",'Scritture 2015'!$A:$A,$M305)</f>
        <v>0</v>
      </c>
      <c r="U305" s="29">
        <f>+SUMIFS('Scritture 2015'!$F:$F,'Scritture 2015'!$G:$G,"16",'Scritture 2015'!$A:$A,$M305)</f>
        <v>0</v>
      </c>
      <c r="V305" s="29">
        <f>+SUMIFS('Scritture 2015'!$F:$F,'Scritture 2015'!$G:$G,"39CA",'Scritture 2015'!$A:$A,$M305)</f>
        <v>0</v>
      </c>
      <c r="W305" s="29">
        <f>+SUMIFS('Scritture 2015'!$F:$F,'Scritture 2015'!$G:$G,"17",'Scritture 2015'!$A:$A,$M305)</f>
        <v>0</v>
      </c>
      <c r="X305" s="29">
        <f>+SUMIFS('Scritture 2015'!$F:$F,'Scritture 2015'!$G:$G,"39AF",'Scritture 2015'!$A:$A,$M305)</f>
        <v>0</v>
      </c>
      <c r="Y305" s="29">
        <f>+SUMIFS('Scritture 2015'!$F:$F,'Scritture 2015'!$G:$G,"39SD",'Scritture 2015'!$A:$A,$M305)</f>
        <v>0</v>
      </c>
      <c r="Z305" s="29">
        <f>+SUMIFS('Scritture 2015'!$F:$F,'Scritture 2015'!$G:$G,"37",'Scritture 2015'!$A:$A,$M305)</f>
        <v>0</v>
      </c>
      <c r="AA305" s="29">
        <f>+SUMIFS('Scritture 2015'!$F:$F,'Scritture 2015'!$G:$G,"19",'Scritture 2015'!$A:$A,$M305)</f>
        <v>0</v>
      </c>
      <c r="AB305" s="29">
        <f>+SUMIFS('Scritture 2015'!$F:$F,'Scritture 2015'!$G:$G,"SP",'Scritture 2015'!$A:$A,$M305)</f>
        <v>0</v>
      </c>
      <c r="AC305" s="29">
        <f t="shared" si="30"/>
        <v>0</v>
      </c>
      <c r="AD305" s="29">
        <f t="shared" si="31"/>
        <v>0</v>
      </c>
      <c r="AF305">
        <v>200</v>
      </c>
      <c r="AG305" t="s">
        <v>941</v>
      </c>
    </row>
    <row r="306" spans="1:33" x14ac:dyDescent="0.3">
      <c r="A306" s="12" t="s">
        <v>22</v>
      </c>
      <c r="B306" s="12" t="s">
        <v>160</v>
      </c>
      <c r="C306" s="13" t="s">
        <v>161</v>
      </c>
      <c r="D306" s="13" t="s">
        <v>394</v>
      </c>
      <c r="E306" s="14" t="s">
        <v>163</v>
      </c>
      <c r="F306" s="13"/>
      <c r="G306" s="13"/>
      <c r="H306" s="10" t="s">
        <v>22</v>
      </c>
      <c r="I306" s="10" t="s">
        <v>23</v>
      </c>
      <c r="J306" s="20" t="s">
        <v>148</v>
      </c>
      <c r="K306" s="20" t="s">
        <v>173</v>
      </c>
      <c r="L306" s="20" t="s">
        <v>143</v>
      </c>
      <c r="M306" s="15">
        <v>22223000021</v>
      </c>
      <c r="N306" s="15" t="s">
        <v>204</v>
      </c>
      <c r="O306" s="12"/>
      <c r="P306" s="12">
        <f>+VLOOKUP(M306,[3]Foglio1!$A$1:$C$65536,3,0)</f>
        <v>-6390.3</v>
      </c>
      <c r="Q306" s="12">
        <f t="shared" si="32"/>
        <v>-6390.3</v>
      </c>
      <c r="R306" s="29">
        <f>+VLOOKUP($M306,'Sp 2013'!$M:$X,12,0)</f>
        <v>0</v>
      </c>
      <c r="S306" s="29">
        <f>+VLOOKUP($M306,'Bil 2014'!$M:$Y,13,0)</f>
        <v>0</v>
      </c>
      <c r="T306" s="29">
        <f>+SUMIFS('Scritture 2015'!$F:$F,'Scritture 2015'!$G:$G,"38",'Scritture 2015'!$A:$A,$M306)</f>
        <v>0</v>
      </c>
      <c r="U306" s="29">
        <f>+SUMIFS('Scritture 2015'!$F:$F,'Scritture 2015'!$G:$G,"16",'Scritture 2015'!$A:$A,$M306)</f>
        <v>0</v>
      </c>
      <c r="V306" s="29">
        <f>+SUMIFS('Scritture 2015'!$F:$F,'Scritture 2015'!$G:$G,"39CA",'Scritture 2015'!$A:$A,$M306)</f>
        <v>0</v>
      </c>
      <c r="W306" s="29">
        <f>+SUMIFS('Scritture 2015'!$F:$F,'Scritture 2015'!$G:$G,"17",'Scritture 2015'!$A:$A,$M306)</f>
        <v>0</v>
      </c>
      <c r="X306" s="29">
        <f>+SUMIFS('Scritture 2015'!$F:$F,'Scritture 2015'!$G:$G,"39AF",'Scritture 2015'!$A:$A,$M306)</f>
        <v>0</v>
      </c>
      <c r="Y306" s="29">
        <f>+SUMIFS('Scritture 2015'!$F:$F,'Scritture 2015'!$G:$G,"39SD",'Scritture 2015'!$A:$A,$M306)</f>
        <v>0</v>
      </c>
      <c r="Z306" s="29">
        <f>+SUMIFS('Scritture 2015'!$F:$F,'Scritture 2015'!$G:$G,"37",'Scritture 2015'!$A:$A,$M306)</f>
        <v>0</v>
      </c>
      <c r="AA306" s="29">
        <f>+SUMIFS('Scritture 2015'!$F:$F,'Scritture 2015'!$G:$G,"19",'Scritture 2015'!$A:$A,$M306)</f>
        <v>0</v>
      </c>
      <c r="AB306" s="29">
        <f>+SUMIFS('Scritture 2015'!$F:$F,'Scritture 2015'!$G:$G,"SP",'Scritture 2015'!$A:$A,$M306)</f>
        <v>0</v>
      </c>
      <c r="AC306" s="29">
        <f t="shared" si="30"/>
        <v>-6390.3</v>
      </c>
      <c r="AD306" s="29">
        <f t="shared" si="31"/>
        <v>0</v>
      </c>
      <c r="AF306">
        <v>100</v>
      </c>
      <c r="AG306" t="s">
        <v>916</v>
      </c>
    </row>
    <row r="307" spans="1:33" x14ac:dyDescent="0.3">
      <c r="A307" s="12" t="s">
        <v>22</v>
      </c>
      <c r="B307" s="12" t="s">
        <v>160</v>
      </c>
      <c r="C307" s="13" t="s">
        <v>161</v>
      </c>
      <c r="D307" s="13" t="s">
        <v>394</v>
      </c>
      <c r="E307" s="14" t="s">
        <v>163</v>
      </c>
      <c r="F307" s="13"/>
      <c r="G307" s="13"/>
      <c r="H307" s="10" t="s">
        <v>22</v>
      </c>
      <c r="I307" s="10" t="s">
        <v>160</v>
      </c>
      <c r="J307" s="20" t="s">
        <v>209</v>
      </c>
      <c r="K307" s="20" t="s">
        <v>375</v>
      </c>
      <c r="L307" s="20" t="s">
        <v>395</v>
      </c>
      <c r="M307" s="15">
        <v>22223000024</v>
      </c>
      <c r="N307" s="15" t="s">
        <v>406</v>
      </c>
      <c r="O307" s="12">
        <f>+VLOOKUP(M307,[2]Foglio1!$A:$C,3,0)</f>
        <v>-16999.7</v>
      </c>
      <c r="P307" s="12">
        <f>+VLOOKUP(M307,[3]Foglio1!$A$1:$C$65536,3,0)</f>
        <v>-17076.009999999998</v>
      </c>
      <c r="Q307" s="12">
        <f t="shared" si="32"/>
        <v>-76.309999999997672</v>
      </c>
      <c r="R307" s="29">
        <f>+VLOOKUP($M307,'Sp 2013'!$M:$X,12,0)</f>
        <v>0</v>
      </c>
      <c r="S307" s="29">
        <f>+VLOOKUP($M307,'Bil 2014'!$M:$Y,13,0)</f>
        <v>0</v>
      </c>
      <c r="T307" s="29">
        <f>+SUMIFS('Scritture 2015'!$F:$F,'Scritture 2015'!$G:$G,"38",'Scritture 2015'!$A:$A,$M307)</f>
        <v>0</v>
      </c>
      <c r="U307" s="29">
        <f>+SUMIFS('Scritture 2015'!$F:$F,'Scritture 2015'!$G:$G,"16",'Scritture 2015'!$A:$A,$M307)</f>
        <v>0</v>
      </c>
      <c r="V307" s="29">
        <f>+SUMIFS('Scritture 2015'!$F:$F,'Scritture 2015'!$G:$G,"39CA",'Scritture 2015'!$A:$A,$M307)</f>
        <v>0</v>
      </c>
      <c r="W307" s="29">
        <f>+SUMIFS('Scritture 2015'!$F:$F,'Scritture 2015'!$G:$G,"17",'Scritture 2015'!$A:$A,$M307)</f>
        <v>0</v>
      </c>
      <c r="X307" s="29">
        <f>+SUMIFS('Scritture 2015'!$F:$F,'Scritture 2015'!$G:$G,"39AF",'Scritture 2015'!$A:$A,$M307)</f>
        <v>0</v>
      </c>
      <c r="Y307" s="29">
        <f>+SUMIFS('Scritture 2015'!$F:$F,'Scritture 2015'!$G:$G,"39SD",'Scritture 2015'!$A:$A,$M307)</f>
        <v>0</v>
      </c>
      <c r="Z307" s="29">
        <f>+SUMIFS('Scritture 2015'!$F:$F,'Scritture 2015'!$G:$G,"37",'Scritture 2015'!$A:$A,$M307)</f>
        <v>0</v>
      </c>
      <c r="AA307" s="29">
        <f>+SUMIFS('Scritture 2015'!$F:$F,'Scritture 2015'!$G:$G,"19",'Scritture 2015'!$A:$A,$M307)</f>
        <v>0</v>
      </c>
      <c r="AB307" s="29">
        <f>+SUMIFS('Scritture 2015'!$F:$F,'Scritture 2015'!$G:$G,"SP",'Scritture 2015'!$A:$A,$M307)</f>
        <v>0</v>
      </c>
      <c r="AC307" s="29">
        <f t="shared" si="30"/>
        <v>-17076.009999999998</v>
      </c>
      <c r="AD307" s="29">
        <f t="shared" si="31"/>
        <v>0</v>
      </c>
      <c r="AF307">
        <v>200</v>
      </c>
      <c r="AG307" t="s">
        <v>940</v>
      </c>
    </row>
    <row r="308" spans="1:33" x14ac:dyDescent="0.3">
      <c r="A308" s="12" t="s">
        <v>22</v>
      </c>
      <c r="B308" s="12" t="s">
        <v>160</v>
      </c>
      <c r="C308" s="13" t="s">
        <v>161</v>
      </c>
      <c r="D308" s="13" t="s">
        <v>394</v>
      </c>
      <c r="E308" s="14" t="s">
        <v>163</v>
      </c>
      <c r="F308" s="13"/>
      <c r="G308" s="13"/>
      <c r="H308" s="10" t="s">
        <v>22</v>
      </c>
      <c r="I308" s="10" t="s">
        <v>160</v>
      </c>
      <c r="J308" s="20" t="s">
        <v>209</v>
      </c>
      <c r="K308" s="20" t="s">
        <v>375</v>
      </c>
      <c r="L308" s="20" t="s">
        <v>397</v>
      </c>
      <c r="M308" s="15">
        <v>22223000026</v>
      </c>
      <c r="N308" s="15" t="s">
        <v>407</v>
      </c>
      <c r="O308" s="12">
        <f>+VLOOKUP(M308,[2]Foglio1!$A:$C,3,0)</f>
        <v>-18752.599999999999</v>
      </c>
      <c r="P308" s="12">
        <f>+VLOOKUP(M308,[3]Foglio1!$A$1:$C$65536,3,0)</f>
        <v>-18752.599999999999</v>
      </c>
      <c r="Q308" s="12">
        <f t="shared" si="32"/>
        <v>0</v>
      </c>
      <c r="R308" s="29">
        <f>+VLOOKUP($M308,'Sp 2013'!$M:$X,12,0)</f>
        <v>0</v>
      </c>
      <c r="S308" s="29">
        <f>+VLOOKUP($M308,'Bil 2014'!$M:$Y,13,0)</f>
        <v>0</v>
      </c>
      <c r="T308" s="29">
        <f>+SUMIFS('Scritture 2015'!$F:$F,'Scritture 2015'!$G:$G,"38",'Scritture 2015'!$A:$A,$M308)</f>
        <v>0</v>
      </c>
      <c r="U308" s="29">
        <f>+SUMIFS('Scritture 2015'!$F:$F,'Scritture 2015'!$G:$G,"16",'Scritture 2015'!$A:$A,$M308)</f>
        <v>0</v>
      </c>
      <c r="V308" s="29">
        <f>+SUMIFS('Scritture 2015'!$F:$F,'Scritture 2015'!$G:$G,"39CA",'Scritture 2015'!$A:$A,$M308)</f>
        <v>0</v>
      </c>
      <c r="W308" s="29">
        <f>+SUMIFS('Scritture 2015'!$F:$F,'Scritture 2015'!$G:$G,"17",'Scritture 2015'!$A:$A,$M308)</f>
        <v>0</v>
      </c>
      <c r="X308" s="29">
        <f>+SUMIFS('Scritture 2015'!$F:$F,'Scritture 2015'!$G:$G,"39AF",'Scritture 2015'!$A:$A,$M308)</f>
        <v>0</v>
      </c>
      <c r="Y308" s="29">
        <f>+SUMIFS('Scritture 2015'!$F:$F,'Scritture 2015'!$G:$G,"39SD",'Scritture 2015'!$A:$A,$M308)</f>
        <v>0</v>
      </c>
      <c r="Z308" s="29">
        <f>+SUMIFS('Scritture 2015'!$F:$F,'Scritture 2015'!$G:$G,"37",'Scritture 2015'!$A:$A,$M308)</f>
        <v>0</v>
      </c>
      <c r="AA308" s="29">
        <f>+SUMIFS('Scritture 2015'!$F:$F,'Scritture 2015'!$G:$G,"19",'Scritture 2015'!$A:$A,$M308)</f>
        <v>0</v>
      </c>
      <c r="AB308" s="29">
        <f>+SUMIFS('Scritture 2015'!$F:$F,'Scritture 2015'!$G:$G,"SP",'Scritture 2015'!$A:$A,$M308)</f>
        <v>0</v>
      </c>
      <c r="AC308" s="29">
        <f t="shared" si="30"/>
        <v>-18752.599999999999</v>
      </c>
      <c r="AD308" s="29">
        <f t="shared" si="31"/>
        <v>0</v>
      </c>
      <c r="AF308">
        <v>200</v>
      </c>
      <c r="AG308" t="s">
        <v>941</v>
      </c>
    </row>
    <row r="309" spans="1:33" x14ac:dyDescent="0.3">
      <c r="A309" s="12" t="s">
        <v>22</v>
      </c>
      <c r="B309" s="12" t="s">
        <v>160</v>
      </c>
      <c r="C309" s="13" t="s">
        <v>161</v>
      </c>
      <c r="D309" s="13" t="s">
        <v>394</v>
      </c>
      <c r="E309" s="14" t="s">
        <v>163</v>
      </c>
      <c r="F309" s="13"/>
      <c r="G309" s="13"/>
      <c r="H309" s="10" t="s">
        <v>22</v>
      </c>
      <c r="I309" s="10" t="s">
        <v>160</v>
      </c>
      <c r="J309" s="20" t="s">
        <v>209</v>
      </c>
      <c r="K309" s="20" t="s">
        <v>375</v>
      </c>
      <c r="L309" s="20" t="s">
        <v>397</v>
      </c>
      <c r="M309" s="15">
        <v>22223000028</v>
      </c>
      <c r="N309" s="15" t="s">
        <v>408</v>
      </c>
      <c r="O309" s="12">
        <f>+VLOOKUP(M309,[2]Foglio1!$A:$C,3,0)</f>
        <v>-272</v>
      </c>
      <c r="P309" s="12">
        <f>+VLOOKUP(M309,[3]Foglio1!$A$1:$C$65536,3,0)</f>
        <v>0</v>
      </c>
      <c r="Q309" s="12">
        <f t="shared" si="32"/>
        <v>272</v>
      </c>
      <c r="R309" s="29">
        <f>+VLOOKUP($M309,'Sp 2013'!$M:$X,12,0)</f>
        <v>0</v>
      </c>
      <c r="S309" s="29">
        <f>+VLOOKUP($M309,'Bil 2014'!$M:$Y,13,0)</f>
        <v>0</v>
      </c>
      <c r="T309" s="29">
        <f>+SUMIFS('Scritture 2015'!$F:$F,'Scritture 2015'!$G:$G,"38",'Scritture 2015'!$A:$A,$M309)</f>
        <v>0</v>
      </c>
      <c r="U309" s="29">
        <f>+SUMIFS('Scritture 2015'!$F:$F,'Scritture 2015'!$G:$G,"16",'Scritture 2015'!$A:$A,$M309)</f>
        <v>0</v>
      </c>
      <c r="V309" s="29">
        <f>+SUMIFS('Scritture 2015'!$F:$F,'Scritture 2015'!$G:$G,"39CA",'Scritture 2015'!$A:$A,$M309)</f>
        <v>0</v>
      </c>
      <c r="W309" s="29">
        <f>+SUMIFS('Scritture 2015'!$F:$F,'Scritture 2015'!$G:$G,"17",'Scritture 2015'!$A:$A,$M309)</f>
        <v>0</v>
      </c>
      <c r="X309" s="29">
        <f>+SUMIFS('Scritture 2015'!$F:$F,'Scritture 2015'!$G:$G,"39AF",'Scritture 2015'!$A:$A,$M309)</f>
        <v>0</v>
      </c>
      <c r="Y309" s="29">
        <f>+SUMIFS('Scritture 2015'!$F:$F,'Scritture 2015'!$G:$G,"39SD",'Scritture 2015'!$A:$A,$M309)</f>
        <v>0</v>
      </c>
      <c r="Z309" s="29">
        <f>+SUMIFS('Scritture 2015'!$F:$F,'Scritture 2015'!$G:$G,"37",'Scritture 2015'!$A:$A,$M309)</f>
        <v>0</v>
      </c>
      <c r="AA309" s="29">
        <f>+SUMIFS('Scritture 2015'!$F:$F,'Scritture 2015'!$G:$G,"19",'Scritture 2015'!$A:$A,$M309)</f>
        <v>0</v>
      </c>
      <c r="AB309" s="29">
        <f>+SUMIFS('Scritture 2015'!$F:$F,'Scritture 2015'!$G:$G,"SP",'Scritture 2015'!$A:$A,$M309)</f>
        <v>0</v>
      </c>
      <c r="AC309" s="29">
        <f t="shared" si="30"/>
        <v>0</v>
      </c>
      <c r="AD309" s="29">
        <f t="shared" si="31"/>
        <v>0</v>
      </c>
      <c r="AF309">
        <v>200</v>
      </c>
      <c r="AG309" t="s">
        <v>941</v>
      </c>
    </row>
    <row r="310" spans="1:33" x14ac:dyDescent="0.3">
      <c r="A310" s="12" t="s">
        <v>22</v>
      </c>
      <c r="B310" s="12" t="s">
        <v>160</v>
      </c>
      <c r="C310" s="13" t="s">
        <v>161</v>
      </c>
      <c r="D310" s="13" t="s">
        <v>394</v>
      </c>
      <c r="E310" s="14" t="s">
        <v>163</v>
      </c>
      <c r="F310" s="13"/>
      <c r="G310" s="13"/>
      <c r="H310" s="10" t="s">
        <v>22</v>
      </c>
      <c r="I310" s="10" t="s">
        <v>160</v>
      </c>
      <c r="J310" s="20" t="s">
        <v>209</v>
      </c>
      <c r="K310" s="20" t="s">
        <v>375</v>
      </c>
      <c r="L310" s="20" t="s">
        <v>397</v>
      </c>
      <c r="M310" s="15">
        <v>22223000037</v>
      </c>
      <c r="N310" s="15" t="s">
        <v>409</v>
      </c>
      <c r="O310" s="12">
        <f>+VLOOKUP(M310,[2]Foglio1!$A:$C,3,0)</f>
        <v>-400</v>
      </c>
      <c r="P310" s="12">
        <f>+VLOOKUP(M310,[3]Foglio1!$A$1:$C$65536,3,0)</f>
        <v>-800</v>
      </c>
      <c r="Q310" s="12">
        <f t="shared" si="32"/>
        <v>-400</v>
      </c>
      <c r="R310" s="29">
        <f>+VLOOKUP($M310,'Sp 2013'!$M:$X,12,0)</f>
        <v>0</v>
      </c>
      <c r="S310" s="29">
        <f>+VLOOKUP($M310,'Bil 2014'!$M:$Y,13,0)</f>
        <v>0</v>
      </c>
      <c r="T310" s="29">
        <f>+SUMIFS('Scritture 2015'!$F:$F,'Scritture 2015'!$G:$G,"38",'Scritture 2015'!$A:$A,$M310)</f>
        <v>0</v>
      </c>
      <c r="U310" s="29">
        <f>+SUMIFS('Scritture 2015'!$F:$F,'Scritture 2015'!$G:$G,"16",'Scritture 2015'!$A:$A,$M310)</f>
        <v>0</v>
      </c>
      <c r="V310" s="29">
        <f>+SUMIFS('Scritture 2015'!$F:$F,'Scritture 2015'!$G:$G,"39CA",'Scritture 2015'!$A:$A,$M310)</f>
        <v>0</v>
      </c>
      <c r="W310" s="29">
        <f>+SUMIFS('Scritture 2015'!$F:$F,'Scritture 2015'!$G:$G,"17",'Scritture 2015'!$A:$A,$M310)</f>
        <v>0</v>
      </c>
      <c r="X310" s="29">
        <f>+SUMIFS('Scritture 2015'!$F:$F,'Scritture 2015'!$G:$G,"39AF",'Scritture 2015'!$A:$A,$M310)</f>
        <v>0</v>
      </c>
      <c r="Y310" s="29">
        <f>+SUMIFS('Scritture 2015'!$F:$F,'Scritture 2015'!$G:$G,"39SD",'Scritture 2015'!$A:$A,$M310)</f>
        <v>0</v>
      </c>
      <c r="Z310" s="29">
        <f>+SUMIFS('Scritture 2015'!$F:$F,'Scritture 2015'!$G:$G,"37",'Scritture 2015'!$A:$A,$M310)</f>
        <v>0</v>
      </c>
      <c r="AA310" s="29">
        <f>+SUMIFS('Scritture 2015'!$F:$F,'Scritture 2015'!$G:$G,"19",'Scritture 2015'!$A:$A,$M310)</f>
        <v>0</v>
      </c>
      <c r="AB310" s="29">
        <f>+SUMIFS('Scritture 2015'!$F:$F,'Scritture 2015'!$G:$G,"SP",'Scritture 2015'!$A:$A,$M310)</f>
        <v>0</v>
      </c>
      <c r="AC310" s="29">
        <f t="shared" si="30"/>
        <v>-800</v>
      </c>
      <c r="AD310" s="29">
        <f t="shared" si="31"/>
        <v>0</v>
      </c>
      <c r="AF310">
        <v>200</v>
      </c>
      <c r="AG310" t="s">
        <v>941</v>
      </c>
    </row>
    <row r="311" spans="1:33" x14ac:dyDescent="0.3">
      <c r="A311" s="12" t="s">
        <v>22</v>
      </c>
      <c r="B311" s="12" t="s">
        <v>160</v>
      </c>
      <c r="C311" s="13" t="s">
        <v>161</v>
      </c>
      <c r="D311" s="13" t="s">
        <v>394</v>
      </c>
      <c r="E311" s="14" t="s">
        <v>163</v>
      </c>
      <c r="F311" s="13"/>
      <c r="G311" s="13"/>
      <c r="H311" s="10" t="s">
        <v>22</v>
      </c>
      <c r="I311" s="10" t="s">
        <v>160</v>
      </c>
      <c r="J311" s="20" t="s">
        <v>209</v>
      </c>
      <c r="K311" s="20" t="s">
        <v>375</v>
      </c>
      <c r="L311" s="20" t="s">
        <v>397</v>
      </c>
      <c r="M311" s="15">
        <v>22223000040</v>
      </c>
      <c r="N311" s="15" t="s">
        <v>410</v>
      </c>
      <c r="O311" s="12">
        <f>+VLOOKUP(M311,[2]Foglio1!$A:$C,3,0)</f>
        <v>-600</v>
      </c>
      <c r="P311" s="12">
        <f>+VLOOKUP(M311,[3]Foglio1!$A$1:$C$65536,3,0)</f>
        <v>-600</v>
      </c>
      <c r="Q311" s="12">
        <f t="shared" si="32"/>
        <v>0</v>
      </c>
      <c r="R311" s="29">
        <f>+VLOOKUP($M311,'Sp 2013'!$M:$X,12,0)</f>
        <v>0</v>
      </c>
      <c r="S311" s="29">
        <f>+VLOOKUP($M311,'Bil 2014'!$M:$Y,13,0)</f>
        <v>0</v>
      </c>
      <c r="T311" s="29">
        <f>+SUMIFS('Scritture 2015'!$F:$F,'Scritture 2015'!$G:$G,"38",'Scritture 2015'!$A:$A,$M311)</f>
        <v>0</v>
      </c>
      <c r="U311" s="29">
        <f>+SUMIFS('Scritture 2015'!$F:$F,'Scritture 2015'!$G:$G,"16",'Scritture 2015'!$A:$A,$M311)</f>
        <v>0</v>
      </c>
      <c r="V311" s="29">
        <f>+SUMIFS('Scritture 2015'!$F:$F,'Scritture 2015'!$G:$G,"39CA",'Scritture 2015'!$A:$A,$M311)</f>
        <v>0</v>
      </c>
      <c r="W311" s="29">
        <f>+SUMIFS('Scritture 2015'!$F:$F,'Scritture 2015'!$G:$G,"17",'Scritture 2015'!$A:$A,$M311)</f>
        <v>0</v>
      </c>
      <c r="X311" s="29">
        <f>+SUMIFS('Scritture 2015'!$F:$F,'Scritture 2015'!$G:$G,"39AF",'Scritture 2015'!$A:$A,$M311)</f>
        <v>0</v>
      </c>
      <c r="Y311" s="29">
        <f>+SUMIFS('Scritture 2015'!$F:$F,'Scritture 2015'!$G:$G,"39SD",'Scritture 2015'!$A:$A,$M311)</f>
        <v>0</v>
      </c>
      <c r="Z311" s="29">
        <f>+SUMIFS('Scritture 2015'!$F:$F,'Scritture 2015'!$G:$G,"37",'Scritture 2015'!$A:$A,$M311)</f>
        <v>0</v>
      </c>
      <c r="AA311" s="29">
        <f>+SUMIFS('Scritture 2015'!$F:$F,'Scritture 2015'!$G:$G,"19",'Scritture 2015'!$A:$A,$M311)</f>
        <v>0</v>
      </c>
      <c r="AB311" s="29">
        <f>+SUMIFS('Scritture 2015'!$F:$F,'Scritture 2015'!$G:$G,"SP",'Scritture 2015'!$A:$A,$M311)</f>
        <v>0</v>
      </c>
      <c r="AC311" s="29">
        <f t="shared" si="30"/>
        <v>-600</v>
      </c>
      <c r="AD311" s="29">
        <f t="shared" si="31"/>
        <v>0</v>
      </c>
      <c r="AF311">
        <v>200</v>
      </c>
      <c r="AG311" t="s">
        <v>941</v>
      </c>
    </row>
    <row r="312" spans="1:33" x14ac:dyDescent="0.3">
      <c r="A312" s="12" t="s">
        <v>22</v>
      </c>
      <c r="B312" s="12" t="s">
        <v>160</v>
      </c>
      <c r="C312" s="13" t="s">
        <v>161</v>
      </c>
      <c r="D312" s="13" t="s">
        <v>394</v>
      </c>
      <c r="E312" s="14" t="s">
        <v>163</v>
      </c>
      <c r="F312" s="13"/>
      <c r="G312" s="13"/>
      <c r="H312" s="10" t="s">
        <v>22</v>
      </c>
      <c r="I312" s="10" t="s">
        <v>160</v>
      </c>
      <c r="J312" s="20" t="s">
        <v>209</v>
      </c>
      <c r="K312" s="20" t="s">
        <v>375</v>
      </c>
      <c r="L312" s="20" t="s">
        <v>397</v>
      </c>
      <c r="M312" s="15">
        <v>22223000043</v>
      </c>
      <c r="N312" s="15" t="s">
        <v>411</v>
      </c>
      <c r="O312" s="12">
        <f>+VLOOKUP(M312,[2]Foglio1!$A:$C,3,0)</f>
        <v>-221.82</v>
      </c>
      <c r="P312" s="12">
        <f>+VLOOKUP(M312,[3]Foglio1!$A$1:$C$65536,3,0)</f>
        <v>-5545.41</v>
      </c>
      <c r="Q312" s="12">
        <f t="shared" si="32"/>
        <v>-5323.59</v>
      </c>
      <c r="R312" s="29">
        <f>+VLOOKUP($M312,'Sp 2013'!$M:$X,12,0)</f>
        <v>0</v>
      </c>
      <c r="S312" s="29">
        <f>+VLOOKUP($M312,'Bil 2014'!$M:$Y,13,0)</f>
        <v>0</v>
      </c>
      <c r="T312" s="29">
        <f>+SUMIFS('Scritture 2015'!$F:$F,'Scritture 2015'!$G:$G,"38",'Scritture 2015'!$A:$A,$M312)</f>
        <v>0</v>
      </c>
      <c r="U312" s="29">
        <f>+SUMIFS('Scritture 2015'!$F:$F,'Scritture 2015'!$G:$G,"16",'Scritture 2015'!$A:$A,$M312)</f>
        <v>0</v>
      </c>
      <c r="V312" s="29">
        <f>+SUMIFS('Scritture 2015'!$F:$F,'Scritture 2015'!$G:$G,"39CA",'Scritture 2015'!$A:$A,$M312)</f>
        <v>0</v>
      </c>
      <c r="W312" s="29">
        <f>+SUMIFS('Scritture 2015'!$F:$F,'Scritture 2015'!$G:$G,"17",'Scritture 2015'!$A:$A,$M312)</f>
        <v>0</v>
      </c>
      <c r="X312" s="29">
        <f>+SUMIFS('Scritture 2015'!$F:$F,'Scritture 2015'!$G:$G,"39AF",'Scritture 2015'!$A:$A,$M312)</f>
        <v>0</v>
      </c>
      <c r="Y312" s="29">
        <f>+SUMIFS('Scritture 2015'!$F:$F,'Scritture 2015'!$G:$G,"39SD",'Scritture 2015'!$A:$A,$M312)</f>
        <v>0</v>
      </c>
      <c r="Z312" s="29">
        <f>+SUMIFS('Scritture 2015'!$F:$F,'Scritture 2015'!$G:$G,"37",'Scritture 2015'!$A:$A,$M312)</f>
        <v>0</v>
      </c>
      <c r="AA312" s="29">
        <f>+SUMIFS('Scritture 2015'!$F:$F,'Scritture 2015'!$G:$G,"19",'Scritture 2015'!$A:$A,$M312)</f>
        <v>0</v>
      </c>
      <c r="AB312" s="29">
        <f>+SUMIFS('Scritture 2015'!$F:$F,'Scritture 2015'!$G:$G,"SP",'Scritture 2015'!$A:$A,$M312)</f>
        <v>0</v>
      </c>
      <c r="AC312" s="29">
        <f t="shared" si="30"/>
        <v>-5545.41</v>
      </c>
      <c r="AD312" s="29">
        <f t="shared" si="31"/>
        <v>0</v>
      </c>
      <c r="AF312">
        <v>200</v>
      </c>
      <c r="AG312" t="s">
        <v>941</v>
      </c>
    </row>
    <row r="313" spans="1:33" x14ac:dyDescent="0.3">
      <c r="A313" s="12" t="s">
        <v>22</v>
      </c>
      <c r="B313" s="12" t="s">
        <v>160</v>
      </c>
      <c r="C313" s="13" t="s">
        <v>161</v>
      </c>
      <c r="D313" s="13" t="s">
        <v>394</v>
      </c>
      <c r="E313" s="14" t="s">
        <v>163</v>
      </c>
      <c r="F313" s="13"/>
      <c r="G313" s="13"/>
      <c r="H313" s="10" t="s">
        <v>22</v>
      </c>
      <c r="I313" s="10" t="s">
        <v>160</v>
      </c>
      <c r="J313" s="20" t="s">
        <v>209</v>
      </c>
      <c r="K313" s="20" t="s">
        <v>375</v>
      </c>
      <c r="L313" s="20" t="s">
        <v>397</v>
      </c>
      <c r="M313" s="15">
        <v>22223000045</v>
      </c>
      <c r="N313" s="15" t="s">
        <v>412</v>
      </c>
      <c r="O313" s="12"/>
      <c r="P313" s="12">
        <f>+VLOOKUP(M313,[3]Foglio1!$A$1:$C$65536,3,0)</f>
        <v>-2963.91</v>
      </c>
      <c r="Q313" s="12">
        <f t="shared" si="32"/>
        <v>-2963.91</v>
      </c>
      <c r="R313" s="29">
        <f>+VLOOKUP($M313,'Sp 2013'!$M:$X,12,0)</f>
        <v>0</v>
      </c>
      <c r="S313" s="29">
        <f>+VLOOKUP($M313,'Bil 2014'!$M:$Y,13,0)</f>
        <v>0</v>
      </c>
      <c r="T313" s="29">
        <f>+SUMIFS('Scritture 2015'!$F:$F,'Scritture 2015'!$G:$G,"38",'Scritture 2015'!$A:$A,$M313)</f>
        <v>0</v>
      </c>
      <c r="U313" s="29">
        <f>+SUMIFS('Scritture 2015'!$F:$F,'Scritture 2015'!$G:$G,"16",'Scritture 2015'!$A:$A,$M313)</f>
        <v>0</v>
      </c>
      <c r="V313" s="29">
        <f>+SUMIFS('Scritture 2015'!$F:$F,'Scritture 2015'!$G:$G,"39CA",'Scritture 2015'!$A:$A,$M313)</f>
        <v>0</v>
      </c>
      <c r="W313" s="29">
        <f>+SUMIFS('Scritture 2015'!$F:$F,'Scritture 2015'!$G:$G,"17",'Scritture 2015'!$A:$A,$M313)</f>
        <v>0</v>
      </c>
      <c r="X313" s="29">
        <f>+SUMIFS('Scritture 2015'!$F:$F,'Scritture 2015'!$G:$G,"39AF",'Scritture 2015'!$A:$A,$M313)</f>
        <v>0</v>
      </c>
      <c r="Y313" s="29">
        <f>+SUMIFS('Scritture 2015'!$F:$F,'Scritture 2015'!$G:$G,"39SD",'Scritture 2015'!$A:$A,$M313)</f>
        <v>0</v>
      </c>
      <c r="Z313" s="29">
        <f>+SUMIFS('Scritture 2015'!$F:$F,'Scritture 2015'!$G:$G,"37",'Scritture 2015'!$A:$A,$M313)</f>
        <v>0</v>
      </c>
      <c r="AA313" s="29">
        <f>+SUMIFS('Scritture 2015'!$F:$F,'Scritture 2015'!$G:$G,"19",'Scritture 2015'!$A:$A,$M313)</f>
        <v>0</v>
      </c>
      <c r="AB313" s="29">
        <f>+SUMIFS('Scritture 2015'!$F:$F,'Scritture 2015'!$G:$G,"SP",'Scritture 2015'!$A:$A,$M313)</f>
        <v>0</v>
      </c>
      <c r="AC313" s="29">
        <f t="shared" si="30"/>
        <v>-2963.91</v>
      </c>
      <c r="AD313" s="29">
        <f t="shared" si="31"/>
        <v>0</v>
      </c>
      <c r="AF313">
        <v>200</v>
      </c>
      <c r="AG313" t="s">
        <v>941</v>
      </c>
    </row>
    <row r="314" spans="1:33" x14ac:dyDescent="0.3">
      <c r="A314" s="12" t="s">
        <v>22</v>
      </c>
      <c r="B314" s="12" t="s">
        <v>160</v>
      </c>
      <c r="C314" s="13" t="s">
        <v>161</v>
      </c>
      <c r="D314" s="13" t="s">
        <v>394</v>
      </c>
      <c r="E314" s="14" t="s">
        <v>163</v>
      </c>
      <c r="F314" s="13"/>
      <c r="G314" s="13"/>
      <c r="H314" s="10" t="s">
        <v>22</v>
      </c>
      <c r="I314" s="10" t="s">
        <v>160</v>
      </c>
      <c r="J314" s="20" t="s">
        <v>209</v>
      </c>
      <c r="K314" s="20" t="s">
        <v>375</v>
      </c>
      <c r="L314" s="20" t="s">
        <v>397</v>
      </c>
      <c r="M314" s="15">
        <v>22223000046</v>
      </c>
      <c r="N314" s="15" t="s">
        <v>413</v>
      </c>
      <c r="O314" s="12"/>
      <c r="P314" s="12">
        <f>+VLOOKUP(M314,[3]Foglio1!$A$1:$C$65536,3,0)</f>
        <v>-26914.81</v>
      </c>
      <c r="Q314" s="12">
        <f t="shared" si="32"/>
        <v>-26914.81</v>
      </c>
      <c r="R314" s="29">
        <f>+VLOOKUP($M314,'Sp 2013'!$M:$X,12,0)</f>
        <v>0</v>
      </c>
      <c r="S314" s="29">
        <f>+VLOOKUP($M314,'Bil 2014'!$M:$Y,13,0)</f>
        <v>0</v>
      </c>
      <c r="T314" s="29">
        <f>+SUMIFS('Scritture 2015'!$F:$F,'Scritture 2015'!$G:$G,"38",'Scritture 2015'!$A:$A,$M314)</f>
        <v>0</v>
      </c>
      <c r="U314" s="29">
        <f>+SUMIFS('Scritture 2015'!$F:$F,'Scritture 2015'!$G:$G,"16",'Scritture 2015'!$A:$A,$M314)</f>
        <v>0</v>
      </c>
      <c r="V314" s="29">
        <f>+SUMIFS('Scritture 2015'!$F:$F,'Scritture 2015'!$G:$G,"39CA",'Scritture 2015'!$A:$A,$M314)</f>
        <v>0</v>
      </c>
      <c r="W314" s="29">
        <f>+SUMIFS('Scritture 2015'!$F:$F,'Scritture 2015'!$G:$G,"17",'Scritture 2015'!$A:$A,$M314)</f>
        <v>0</v>
      </c>
      <c r="X314" s="29">
        <f>+SUMIFS('Scritture 2015'!$F:$F,'Scritture 2015'!$G:$G,"39AF",'Scritture 2015'!$A:$A,$M314)</f>
        <v>0</v>
      </c>
      <c r="Y314" s="29">
        <f>+SUMIFS('Scritture 2015'!$F:$F,'Scritture 2015'!$G:$G,"39SD",'Scritture 2015'!$A:$A,$M314)</f>
        <v>0</v>
      </c>
      <c r="Z314" s="29">
        <f>+SUMIFS('Scritture 2015'!$F:$F,'Scritture 2015'!$G:$G,"37",'Scritture 2015'!$A:$A,$M314)</f>
        <v>0</v>
      </c>
      <c r="AA314" s="29">
        <f>+SUMIFS('Scritture 2015'!$F:$F,'Scritture 2015'!$G:$G,"19",'Scritture 2015'!$A:$A,$M314)</f>
        <v>0</v>
      </c>
      <c r="AB314" s="29">
        <f>+SUMIFS('Scritture 2015'!$F:$F,'Scritture 2015'!$G:$G,"SP",'Scritture 2015'!$A:$A,$M314)</f>
        <v>0</v>
      </c>
      <c r="AC314" s="29">
        <f t="shared" si="30"/>
        <v>-26914.81</v>
      </c>
      <c r="AD314" s="29">
        <f t="shared" si="31"/>
        <v>0</v>
      </c>
      <c r="AF314">
        <v>200</v>
      </c>
      <c r="AG314" t="s">
        <v>941</v>
      </c>
    </row>
    <row r="315" spans="1:33" x14ac:dyDescent="0.3">
      <c r="A315" s="12" t="s">
        <v>22</v>
      </c>
      <c r="B315" s="12" t="s">
        <v>160</v>
      </c>
      <c r="C315" s="13" t="s">
        <v>161</v>
      </c>
      <c r="D315" s="13" t="s">
        <v>394</v>
      </c>
      <c r="E315" s="14" t="s">
        <v>163</v>
      </c>
      <c r="F315" s="13"/>
      <c r="G315" s="13"/>
      <c r="H315" s="10" t="s">
        <v>22</v>
      </c>
      <c r="I315" s="10" t="s">
        <v>160</v>
      </c>
      <c r="J315" s="20" t="s">
        <v>209</v>
      </c>
      <c r="K315" s="20" t="s">
        <v>375</v>
      </c>
      <c r="L315" s="20" t="s">
        <v>397</v>
      </c>
      <c r="M315" s="15">
        <v>22223000047</v>
      </c>
      <c r="N315" s="15" t="s">
        <v>414</v>
      </c>
      <c r="O315" s="12"/>
      <c r="P315" s="12">
        <f>+VLOOKUP(M315,[3]Foglio1!$A$1:$C$65536,3,0)</f>
        <v>-7000</v>
      </c>
      <c r="Q315" s="12">
        <f t="shared" si="32"/>
        <v>-7000</v>
      </c>
      <c r="R315" s="29">
        <f>+VLOOKUP($M315,'Sp 2013'!$M:$X,12,0)</f>
        <v>0</v>
      </c>
      <c r="S315" s="29">
        <f>+VLOOKUP($M315,'Bil 2014'!$M:$Y,13,0)</f>
        <v>0</v>
      </c>
      <c r="T315" s="29">
        <f>+SUMIFS('Scritture 2015'!$F:$F,'Scritture 2015'!$G:$G,"38",'Scritture 2015'!$A:$A,$M315)</f>
        <v>0</v>
      </c>
      <c r="U315" s="29">
        <f>+SUMIFS('Scritture 2015'!$F:$F,'Scritture 2015'!$G:$G,"16",'Scritture 2015'!$A:$A,$M315)</f>
        <v>0</v>
      </c>
      <c r="V315" s="29">
        <f>+SUMIFS('Scritture 2015'!$F:$F,'Scritture 2015'!$G:$G,"39CA",'Scritture 2015'!$A:$A,$M315)</f>
        <v>0</v>
      </c>
      <c r="W315" s="29">
        <f>+SUMIFS('Scritture 2015'!$F:$F,'Scritture 2015'!$G:$G,"17",'Scritture 2015'!$A:$A,$M315)</f>
        <v>0</v>
      </c>
      <c r="X315" s="29">
        <f>+SUMIFS('Scritture 2015'!$F:$F,'Scritture 2015'!$G:$G,"39AF",'Scritture 2015'!$A:$A,$M315)</f>
        <v>0</v>
      </c>
      <c r="Y315" s="29">
        <f>+SUMIFS('Scritture 2015'!$F:$F,'Scritture 2015'!$G:$G,"39SD",'Scritture 2015'!$A:$A,$M315)</f>
        <v>0</v>
      </c>
      <c r="Z315" s="29">
        <f>+SUMIFS('Scritture 2015'!$F:$F,'Scritture 2015'!$G:$G,"37",'Scritture 2015'!$A:$A,$M315)</f>
        <v>0</v>
      </c>
      <c r="AA315" s="29">
        <f>+SUMIFS('Scritture 2015'!$F:$F,'Scritture 2015'!$G:$G,"19",'Scritture 2015'!$A:$A,$M315)</f>
        <v>0</v>
      </c>
      <c r="AB315" s="29">
        <f>+SUMIFS('Scritture 2015'!$F:$F,'Scritture 2015'!$G:$G,"SP",'Scritture 2015'!$A:$A,$M315)</f>
        <v>0</v>
      </c>
      <c r="AC315" s="29">
        <f t="shared" si="30"/>
        <v>-7000</v>
      </c>
      <c r="AD315" s="29">
        <f t="shared" si="31"/>
        <v>0</v>
      </c>
      <c r="AF315">
        <v>200</v>
      </c>
      <c r="AG315" t="s">
        <v>941</v>
      </c>
    </row>
    <row r="316" spans="1:33" x14ac:dyDescent="0.3">
      <c r="A316" s="12" t="s">
        <v>22</v>
      </c>
      <c r="B316" s="12" t="s">
        <v>160</v>
      </c>
      <c r="C316" s="13" t="s">
        <v>392</v>
      </c>
      <c r="D316" s="13" t="s">
        <v>392</v>
      </c>
      <c r="E316" s="14" t="s">
        <v>393</v>
      </c>
      <c r="F316" s="13"/>
      <c r="G316" s="13"/>
      <c r="H316" s="10" t="s">
        <v>22</v>
      </c>
      <c r="I316" s="10" t="s">
        <v>160</v>
      </c>
      <c r="J316" s="20" t="s">
        <v>209</v>
      </c>
      <c r="K316" s="20" t="s">
        <v>375</v>
      </c>
      <c r="L316" s="20" t="s">
        <v>397</v>
      </c>
      <c r="M316" s="15">
        <v>22301000001</v>
      </c>
      <c r="N316" s="15" t="s">
        <v>415</v>
      </c>
      <c r="O316" s="12">
        <f>+VLOOKUP(M316,[2]Foglio1!$A:$C,3,0)</f>
        <v>-208355.11</v>
      </c>
      <c r="P316" s="12">
        <f>+VLOOKUP(M316,[3]Foglio1!$A$1:$C$65536,3,0)</f>
        <v>-259111.46</v>
      </c>
      <c r="Q316" s="12">
        <f t="shared" si="32"/>
        <v>-50756.350000000006</v>
      </c>
      <c r="R316" s="29">
        <f>+VLOOKUP($M316,'Sp 2013'!$M:$X,12,0)</f>
        <v>0</v>
      </c>
      <c r="S316" s="29">
        <f>+VLOOKUP($M316,'Bil 2014'!$M:$Y,13,0)</f>
        <v>0</v>
      </c>
      <c r="T316" s="29">
        <f>+SUMIFS('Scritture 2015'!$F:$F,'Scritture 2015'!$G:$G,"38",'Scritture 2015'!$A:$A,$M316)</f>
        <v>0</v>
      </c>
      <c r="U316" s="29">
        <f>+SUMIFS('Scritture 2015'!$F:$F,'Scritture 2015'!$G:$G,"16",'Scritture 2015'!$A:$A,$M316)</f>
        <v>0</v>
      </c>
      <c r="V316" s="29">
        <f>+SUMIFS('Scritture 2015'!$F:$F,'Scritture 2015'!$G:$G,"39CA",'Scritture 2015'!$A:$A,$M316)</f>
        <v>0</v>
      </c>
      <c r="W316" s="29">
        <f>+SUMIFS('Scritture 2015'!$F:$F,'Scritture 2015'!$G:$G,"17",'Scritture 2015'!$A:$A,$M316)</f>
        <v>0</v>
      </c>
      <c r="X316" s="29">
        <f>+SUMIFS('Scritture 2015'!$F:$F,'Scritture 2015'!$G:$G,"39AF",'Scritture 2015'!$A:$A,$M316)</f>
        <v>0</v>
      </c>
      <c r="Y316" s="29">
        <f>+SUMIFS('Scritture 2015'!$F:$F,'Scritture 2015'!$G:$G,"39SD",'Scritture 2015'!$A:$A,$M316)</f>
        <v>0</v>
      </c>
      <c r="Z316" s="29">
        <f>+SUMIFS('Scritture 2015'!$F:$F,'Scritture 2015'!$G:$G,"37",'Scritture 2015'!$A:$A,$M316)</f>
        <v>0</v>
      </c>
      <c r="AA316" s="29">
        <f>+SUMIFS('Scritture 2015'!$F:$F,'Scritture 2015'!$G:$G,"19",'Scritture 2015'!$A:$A,$M316)</f>
        <v>0</v>
      </c>
      <c r="AB316" s="29">
        <f>+SUMIFS('Scritture 2015'!$F:$F,'Scritture 2015'!$G:$G,"SP",'Scritture 2015'!$A:$A,$M316)</f>
        <v>0</v>
      </c>
      <c r="AC316" s="29">
        <f t="shared" si="30"/>
        <v>-259111.46</v>
      </c>
      <c r="AD316" s="29">
        <f t="shared" si="31"/>
        <v>0</v>
      </c>
      <c r="AF316">
        <v>200</v>
      </c>
      <c r="AG316" t="s">
        <v>941</v>
      </c>
    </row>
    <row r="317" spans="1:33" x14ac:dyDescent="0.3">
      <c r="A317" s="12" t="s">
        <v>22</v>
      </c>
      <c r="B317" s="12" t="s">
        <v>160</v>
      </c>
      <c r="C317" s="13" t="s">
        <v>392</v>
      </c>
      <c r="D317" s="13" t="s">
        <v>392</v>
      </c>
      <c r="E317" s="14" t="s">
        <v>393</v>
      </c>
      <c r="F317" s="13"/>
      <c r="G317" s="13"/>
      <c r="H317" s="10" t="s">
        <v>22</v>
      </c>
      <c r="I317" s="10" t="s">
        <v>160</v>
      </c>
      <c r="J317" s="20" t="s">
        <v>209</v>
      </c>
      <c r="K317" s="20" t="s">
        <v>375</v>
      </c>
      <c r="L317" s="20" t="s">
        <v>397</v>
      </c>
      <c r="M317" s="15">
        <v>22302000002</v>
      </c>
      <c r="N317" s="15" t="s">
        <v>416</v>
      </c>
      <c r="O317" s="12">
        <f>+VLOOKUP(M317,[2]Foglio1!$A:$C,3,0)</f>
        <v>-374723.77</v>
      </c>
      <c r="P317" s="12">
        <f>+VLOOKUP(M317,[3]Foglio1!$A$1:$C$65536,3,0)</f>
        <v>-1551779.65</v>
      </c>
      <c r="Q317" s="12">
        <f t="shared" si="32"/>
        <v>-1177055.8799999999</v>
      </c>
      <c r="R317" s="29">
        <f>+VLOOKUP($M317,'Sp 2013'!$M:$X,12,0)</f>
        <v>34596.535996353603</v>
      </c>
      <c r="S317" s="29">
        <f>+VLOOKUP($M317,'Bil 2014'!$M:$Y,13,0)</f>
        <v>-5385.060758248088</v>
      </c>
      <c r="T317" s="29">
        <f>+SUMIFS('Scritture 2015'!$F:$F,'Scritture 2015'!$G:$G,"38",'Scritture 2015'!$A:$A,$M317)</f>
        <v>328887.30114631099</v>
      </c>
      <c r="U317" s="29">
        <f>+SUMIFS('Scritture 2015'!$F:$F,'Scritture 2015'!$G:$G,"16",'Scritture 2015'!$A:$A,$M317)</f>
        <v>0</v>
      </c>
      <c r="V317" s="29">
        <f>+SUMIFS('Scritture 2015'!$F:$F,'Scritture 2015'!$G:$G,"39CA",'Scritture 2015'!$A:$A,$M317)</f>
        <v>0</v>
      </c>
      <c r="W317" s="29">
        <f>+SUMIFS('Scritture 2015'!$F:$F,'Scritture 2015'!$G:$G,"17",'Scritture 2015'!$A:$A,$M317)</f>
        <v>0</v>
      </c>
      <c r="X317" s="29">
        <f>+SUMIFS('Scritture 2015'!$F:$F,'Scritture 2015'!$G:$G,"39AF",'Scritture 2015'!$A:$A,$M317)</f>
        <v>0</v>
      </c>
      <c r="Y317" s="29">
        <f>+SUMIFS('Scritture 2015'!$F:$F,'Scritture 2015'!$G:$G,"39SD",'Scritture 2015'!$A:$A,$M317)</f>
        <v>0</v>
      </c>
      <c r="Z317" s="29">
        <f>+SUMIFS('Scritture 2015'!$F:$F,'Scritture 2015'!$G:$G,"37",'Scritture 2015'!$A:$A,$M317)</f>
        <v>0</v>
      </c>
      <c r="AA317" s="29">
        <f>+SUMIFS('Scritture 2015'!$F:$F,'Scritture 2015'!$G:$G,"19",'Scritture 2015'!$A:$A,$M317)</f>
        <v>0</v>
      </c>
      <c r="AB317" s="29">
        <f>+SUMIFS('Scritture 2015'!$F:$F,'Scritture 2015'!$G:$G,"SP",'Scritture 2015'!$A:$A,$M317)</f>
        <v>0</v>
      </c>
      <c r="AC317" s="29">
        <f t="shared" si="30"/>
        <v>-1193680.8736155834</v>
      </c>
      <c r="AD317" s="29">
        <f t="shared" si="31"/>
        <v>358098.7763844165</v>
      </c>
      <c r="AF317">
        <v>200</v>
      </c>
      <c r="AG317" t="s">
        <v>941</v>
      </c>
    </row>
    <row r="318" spans="1:33" x14ac:dyDescent="0.3">
      <c r="A318" s="12"/>
      <c r="B318" s="12"/>
      <c r="C318" s="13"/>
      <c r="D318" s="13"/>
      <c r="E318" s="14"/>
      <c r="F318" s="13"/>
      <c r="G318" s="13"/>
      <c r="H318" s="10" t="s">
        <v>22</v>
      </c>
      <c r="I318" s="10" t="s">
        <v>160</v>
      </c>
      <c r="J318" s="20" t="s">
        <v>259</v>
      </c>
      <c r="K318" s="20" t="s">
        <v>417</v>
      </c>
      <c r="L318" s="20" t="s">
        <v>418</v>
      </c>
      <c r="M318" s="15" t="s">
        <v>764</v>
      </c>
      <c r="N318" s="15" t="s">
        <v>418</v>
      </c>
      <c r="O318" s="12"/>
      <c r="P318" s="12"/>
      <c r="Q318" s="12">
        <f t="shared" si="32"/>
        <v>0</v>
      </c>
      <c r="R318" s="29">
        <f>+VLOOKUP($M318,'Sp 2013'!$M:$X,12,0)</f>
        <v>227549.6258865014</v>
      </c>
      <c r="S318" s="29">
        <f>+VLOOKUP($M318,'Bil 2014'!$M:$Y,13,0)</f>
        <v>0</v>
      </c>
      <c r="T318" s="29">
        <f>+SUMIFS('Scritture 2015'!$F:$F,'Scritture 2015'!$G:$G,"38",'Scritture 2015'!$A:$A,$M318)</f>
        <v>0</v>
      </c>
      <c r="U318" s="29">
        <f>+SUMIFS('Scritture 2015'!$F:$F,'Scritture 2015'!$G:$G,"16",'Scritture 2015'!$A:$A,$M318)</f>
        <v>0</v>
      </c>
      <c r="V318" s="29">
        <f>+SUMIFS('Scritture 2015'!$F:$F,'Scritture 2015'!$G:$G,"39CA",'Scritture 2015'!$A:$A,$M318)</f>
        <v>0</v>
      </c>
      <c r="W318" s="29">
        <f>+SUMIFS('Scritture 2015'!$F:$F,'Scritture 2015'!$G:$G,"17",'Scritture 2015'!$A:$A,$M318)</f>
        <v>0</v>
      </c>
      <c r="X318" s="29">
        <f>+SUMIFS('Scritture 2015'!$F:$F,'Scritture 2015'!$G:$G,"39AF",'Scritture 2015'!$A:$A,$M318)</f>
        <v>0</v>
      </c>
      <c r="Y318" s="29">
        <f>+SUMIFS('Scritture 2015'!$F:$F,'Scritture 2015'!$G:$G,"39SD",'Scritture 2015'!$A:$A,$M318)</f>
        <v>0</v>
      </c>
      <c r="Z318" s="29">
        <f>+SUMIFS('Scritture 2015'!$F:$F,'Scritture 2015'!$G:$G,"37",'Scritture 2015'!$A:$A,$M318)</f>
        <v>0</v>
      </c>
      <c r="AA318" s="29">
        <f>+SUMIFS('Scritture 2015'!$F:$F,'Scritture 2015'!$G:$G,"19",'Scritture 2015'!$A:$A,$M318)</f>
        <v>0</v>
      </c>
      <c r="AB318" s="29">
        <f>+SUMIFS('Scritture 2015'!$F:$F,'Scritture 2015'!$G:$G,"SP",'Scritture 2015'!$A:$A,$M318)</f>
        <v>0</v>
      </c>
      <c r="AC318" s="29">
        <f>+P318+SUM(R318:AB318)</f>
        <v>227549.6258865014</v>
      </c>
      <c r="AD318" s="29">
        <f t="shared" si="31"/>
        <v>227549.6258865014</v>
      </c>
      <c r="AF318">
        <v>130</v>
      </c>
      <c r="AG318" t="s">
        <v>942</v>
      </c>
    </row>
    <row r="319" spans="1:33" x14ac:dyDescent="0.3">
      <c r="A319" s="12"/>
      <c r="B319" s="12"/>
      <c r="C319" s="13"/>
      <c r="D319" s="13"/>
      <c r="E319" s="14"/>
      <c r="F319" s="13"/>
      <c r="G319" s="13"/>
      <c r="H319" s="10" t="s">
        <v>22</v>
      </c>
      <c r="I319" s="10" t="s">
        <v>160</v>
      </c>
      <c r="J319" s="20" t="s">
        <v>259</v>
      </c>
      <c r="K319" s="20" t="s">
        <v>417</v>
      </c>
      <c r="L319" s="20" t="s">
        <v>419</v>
      </c>
      <c r="M319" s="15" t="s">
        <v>765</v>
      </c>
      <c r="N319" s="15" t="s">
        <v>419</v>
      </c>
      <c r="O319" s="12"/>
      <c r="P319" s="12"/>
      <c r="Q319" s="12">
        <f t="shared" ref="Q319:Q320" si="33">+P319-O319</f>
        <v>0</v>
      </c>
      <c r="R319" s="29">
        <f>+VLOOKUP($M319,'Sp 2013'!$M:$X,12,0)</f>
        <v>789179.93467999995</v>
      </c>
      <c r="S319" s="29">
        <f>+VLOOKUP($M319,'Bil 2014'!$M:$Y,13,0)</f>
        <v>0</v>
      </c>
      <c r="T319" s="29">
        <f>+SUMIFS('Scritture 2015'!$F:$F,'Scritture 2015'!$G:$G,"38",'Scritture 2015'!$A:$A,$M319)</f>
        <v>0</v>
      </c>
      <c r="U319" s="29">
        <f>+SUMIFS('Scritture 2015'!$F:$F,'Scritture 2015'!$G:$G,"16",'Scritture 2015'!$A:$A,$M319)</f>
        <v>0</v>
      </c>
      <c r="V319" s="29">
        <f>+SUMIFS('Scritture 2015'!$F:$F,'Scritture 2015'!$G:$G,"39CA",'Scritture 2015'!$A:$A,$M319)</f>
        <v>0</v>
      </c>
      <c r="W319" s="29">
        <f>+SUMIFS('Scritture 2015'!$F:$F,'Scritture 2015'!$G:$G,"17",'Scritture 2015'!$A:$A,$M319)</f>
        <v>0</v>
      </c>
      <c r="X319" s="29">
        <f>+SUMIFS('Scritture 2015'!$F:$F,'Scritture 2015'!$G:$G,"39AF",'Scritture 2015'!$A:$A,$M319)</f>
        <v>0</v>
      </c>
      <c r="Y319" s="29">
        <f>+SUMIFS('Scritture 2015'!$F:$F,'Scritture 2015'!$G:$G,"39SD",'Scritture 2015'!$A:$A,$M319)</f>
        <v>0</v>
      </c>
      <c r="Z319" s="29">
        <f>+SUMIFS('Scritture 2015'!$F:$F,'Scritture 2015'!$G:$G,"37",'Scritture 2015'!$A:$A,$M319)</f>
        <v>0</v>
      </c>
      <c r="AA319" s="29">
        <f>+SUMIFS('Scritture 2015'!$F:$F,'Scritture 2015'!$G:$G,"19",'Scritture 2015'!$A:$A,$M319)</f>
        <v>0</v>
      </c>
      <c r="AB319" s="29">
        <f>+SUMIFS('Scritture 2015'!$F:$F,'Scritture 2015'!$G:$G,"SP",'Scritture 2015'!$A:$A,$M319)</f>
        <v>0</v>
      </c>
      <c r="AC319" s="29">
        <f t="shared" si="30"/>
        <v>789179.93467999995</v>
      </c>
      <c r="AD319" s="29">
        <f t="shared" ref="AD319:AD320" si="34">+AC319-P319</f>
        <v>789179.93467999995</v>
      </c>
      <c r="AF319">
        <v>130</v>
      </c>
      <c r="AG319" t="s">
        <v>942</v>
      </c>
    </row>
    <row r="320" spans="1:33" x14ac:dyDescent="0.3">
      <c r="A320" s="12"/>
      <c r="B320" s="12"/>
      <c r="C320" s="13"/>
      <c r="D320" s="13"/>
      <c r="E320" s="14"/>
      <c r="F320" s="13"/>
      <c r="G320" s="13"/>
      <c r="H320" s="10" t="s">
        <v>22</v>
      </c>
      <c r="I320" s="10" t="s">
        <v>160</v>
      </c>
      <c r="J320" s="20" t="s">
        <v>259</v>
      </c>
      <c r="K320" s="20" t="s">
        <v>417</v>
      </c>
      <c r="L320" s="20" t="s">
        <v>420</v>
      </c>
      <c r="M320" s="15" t="s">
        <v>732</v>
      </c>
      <c r="N320" s="15" t="s">
        <v>420</v>
      </c>
      <c r="O320" s="12"/>
      <c r="P320" s="12"/>
      <c r="Q320" s="12">
        <f t="shared" si="33"/>
        <v>0</v>
      </c>
      <c r="R320" s="29">
        <f>+VLOOKUP($M320,'Sp 2013'!$M:$X,12,0)</f>
        <v>-48126.718000000001</v>
      </c>
      <c r="S320" s="29">
        <f>+VLOOKUP($M320,'Bil 2014'!$M:$Y,13,0)</f>
        <v>0</v>
      </c>
      <c r="T320" s="29">
        <f>+SUMIFS('Scritture 2015'!$F:$F,'Scritture 2015'!$G:$G,"38",'Scritture 2015'!$A:$A,$M320)</f>
        <v>0</v>
      </c>
      <c r="U320" s="29">
        <f>+SUMIFS('Scritture 2015'!$F:$F,'Scritture 2015'!$G:$G,"16",'Scritture 2015'!$A:$A,$M320)</f>
        <v>0</v>
      </c>
      <c r="V320" s="29">
        <f>+SUMIFS('Scritture 2015'!$F:$F,'Scritture 2015'!$G:$G,"39CA",'Scritture 2015'!$A:$A,$M320)</f>
        <v>0</v>
      </c>
      <c r="W320" s="29">
        <f>+SUMIFS('Scritture 2015'!$F:$F,'Scritture 2015'!$G:$G,"17",'Scritture 2015'!$A:$A,$M320)</f>
        <v>0</v>
      </c>
      <c r="X320" s="29">
        <f>+SUMIFS('Scritture 2015'!$F:$F,'Scritture 2015'!$G:$G,"39AF",'Scritture 2015'!$A:$A,$M320)</f>
        <v>0</v>
      </c>
      <c r="Y320" s="29">
        <f>+SUMIFS('Scritture 2015'!$F:$F,'Scritture 2015'!$G:$G,"39SD",'Scritture 2015'!$A:$A,$M320)</f>
        <v>0</v>
      </c>
      <c r="Z320" s="29">
        <f>+SUMIFS('Scritture 2015'!$F:$F,'Scritture 2015'!$G:$G,"37",'Scritture 2015'!$A:$A,$M320)</f>
        <v>0</v>
      </c>
      <c r="AA320" s="29">
        <f>+SUMIFS('Scritture 2015'!$F:$F,'Scritture 2015'!$G:$G,"19",'Scritture 2015'!$A:$A,$M320)</f>
        <v>0</v>
      </c>
      <c r="AB320" s="29">
        <f>+SUMIFS('Scritture 2015'!$F:$F,'Scritture 2015'!$G:$G,"SP",'Scritture 2015'!$A:$A,$M320)</f>
        <v>0</v>
      </c>
      <c r="AC320" s="29">
        <f t="shared" si="30"/>
        <v>-48126.718000000001</v>
      </c>
      <c r="AD320" s="29">
        <f t="shared" si="34"/>
        <v>-48126.718000000001</v>
      </c>
      <c r="AF320">
        <v>130</v>
      </c>
      <c r="AG320" t="s">
        <v>942</v>
      </c>
    </row>
    <row r="321" spans="1:33" x14ac:dyDescent="0.3">
      <c r="A321" s="12"/>
      <c r="B321" s="12"/>
      <c r="C321" s="13"/>
      <c r="D321" s="13"/>
      <c r="E321" s="14"/>
      <c r="F321" s="13"/>
      <c r="G321" s="13"/>
      <c r="H321" s="10" t="s">
        <v>22</v>
      </c>
      <c r="I321" s="10" t="s">
        <v>160</v>
      </c>
      <c r="J321" s="20" t="s">
        <v>259</v>
      </c>
      <c r="K321" s="20" t="s">
        <v>417</v>
      </c>
      <c r="L321" s="20" t="s">
        <v>766</v>
      </c>
      <c r="M321" s="15" t="s">
        <v>767</v>
      </c>
      <c r="N321" s="20" t="s">
        <v>766</v>
      </c>
      <c r="O321" s="12"/>
      <c r="P321" s="12"/>
      <c r="Q321" s="12">
        <f t="shared" si="32"/>
        <v>0</v>
      </c>
      <c r="R321" s="29">
        <f>+VLOOKUP($M321,'Sp 2013'!$M:$X,12,0)</f>
        <v>2338.7798000000121</v>
      </c>
      <c r="S321" s="29">
        <f>+VLOOKUP($M321,'Bil 2014'!$M:$Y,13,0)</f>
        <v>0</v>
      </c>
      <c r="T321" s="29">
        <f>+SUMIFS('Scritture 2015'!$F:$F,'Scritture 2015'!$G:$G,"38",'Scritture 2015'!$A:$A,$M321)</f>
        <v>0</v>
      </c>
      <c r="U321" s="29">
        <f>+SUMIFS('Scritture 2015'!$F:$F,'Scritture 2015'!$G:$G,"16",'Scritture 2015'!$A:$A,$M321)</f>
        <v>0</v>
      </c>
      <c r="V321" s="29">
        <f>+SUMIFS('Scritture 2015'!$F:$F,'Scritture 2015'!$G:$G,"39CA",'Scritture 2015'!$A:$A,$M321)</f>
        <v>0</v>
      </c>
      <c r="W321" s="29">
        <f>+SUMIFS('Scritture 2015'!$F:$F,'Scritture 2015'!$G:$G,"17",'Scritture 2015'!$A:$A,$M321)</f>
        <v>0</v>
      </c>
      <c r="X321" s="29">
        <f>+SUMIFS('Scritture 2015'!$F:$F,'Scritture 2015'!$G:$G,"39AF",'Scritture 2015'!$A:$A,$M321)</f>
        <v>0</v>
      </c>
      <c r="Y321" s="29">
        <f>+SUMIFS('Scritture 2015'!$F:$F,'Scritture 2015'!$G:$G,"39SD",'Scritture 2015'!$A:$A,$M321)</f>
        <v>0</v>
      </c>
      <c r="Z321" s="29">
        <f>+SUMIFS('Scritture 2015'!$F:$F,'Scritture 2015'!$G:$G,"37",'Scritture 2015'!$A:$A,$M321)</f>
        <v>0</v>
      </c>
      <c r="AA321" s="29">
        <f>+SUMIFS('Scritture 2015'!$F:$F,'Scritture 2015'!$G:$G,"19",'Scritture 2015'!$A:$A,$M321)</f>
        <v>0</v>
      </c>
      <c r="AB321" s="29">
        <f>+SUMIFS('Scritture 2015'!$F:$F,'Scritture 2015'!$G:$G,"SP",'Scritture 2015'!$A:$A,$M321)</f>
        <v>0</v>
      </c>
      <c r="AC321" s="29">
        <f t="shared" si="30"/>
        <v>2338.7798000000121</v>
      </c>
      <c r="AD321" s="29">
        <f t="shared" si="31"/>
        <v>2338.7798000000121</v>
      </c>
      <c r="AF321">
        <v>130</v>
      </c>
      <c r="AG321" t="s">
        <v>942</v>
      </c>
    </row>
    <row r="322" spans="1:33" x14ac:dyDescent="0.3">
      <c r="A322" s="12"/>
      <c r="B322" s="12"/>
      <c r="C322" s="13"/>
      <c r="D322" s="13"/>
      <c r="E322" s="14"/>
      <c r="F322" s="13"/>
      <c r="G322" s="13"/>
      <c r="H322" s="10" t="s">
        <v>22</v>
      </c>
      <c r="I322" s="10" t="s">
        <v>160</v>
      </c>
      <c r="J322" s="20" t="s">
        <v>259</v>
      </c>
      <c r="K322" s="20" t="s">
        <v>417</v>
      </c>
      <c r="L322" s="20" t="s">
        <v>768</v>
      </c>
      <c r="M322" s="15" t="s">
        <v>769</v>
      </c>
      <c r="N322" s="20" t="s">
        <v>768</v>
      </c>
      <c r="O322" s="12"/>
      <c r="P322" s="12"/>
      <c r="Q322" s="12">
        <f t="shared" si="32"/>
        <v>0</v>
      </c>
      <c r="R322" s="29">
        <f>+VLOOKUP($M322,'Sp 2013'!$M:$X,12,0)</f>
        <v>-38324.18576</v>
      </c>
      <c r="S322" s="29">
        <f>+VLOOKUP($M322,'Bil 2014'!$M:$Y,13,0)</f>
        <v>0</v>
      </c>
      <c r="T322" s="29">
        <f>+SUMIFS('Scritture 2015'!$F:$F,'Scritture 2015'!$G:$G,"38",'Scritture 2015'!$A:$A,$M322)</f>
        <v>0</v>
      </c>
      <c r="U322" s="29">
        <f>+SUMIFS('Scritture 2015'!$F:$F,'Scritture 2015'!$G:$G,"16",'Scritture 2015'!$A:$A,$M322)</f>
        <v>0</v>
      </c>
      <c r="V322" s="29">
        <f>+SUMIFS('Scritture 2015'!$F:$F,'Scritture 2015'!$G:$G,"39CA",'Scritture 2015'!$A:$A,$M322)</f>
        <v>0</v>
      </c>
      <c r="W322" s="29">
        <f>+SUMIFS('Scritture 2015'!$F:$F,'Scritture 2015'!$G:$G,"17",'Scritture 2015'!$A:$A,$M322)</f>
        <v>0</v>
      </c>
      <c r="X322" s="29">
        <f>+SUMIFS('Scritture 2015'!$F:$F,'Scritture 2015'!$G:$G,"39AF",'Scritture 2015'!$A:$A,$M322)</f>
        <v>0</v>
      </c>
      <c r="Y322" s="29">
        <f>+SUMIFS('Scritture 2015'!$F:$F,'Scritture 2015'!$G:$G,"39SD",'Scritture 2015'!$A:$A,$M322)</f>
        <v>0</v>
      </c>
      <c r="Z322" s="29">
        <f>+SUMIFS('Scritture 2015'!$F:$F,'Scritture 2015'!$G:$G,"37",'Scritture 2015'!$A:$A,$M322)</f>
        <v>0</v>
      </c>
      <c r="AA322" s="29">
        <f>+SUMIFS('Scritture 2015'!$F:$F,'Scritture 2015'!$G:$G,"19",'Scritture 2015'!$A:$A,$M322)</f>
        <v>0</v>
      </c>
      <c r="AB322" s="29">
        <f>+SUMIFS('Scritture 2015'!$F:$F,'Scritture 2015'!$G:$G,"SP",'Scritture 2015'!$A:$A,$M322)</f>
        <v>0</v>
      </c>
      <c r="AC322" s="29">
        <f t="shared" si="30"/>
        <v>-38324.18576</v>
      </c>
      <c r="AD322" s="29">
        <f t="shared" si="31"/>
        <v>-38324.18576</v>
      </c>
      <c r="AF322">
        <v>130</v>
      </c>
      <c r="AG322" t="s">
        <v>942</v>
      </c>
    </row>
    <row r="323" spans="1:33" x14ac:dyDescent="0.3">
      <c r="A323" s="12"/>
      <c r="B323" s="12"/>
      <c r="C323" s="13"/>
      <c r="D323" s="13"/>
      <c r="E323" s="14"/>
      <c r="F323" s="13"/>
      <c r="G323" s="13"/>
      <c r="H323" s="10" t="s">
        <v>22</v>
      </c>
      <c r="I323" s="10" t="s">
        <v>160</v>
      </c>
      <c r="J323" t="s">
        <v>277</v>
      </c>
      <c r="K323" t="s">
        <v>283</v>
      </c>
      <c r="L323" t="s">
        <v>707</v>
      </c>
      <c r="M323" s="15" t="s">
        <v>770</v>
      </c>
      <c r="N323" s="15" t="s">
        <v>771</v>
      </c>
      <c r="O323" s="12"/>
      <c r="P323" s="12"/>
      <c r="Q323" s="12">
        <f t="shared" si="32"/>
        <v>0</v>
      </c>
      <c r="R323" s="29">
        <f>+VLOOKUP($M323,'Sp 2013'!$M:$X,12,0)</f>
        <v>0</v>
      </c>
      <c r="S323" s="29">
        <f>+VLOOKUP($M323,'Bil 2014'!$M:$Y,13,0)</f>
        <v>0</v>
      </c>
      <c r="T323" s="29">
        <f>+SUMIFS('Scritture 2015'!$F:$F,'Scritture 2015'!$G:$G,"38",'Scritture 2015'!$A:$A,$M323)</f>
        <v>0</v>
      </c>
      <c r="U323" s="29">
        <f>+SUMIFS('Scritture 2015'!$F:$F,'Scritture 2015'!$G:$G,"16",'Scritture 2015'!$A:$A,$M323)</f>
        <v>0</v>
      </c>
      <c r="V323" s="29">
        <f>+SUMIFS('Scritture 2015'!$F:$F,'Scritture 2015'!$G:$G,"39CA",'Scritture 2015'!$A:$A,$M323)</f>
        <v>0</v>
      </c>
      <c r="W323" s="29">
        <f>+SUMIFS('Scritture 2015'!$F:$F,'Scritture 2015'!$G:$G,"17",'Scritture 2015'!$A:$A,$M323)</f>
        <v>-1494.33115</v>
      </c>
      <c r="X323" s="29">
        <f>+SUMIFS('Scritture 2015'!$F:$F,'Scritture 2015'!$G:$G,"39AF",'Scritture 2015'!$A:$A,$M323)</f>
        <v>0</v>
      </c>
      <c r="Y323" s="29">
        <f>+SUMIFS('Scritture 2015'!$F:$F,'Scritture 2015'!$G:$G,"39SD",'Scritture 2015'!$A:$A,$M323)</f>
        <v>0</v>
      </c>
      <c r="Z323" s="29">
        <f>+SUMIFS('Scritture 2015'!$F:$F,'Scritture 2015'!$G:$G,"37",'Scritture 2015'!$A:$A,$M323)</f>
        <v>0</v>
      </c>
      <c r="AA323" s="29">
        <f>+SUMIFS('Scritture 2015'!$F:$F,'Scritture 2015'!$G:$G,"19",'Scritture 2015'!$A:$A,$M323)</f>
        <v>0</v>
      </c>
      <c r="AB323" s="29">
        <f>+SUMIFS('Scritture 2015'!$F:$F,'Scritture 2015'!$G:$G,"SP",'Scritture 2015'!$A:$A,$M323)</f>
        <v>0</v>
      </c>
      <c r="AC323" s="29">
        <f t="shared" si="30"/>
        <v>-1494.33115</v>
      </c>
      <c r="AD323" s="29">
        <f t="shared" si="31"/>
        <v>-1494.33115</v>
      </c>
      <c r="AF323">
        <v>170</v>
      </c>
      <c r="AG323" t="s">
        <v>902</v>
      </c>
    </row>
    <row r="324" spans="1:33" x14ac:dyDescent="0.3">
      <c r="A324" s="12"/>
      <c r="B324" s="12"/>
      <c r="C324" s="13"/>
      <c r="D324" s="13"/>
      <c r="E324" s="14"/>
      <c r="F324" s="13"/>
      <c r="G324" s="13"/>
      <c r="H324" s="10" t="s">
        <v>22</v>
      </c>
      <c r="I324" s="10" t="s">
        <v>160</v>
      </c>
      <c r="J324" t="s">
        <v>277</v>
      </c>
      <c r="K324" t="s">
        <v>283</v>
      </c>
      <c r="L324" t="s">
        <v>707</v>
      </c>
      <c r="M324" s="15" t="s">
        <v>772</v>
      </c>
      <c r="N324" s="15" t="s">
        <v>773</v>
      </c>
      <c r="O324" s="12"/>
      <c r="P324" s="12"/>
      <c r="Q324" s="12">
        <f t="shared" si="32"/>
        <v>0</v>
      </c>
      <c r="R324" s="29">
        <f>+VLOOKUP($M324,'Sp 2013'!$M:$X,12,0)</f>
        <v>0</v>
      </c>
      <c r="S324" s="29">
        <f>+VLOOKUP($M324,'Bil 2014'!$M:$Y,13,0)</f>
        <v>0</v>
      </c>
      <c r="T324" s="29">
        <f>+SUMIFS('Scritture 2015'!$F:$F,'Scritture 2015'!$G:$G,"38",'Scritture 2015'!$A:$A,$M324)</f>
        <v>0</v>
      </c>
      <c r="U324" s="29">
        <f>+SUMIFS('Scritture 2015'!$F:$F,'Scritture 2015'!$G:$G,"16",'Scritture 2015'!$A:$A,$M324)</f>
        <v>0</v>
      </c>
      <c r="V324" s="29">
        <f>+SUMIFS('Scritture 2015'!$F:$F,'Scritture 2015'!$G:$G,"39CA",'Scritture 2015'!$A:$A,$M324)</f>
        <v>0</v>
      </c>
      <c r="W324" s="29">
        <f>+SUMIFS('Scritture 2015'!$F:$F,'Scritture 2015'!$G:$G,"17",'Scritture 2015'!$A:$A,$M324)</f>
        <v>-9291.0069999999978</v>
      </c>
      <c r="X324" s="29">
        <f>+SUMIFS('Scritture 2015'!$F:$F,'Scritture 2015'!$G:$G,"39AF",'Scritture 2015'!$A:$A,$M324)</f>
        <v>0</v>
      </c>
      <c r="Y324" s="29">
        <f>+SUMIFS('Scritture 2015'!$F:$F,'Scritture 2015'!$G:$G,"39SD",'Scritture 2015'!$A:$A,$M324)</f>
        <v>0</v>
      </c>
      <c r="Z324" s="29">
        <f>+SUMIFS('Scritture 2015'!$F:$F,'Scritture 2015'!$G:$G,"37",'Scritture 2015'!$A:$A,$M324)</f>
        <v>0</v>
      </c>
      <c r="AA324" s="29">
        <f>+SUMIFS('Scritture 2015'!$F:$F,'Scritture 2015'!$G:$G,"19",'Scritture 2015'!$A:$A,$M324)</f>
        <v>0</v>
      </c>
      <c r="AB324" s="29">
        <f>+SUMIFS('Scritture 2015'!$F:$F,'Scritture 2015'!$G:$G,"SP",'Scritture 2015'!$A:$A,$M324)</f>
        <v>1182.4918000000007</v>
      </c>
      <c r="AC324" s="29">
        <f t="shared" si="30"/>
        <v>-8108.5151999999971</v>
      </c>
      <c r="AD324" s="29">
        <f t="shared" si="31"/>
        <v>-8108.5151999999971</v>
      </c>
      <c r="AF324">
        <v>170</v>
      </c>
      <c r="AG324" t="s">
        <v>902</v>
      </c>
    </row>
    <row r="325" spans="1:33" x14ac:dyDescent="0.3">
      <c r="A325" s="12"/>
      <c r="B325" s="12"/>
      <c r="C325" s="13"/>
      <c r="D325" s="13"/>
      <c r="E325" s="14"/>
      <c r="F325" s="13"/>
      <c r="G325" s="13"/>
      <c r="H325" s="10" t="s">
        <v>22</v>
      </c>
      <c r="I325" s="10" t="s">
        <v>160</v>
      </c>
      <c r="J325" t="s">
        <v>277</v>
      </c>
      <c r="K325" t="s">
        <v>283</v>
      </c>
      <c r="L325" t="s">
        <v>707</v>
      </c>
      <c r="M325" s="15" t="s">
        <v>730</v>
      </c>
      <c r="N325" s="15" t="s">
        <v>724</v>
      </c>
      <c r="O325" s="12"/>
      <c r="P325" s="12"/>
      <c r="Q325" s="12">
        <f t="shared" si="32"/>
        <v>0</v>
      </c>
      <c r="R325" s="29">
        <f>+VLOOKUP($M325,'Sp 2013'!$M:$X,12,0)</f>
        <v>0</v>
      </c>
      <c r="S325" s="29">
        <f>+VLOOKUP($M325,'Bil 2014'!$M:$Y,13,0)</f>
        <v>-845.1725100000001</v>
      </c>
      <c r="T325" s="29">
        <f>+SUMIFS('Scritture 2015'!$F:$F,'Scritture 2015'!$G:$G,"38",'Scritture 2015'!$A:$A,$M325)</f>
        <v>0</v>
      </c>
      <c r="U325" s="29">
        <f>+SUMIFS('Scritture 2015'!$F:$F,'Scritture 2015'!$G:$G,"16",'Scritture 2015'!$A:$A,$M325)</f>
        <v>0</v>
      </c>
      <c r="V325" s="29">
        <f>+SUMIFS('Scritture 2015'!$F:$F,'Scritture 2015'!$G:$G,"39CA",'Scritture 2015'!$A:$A,$M325)</f>
        <v>-845.1725100000001</v>
      </c>
      <c r="W325" s="29">
        <f>+SUMIFS('Scritture 2015'!$F:$F,'Scritture 2015'!$G:$G,"17",'Scritture 2015'!$A:$A,$M325)</f>
        <v>0</v>
      </c>
      <c r="X325" s="29">
        <f>+SUMIFS('Scritture 2015'!$F:$F,'Scritture 2015'!$G:$G,"39AF",'Scritture 2015'!$A:$A,$M325)</f>
        <v>0</v>
      </c>
      <c r="Y325" s="29">
        <f>+SUMIFS('Scritture 2015'!$F:$F,'Scritture 2015'!$G:$G,"39SD",'Scritture 2015'!$A:$A,$M325)</f>
        <v>0</v>
      </c>
      <c r="Z325" s="29">
        <f>+SUMIFS('Scritture 2015'!$F:$F,'Scritture 2015'!$G:$G,"37",'Scritture 2015'!$A:$A,$M325)</f>
        <v>0</v>
      </c>
      <c r="AA325" s="29">
        <f>+SUMIFS('Scritture 2015'!$F:$F,'Scritture 2015'!$G:$G,"19",'Scritture 2015'!$A:$A,$M325)</f>
        <v>0</v>
      </c>
      <c r="AB325" s="29">
        <f>+SUMIFS('Scritture 2015'!$F:$F,'Scritture 2015'!$G:$G,"SP",'Scritture 2015'!$A:$A,$M325)</f>
        <v>0</v>
      </c>
      <c r="AC325" s="29">
        <f t="shared" si="30"/>
        <v>-1690.3450200000002</v>
      </c>
      <c r="AD325" s="29">
        <f t="shared" si="31"/>
        <v>-1690.3450200000002</v>
      </c>
      <c r="AF325">
        <v>170</v>
      </c>
      <c r="AG325" t="s">
        <v>902</v>
      </c>
    </row>
    <row r="326" spans="1:33" x14ac:dyDescent="0.3">
      <c r="A326" s="12"/>
      <c r="B326" s="12"/>
      <c r="C326" s="13"/>
      <c r="D326" s="13"/>
      <c r="E326" s="14"/>
      <c r="F326" s="13"/>
      <c r="G326" s="13"/>
      <c r="H326" s="10" t="s">
        <v>22</v>
      </c>
      <c r="I326" s="10" t="s">
        <v>160</v>
      </c>
      <c r="J326" t="s">
        <v>277</v>
      </c>
      <c r="K326" t="s">
        <v>283</v>
      </c>
      <c r="L326" t="s">
        <v>707</v>
      </c>
      <c r="M326" s="15" t="s">
        <v>735</v>
      </c>
      <c r="N326" s="15" t="s">
        <v>725</v>
      </c>
      <c r="O326" s="12"/>
      <c r="P326" s="12"/>
      <c r="Q326" s="12">
        <f t="shared" si="32"/>
        <v>0</v>
      </c>
      <c r="R326" s="29">
        <f>+VLOOKUP($M326,'Sp 2013'!$M:$X,12,0)</f>
        <v>-29553.691750000002</v>
      </c>
      <c r="S326" s="29">
        <f>+VLOOKUP($M326,'Bil 2014'!$M:$Y,13,0)</f>
        <v>-9169.1270000000022</v>
      </c>
      <c r="T326" s="29">
        <f>+SUMIFS('Scritture 2015'!$F:$F,'Scritture 2015'!$G:$G,"38",'Scritture 2015'!$A:$A,$M326)</f>
        <v>0</v>
      </c>
      <c r="U326" s="29">
        <f>+SUMIFS('Scritture 2015'!$F:$F,'Scritture 2015'!$G:$G,"16",'Scritture 2015'!$A:$A,$M326)</f>
        <v>0</v>
      </c>
      <c r="V326" s="29">
        <f>+SUMIFS('Scritture 2015'!$F:$F,'Scritture 2015'!$G:$G,"39CA",'Scritture 2015'!$A:$A,$M326)</f>
        <v>2234.0230000000001</v>
      </c>
      <c r="W326" s="29">
        <f>+SUMIFS('Scritture 2015'!$F:$F,'Scritture 2015'!$G:$G,"17",'Scritture 2015'!$A:$A,$M326)</f>
        <v>0</v>
      </c>
      <c r="X326" s="29">
        <f>+SUMIFS('Scritture 2015'!$F:$F,'Scritture 2015'!$G:$G,"39AF",'Scritture 2015'!$A:$A,$M326)</f>
        <v>-543.41650000000243</v>
      </c>
      <c r="Y326" s="29">
        <f>+SUMIFS('Scritture 2015'!$F:$F,'Scritture 2015'!$G:$G,"39SD",'Scritture 2015'!$A:$A,$M326)</f>
        <v>0</v>
      </c>
      <c r="Z326" s="29">
        <f>+SUMIFS('Scritture 2015'!$F:$F,'Scritture 2015'!$G:$G,"37",'Scritture 2015'!$A:$A,$M326)</f>
        <v>0</v>
      </c>
      <c r="AA326" s="29">
        <f>+SUMIFS('Scritture 2015'!$F:$F,'Scritture 2015'!$G:$G,"19",'Scritture 2015'!$A:$A,$M326)</f>
        <v>0</v>
      </c>
      <c r="AB326" s="29">
        <f>+SUMIFS('Scritture 2015'!$F:$F,'Scritture 2015'!$G:$G,"SP",'Scritture 2015'!$A:$A,$M326)</f>
        <v>4713.2256500000049</v>
      </c>
      <c r="AC326" s="29">
        <f t="shared" si="30"/>
        <v>-32318.9866</v>
      </c>
      <c r="AD326" s="29">
        <f t="shared" si="31"/>
        <v>-32318.9866</v>
      </c>
      <c r="AF326">
        <v>170</v>
      </c>
      <c r="AG326" t="s">
        <v>902</v>
      </c>
    </row>
    <row r="327" spans="1:33" x14ac:dyDescent="0.3">
      <c r="A327" s="12"/>
      <c r="B327" s="12"/>
      <c r="C327" s="13"/>
      <c r="D327" s="13"/>
      <c r="E327" s="14"/>
      <c r="F327" s="13"/>
      <c r="G327" s="13"/>
      <c r="H327" s="10" t="s">
        <v>22</v>
      </c>
      <c r="I327" s="10" t="s">
        <v>160</v>
      </c>
      <c r="J327" t="s">
        <v>277</v>
      </c>
      <c r="K327" t="s">
        <v>283</v>
      </c>
      <c r="L327" t="s">
        <v>707</v>
      </c>
      <c r="M327" s="15" t="s">
        <v>845</v>
      </c>
      <c r="N327" s="15" t="s">
        <v>846</v>
      </c>
      <c r="O327" s="12"/>
      <c r="P327" s="12"/>
      <c r="Q327" s="12">
        <f t="shared" si="32"/>
        <v>0</v>
      </c>
      <c r="R327" s="29">
        <f>+VLOOKUP($M327,'Sp 2013'!$M:$X,12,0)</f>
        <v>-2178.78024</v>
      </c>
      <c r="S327" s="29">
        <f>+VLOOKUP($M327,'Bil 2014'!$M:$Y,13,0)</f>
        <v>1665.7032600000009</v>
      </c>
      <c r="T327" s="29">
        <f>+SUMIFS('Scritture 2015'!$F:$F,'Scritture 2015'!$G:$G,"38",'Scritture 2015'!$A:$A,$M327)</f>
        <v>0</v>
      </c>
      <c r="U327" s="29">
        <f>+SUMIFS('Scritture 2015'!$F:$F,'Scritture 2015'!$G:$G,"16",'Scritture 2015'!$A:$A,$M327)</f>
        <v>0</v>
      </c>
      <c r="V327" s="29">
        <f>+SUMIFS('Scritture 2015'!$F:$F,'Scritture 2015'!$G:$G,"39CA",'Scritture 2015'!$A:$A,$M327)</f>
        <v>0</v>
      </c>
      <c r="W327" s="29">
        <f>+SUMIFS('Scritture 2015'!$F:$F,'Scritture 2015'!$G:$G,"17",'Scritture 2015'!$A:$A,$M327)</f>
        <v>0</v>
      </c>
      <c r="X327" s="29">
        <f>+SUMIFS('Scritture 2015'!$F:$F,'Scritture 2015'!$G:$G,"39AF",'Scritture 2015'!$A:$A,$M327)</f>
        <v>0</v>
      </c>
      <c r="Y327" s="29">
        <f>+SUMIFS('Scritture 2015'!$F:$F,'Scritture 2015'!$G:$G,"39SD",'Scritture 2015'!$A:$A,$M327)</f>
        <v>0</v>
      </c>
      <c r="Z327" s="29">
        <f>+SUMIFS('Scritture 2015'!$F:$F,'Scritture 2015'!$G:$G,"37",'Scritture 2015'!$A:$A,$M327)</f>
        <v>-645.93516000000125</v>
      </c>
      <c r="AA327" s="29">
        <f>+SUMIFS('Scritture 2015'!$F:$F,'Scritture 2015'!$G:$G,"19",'Scritture 2015'!$A:$A,$M327)</f>
        <v>0</v>
      </c>
      <c r="AB327" s="29">
        <f>+SUMIFS('Scritture 2015'!$F:$F,'Scritture 2015'!$G:$G,"SP",'Scritture 2015'!$A:$A,$M327)</f>
        <v>0</v>
      </c>
      <c r="AC327" s="29">
        <f t="shared" si="30"/>
        <v>-1159.0121400000003</v>
      </c>
      <c r="AD327" s="29">
        <f t="shared" si="31"/>
        <v>-1159.0121400000003</v>
      </c>
      <c r="AF327">
        <v>170</v>
      </c>
      <c r="AG327" t="s">
        <v>902</v>
      </c>
    </row>
    <row r="328" spans="1:33" x14ac:dyDescent="0.3">
      <c r="A328" s="12"/>
      <c r="B328" s="12"/>
      <c r="C328" s="13"/>
      <c r="D328" s="13"/>
      <c r="E328" s="14"/>
      <c r="F328" s="13"/>
      <c r="G328" s="13"/>
      <c r="H328" s="10" t="s">
        <v>22</v>
      </c>
      <c r="I328" s="10" t="s">
        <v>160</v>
      </c>
      <c r="J328" t="s">
        <v>277</v>
      </c>
      <c r="K328" t="s">
        <v>283</v>
      </c>
      <c r="L328" t="s">
        <v>707</v>
      </c>
      <c r="M328" s="15" t="s">
        <v>843</v>
      </c>
      <c r="N328" s="15" t="s">
        <v>844</v>
      </c>
      <c r="O328" s="12"/>
      <c r="P328" s="12"/>
      <c r="Q328" s="12">
        <f t="shared" si="32"/>
        <v>0</v>
      </c>
      <c r="R328" s="29">
        <f>+VLOOKUP($M328,'Sp 2013'!$M:$X,12,0)</f>
        <v>-15363.194000000001</v>
      </c>
      <c r="S328" s="29">
        <f>+VLOOKUP($M328,'Bil 2014'!$M:$Y,13,0)</f>
        <v>11745.343500000008</v>
      </c>
      <c r="T328" s="29">
        <f>+SUMIFS('Scritture 2015'!$F:$F,'Scritture 2015'!$G:$G,"38",'Scritture 2015'!$A:$A,$M328)</f>
        <v>0</v>
      </c>
      <c r="U328" s="29">
        <f>+SUMIFS('Scritture 2015'!$F:$F,'Scritture 2015'!$G:$G,"16",'Scritture 2015'!$A:$A,$M328)</f>
        <v>0</v>
      </c>
      <c r="V328" s="29">
        <f>+SUMIFS('Scritture 2015'!$F:$F,'Scritture 2015'!$G:$G,"39CA",'Scritture 2015'!$A:$A,$M328)</f>
        <v>0</v>
      </c>
      <c r="W328" s="29">
        <f>+SUMIFS('Scritture 2015'!$F:$F,'Scritture 2015'!$G:$G,"17",'Scritture 2015'!$A:$A,$M328)</f>
        <v>0</v>
      </c>
      <c r="X328" s="29">
        <f>+SUMIFS('Scritture 2015'!$F:$F,'Scritture 2015'!$G:$G,"39AF",'Scritture 2015'!$A:$A,$M328)</f>
        <v>0</v>
      </c>
      <c r="Y328" s="29">
        <f>+SUMIFS('Scritture 2015'!$F:$F,'Scritture 2015'!$G:$G,"39SD",'Scritture 2015'!$A:$A,$M328)</f>
        <v>0</v>
      </c>
      <c r="Z328" s="29">
        <f>+SUMIFS('Scritture 2015'!$F:$F,'Scritture 2015'!$G:$G,"37",'Scritture 2015'!$A:$A,$M328)</f>
        <v>-4554.6710000000094</v>
      </c>
      <c r="AA328" s="29">
        <f>+SUMIFS('Scritture 2015'!$F:$F,'Scritture 2015'!$G:$G,"19",'Scritture 2015'!$A:$A,$M328)</f>
        <v>0</v>
      </c>
      <c r="AB328" s="29">
        <f>+SUMIFS('Scritture 2015'!$F:$F,'Scritture 2015'!$G:$G,"SP",'Scritture 2015'!$A:$A,$M328)</f>
        <v>0</v>
      </c>
      <c r="AC328" s="29">
        <f t="shared" si="30"/>
        <v>-8172.5215000000026</v>
      </c>
      <c r="AD328" s="29">
        <f t="shared" si="31"/>
        <v>-8172.5215000000026</v>
      </c>
      <c r="AF328">
        <v>170</v>
      </c>
      <c r="AG328" t="s">
        <v>902</v>
      </c>
    </row>
    <row r="329" spans="1:33" x14ac:dyDescent="0.3">
      <c r="A329" s="12"/>
      <c r="B329" s="12"/>
      <c r="C329" s="13"/>
      <c r="D329" s="13"/>
      <c r="E329" s="14"/>
      <c r="F329" s="13"/>
      <c r="G329" s="13"/>
      <c r="H329" s="10" t="s">
        <v>22</v>
      </c>
      <c r="I329" s="10" t="s">
        <v>160</v>
      </c>
      <c r="J329" t="s">
        <v>277</v>
      </c>
      <c r="K329" t="s">
        <v>283</v>
      </c>
      <c r="L329" t="s">
        <v>707</v>
      </c>
      <c r="M329" s="23" t="s">
        <v>859</v>
      </c>
      <c r="N329" s="23" t="s">
        <v>860</v>
      </c>
      <c r="O329" s="12"/>
      <c r="P329" s="12"/>
      <c r="Q329" s="12">
        <f t="shared" si="32"/>
        <v>0</v>
      </c>
      <c r="R329" s="29">
        <f>+VLOOKUP($M329,'Sp 2013'!$M:$X,12,0)</f>
        <v>-2600207.6705</v>
      </c>
      <c r="S329" s="29">
        <f>+VLOOKUP($M329,'Bil 2014'!$M:$Y,13,0)</f>
        <v>68942.459785943371</v>
      </c>
      <c r="T329" s="29">
        <f>+SUMIFS('Scritture 2015'!$F:$F,'Scritture 2015'!$G:$G,"38",'Scritture 2015'!$A:$A,$M329)</f>
        <v>0</v>
      </c>
      <c r="U329" s="29">
        <f>+SUMIFS('Scritture 2015'!$F:$F,'Scritture 2015'!$G:$G,"16",'Scritture 2015'!$A:$A,$M329)</f>
        <v>93504.763808933567</v>
      </c>
      <c r="V329" s="29">
        <f>+SUMIFS('Scritture 2015'!$F:$F,'Scritture 2015'!$G:$G,"39CA",'Scritture 2015'!$A:$A,$M329)</f>
        <v>0</v>
      </c>
      <c r="W329" s="29">
        <f>+SUMIFS('Scritture 2015'!$F:$F,'Scritture 2015'!$G:$G,"17",'Scritture 2015'!$A:$A,$M329)</f>
        <v>0</v>
      </c>
      <c r="X329" s="29">
        <f>+SUMIFS('Scritture 2015'!$F:$F,'Scritture 2015'!$G:$G,"39AF",'Scritture 2015'!$A:$A,$M329)</f>
        <v>0</v>
      </c>
      <c r="Y329" s="29">
        <f>+SUMIFS('Scritture 2015'!$F:$F,'Scritture 2015'!$G:$G,"39SD",'Scritture 2015'!$A:$A,$M329)</f>
        <v>0</v>
      </c>
      <c r="Z329" s="29">
        <f>+SUMIFS('Scritture 2015'!$F:$F,'Scritture 2015'!$G:$G,"37",'Scritture 2015'!$A:$A,$M329)</f>
        <v>0</v>
      </c>
      <c r="AA329" s="29">
        <f>+SUMIFS('Scritture 2015'!$F:$F,'Scritture 2015'!$G:$G,"19",'Scritture 2015'!$A:$A,$M329)</f>
        <v>0</v>
      </c>
      <c r="AB329" s="29">
        <f>+SUMIFS('Scritture 2015'!$F:$F,'Scritture 2015'!$G:$G,"SP",'Scritture 2015'!$A:$A,$M329)</f>
        <v>300837.51115230354</v>
      </c>
      <c r="AC329" s="29">
        <f t="shared" ref="AC329:AC334" si="35">+P329+SUM(R329:AB329)</f>
        <v>-2136922.9357528193</v>
      </c>
      <c r="AD329" s="29">
        <f t="shared" si="31"/>
        <v>-2136922.9357528193</v>
      </c>
      <c r="AE329" s="10"/>
      <c r="AF329">
        <v>170</v>
      </c>
      <c r="AG329" t="s">
        <v>902</v>
      </c>
    </row>
    <row r="330" spans="1:33" x14ac:dyDescent="0.3">
      <c r="A330" s="12"/>
      <c r="B330" s="12"/>
      <c r="C330" s="13"/>
      <c r="D330" s="13"/>
      <c r="E330" s="14"/>
      <c r="F330" s="13"/>
      <c r="G330" s="13"/>
      <c r="H330" s="10" t="s">
        <v>22</v>
      </c>
      <c r="I330" s="10" t="s">
        <v>160</v>
      </c>
      <c r="J330" t="s">
        <v>277</v>
      </c>
      <c r="K330" t="s">
        <v>283</v>
      </c>
      <c r="L330" t="s">
        <v>707</v>
      </c>
      <c r="M330" s="23" t="s">
        <v>861</v>
      </c>
      <c r="N330" s="23" t="s">
        <v>862</v>
      </c>
      <c r="O330" s="12"/>
      <c r="P330" s="12"/>
      <c r="Q330" s="12">
        <f t="shared" si="32"/>
        <v>0</v>
      </c>
      <c r="R330" s="29">
        <f>+VLOOKUP($M330,'Sp 2013'!$M:$X,12,0)</f>
        <v>-368756.72417999996</v>
      </c>
      <c r="S330" s="29">
        <f>+VLOOKUP($M330,'Bil 2014'!$M:$Y,13,0)</f>
        <v>9777.2942969156029</v>
      </c>
      <c r="T330" s="29">
        <f>+SUMIFS('Scritture 2015'!$F:$F,'Scritture 2015'!$G:$G,"38",'Scritture 2015'!$A:$A,$M330)</f>
        <v>0</v>
      </c>
      <c r="U330" s="29">
        <f>+SUMIFS('Scritture 2015'!$F:$F,'Scritture 2015'!$G:$G,"16",'Scritture 2015'!$A:$A,$M330)</f>
        <v>13260.675594721488</v>
      </c>
      <c r="V330" s="29">
        <f>+SUMIFS('Scritture 2015'!$F:$F,'Scritture 2015'!$G:$G,"39CA",'Scritture 2015'!$A:$A,$M330)</f>
        <v>0</v>
      </c>
      <c r="W330" s="29">
        <f>+SUMIFS('Scritture 2015'!$F:$F,'Scritture 2015'!$G:$G,"17",'Scritture 2015'!$A:$A,$M330)</f>
        <v>0</v>
      </c>
      <c r="X330" s="29">
        <f>+SUMIFS('Scritture 2015'!$F:$F,'Scritture 2015'!$G:$G,"39AF",'Scritture 2015'!$A:$A,$M330)</f>
        <v>0</v>
      </c>
      <c r="Y330" s="29">
        <f>+SUMIFS('Scritture 2015'!$F:$F,'Scritture 2015'!$G:$G,"39SD",'Scritture 2015'!$A:$A,$M330)</f>
        <v>0</v>
      </c>
      <c r="Z330" s="29">
        <f>+SUMIFS('Scritture 2015'!$F:$F,'Scritture 2015'!$G:$G,"37",'Scritture 2015'!$A:$A,$M330)</f>
        <v>0</v>
      </c>
      <c r="AA330" s="29">
        <f>+SUMIFS('Scritture 2015'!$F:$F,'Scritture 2015'!$G:$G,"19",'Scritture 2015'!$A:$A,$M330)</f>
        <v>0</v>
      </c>
      <c r="AB330" s="29">
        <f>+SUMIFS('Scritture 2015'!$F:$F,'Scritture 2015'!$G:$G,"SP",'Scritture 2015'!$A:$A,$M330)</f>
        <v>0</v>
      </c>
      <c r="AC330" s="29">
        <f t="shared" si="35"/>
        <v>-345718.75428836286</v>
      </c>
      <c r="AD330" s="29">
        <f t="shared" si="31"/>
        <v>-345718.75428836286</v>
      </c>
      <c r="AE330" s="10"/>
      <c r="AF330">
        <v>170</v>
      </c>
      <c r="AG330" t="s">
        <v>902</v>
      </c>
    </row>
    <row r="331" spans="1:33" x14ac:dyDescent="0.3">
      <c r="A331" s="12"/>
      <c r="B331" s="12"/>
      <c r="C331" s="13"/>
      <c r="D331" s="13"/>
      <c r="E331" s="14"/>
      <c r="F331" s="13"/>
      <c r="G331" s="13"/>
      <c r="H331" s="10" t="s">
        <v>22</v>
      </c>
      <c r="I331" s="10" t="s">
        <v>160</v>
      </c>
      <c r="J331" s="20" t="s">
        <v>259</v>
      </c>
      <c r="K331" s="20" t="s">
        <v>421</v>
      </c>
      <c r="L331" s="20" t="s">
        <v>422</v>
      </c>
      <c r="M331" s="15" t="s">
        <v>774</v>
      </c>
      <c r="N331" s="15" t="s">
        <v>422</v>
      </c>
      <c r="O331" s="12"/>
      <c r="P331" s="12"/>
      <c r="Q331" s="12">
        <f t="shared" si="32"/>
        <v>0</v>
      </c>
      <c r="R331" s="29">
        <f>+VLOOKUP($M331,'Sp 2013'!$M:$X,12,0)</f>
        <v>0</v>
      </c>
      <c r="S331" s="29">
        <f>+VLOOKUP($M331,'Bil 2014'!$M:$Y,13,0)</f>
        <v>0</v>
      </c>
      <c r="T331" s="29">
        <f>+SUMIFS('Scritture 2015'!$F:$F,'Scritture 2015'!$G:$G,"38",'Scritture 2015'!$A:$A,$M331)</f>
        <v>0</v>
      </c>
      <c r="U331" s="29">
        <f>+SUMIFS('Scritture 2015'!$F:$F,'Scritture 2015'!$G:$G,"16",'Scritture 2015'!$A:$A,$M331)</f>
        <v>0</v>
      </c>
      <c r="V331" s="29">
        <f>+SUMIFS('Scritture 2015'!$F:$F,'Scritture 2015'!$G:$G,"39CA",'Scritture 2015'!$A:$A,$M331)</f>
        <v>0</v>
      </c>
      <c r="W331" s="29">
        <f>+SUMIFS('Scritture 2015'!$F:$F,'Scritture 2015'!$G:$G,"17",'Scritture 2015'!$A:$A,$M331)</f>
        <v>0</v>
      </c>
      <c r="X331" s="29">
        <f>+SUMIFS('Scritture 2015'!$F:$F,'Scritture 2015'!$G:$G,"39AF",'Scritture 2015'!$A:$A,$M331)</f>
        <v>0</v>
      </c>
      <c r="Y331" s="29">
        <f>+SUMIFS('Scritture 2015'!$F:$F,'Scritture 2015'!$G:$G,"39SD",'Scritture 2015'!$A:$A,$M331)</f>
        <v>0</v>
      </c>
      <c r="Z331" s="29">
        <f>+SUMIFS('Scritture 2015'!$F:$F,'Scritture 2015'!$G:$G,"37",'Scritture 2015'!$A:$A,$M331)</f>
        <v>0</v>
      </c>
      <c r="AA331" s="29">
        <f>+SUMIFS('Scritture 2015'!$F:$F,'Scritture 2015'!$G:$G,"19",'Scritture 2015'!$A:$A,$M331)</f>
        <v>0</v>
      </c>
      <c r="AB331" s="29">
        <f>+SUMIFS('Scritture 2015'!$F:$F,'Scritture 2015'!$G:$G,"SP",'Scritture 2015'!$A:$A,$M331)</f>
        <v>0</v>
      </c>
      <c r="AC331" s="29">
        <f t="shared" si="35"/>
        <v>0</v>
      </c>
      <c r="AD331" s="29">
        <f t="shared" si="31"/>
        <v>0</v>
      </c>
      <c r="AF331">
        <v>130</v>
      </c>
      <c r="AG331" t="s">
        <v>929</v>
      </c>
    </row>
    <row r="332" spans="1:33" x14ac:dyDescent="0.3">
      <c r="A332" s="12"/>
      <c r="B332" s="12"/>
      <c r="C332" s="13"/>
      <c r="D332" s="13"/>
      <c r="E332" s="14"/>
      <c r="F332" s="13"/>
      <c r="G332" s="13"/>
      <c r="H332" s="10" t="s">
        <v>22</v>
      </c>
      <c r="I332" s="10" t="s">
        <v>160</v>
      </c>
      <c r="J332" s="20" t="s">
        <v>259</v>
      </c>
      <c r="K332" s="20" t="s">
        <v>421</v>
      </c>
      <c r="L332" s="20" t="s">
        <v>423</v>
      </c>
      <c r="M332" s="15" t="s">
        <v>775</v>
      </c>
      <c r="N332" s="15" t="s">
        <v>423</v>
      </c>
      <c r="O332" s="12"/>
      <c r="P332" s="12"/>
      <c r="Q332" s="12">
        <f t="shared" si="32"/>
        <v>0</v>
      </c>
      <c r="R332" s="29">
        <f>+VLOOKUP($M332,'Sp 2013'!$M:$X,12,0)</f>
        <v>0</v>
      </c>
      <c r="S332" s="29">
        <f>+VLOOKUP($M332,'Bil 2014'!$M:$Y,13,0)</f>
        <v>0</v>
      </c>
      <c r="T332" s="29">
        <f>+SUMIFS('Scritture 2015'!$F:$F,'Scritture 2015'!$G:$G,"38",'Scritture 2015'!$A:$A,$M332)</f>
        <v>0</v>
      </c>
      <c r="U332" s="29">
        <f>+SUMIFS('Scritture 2015'!$F:$F,'Scritture 2015'!$G:$G,"16",'Scritture 2015'!$A:$A,$M332)</f>
        <v>0</v>
      </c>
      <c r="V332" s="29">
        <f>+SUMIFS('Scritture 2015'!$F:$F,'Scritture 2015'!$G:$G,"39CA",'Scritture 2015'!$A:$A,$M332)</f>
        <v>0</v>
      </c>
      <c r="W332" s="29">
        <f>+SUMIFS('Scritture 2015'!$F:$F,'Scritture 2015'!$G:$G,"17",'Scritture 2015'!$A:$A,$M332)</f>
        <v>0</v>
      </c>
      <c r="X332" s="29">
        <f>+SUMIFS('Scritture 2015'!$F:$F,'Scritture 2015'!$G:$G,"39AF",'Scritture 2015'!$A:$A,$M332)</f>
        <v>0</v>
      </c>
      <c r="Y332" s="29">
        <f>+SUMIFS('Scritture 2015'!$F:$F,'Scritture 2015'!$G:$G,"39SD",'Scritture 2015'!$A:$A,$M332)</f>
        <v>0</v>
      </c>
      <c r="Z332" s="29">
        <f>+SUMIFS('Scritture 2015'!$F:$F,'Scritture 2015'!$G:$G,"37",'Scritture 2015'!$A:$A,$M332)</f>
        <v>0</v>
      </c>
      <c r="AA332" s="29">
        <f>+SUMIFS('Scritture 2015'!$F:$F,'Scritture 2015'!$G:$G,"19",'Scritture 2015'!$A:$A,$M332)</f>
        <v>0</v>
      </c>
      <c r="AB332" s="29">
        <f>+SUMIFS('Scritture 2015'!$F:$F,'Scritture 2015'!$G:$G,"SP",'Scritture 2015'!$A:$A,$M332)</f>
        <v>0</v>
      </c>
      <c r="AC332" s="29">
        <f t="shared" si="35"/>
        <v>0</v>
      </c>
      <c r="AD332" s="29">
        <f t="shared" si="31"/>
        <v>0</v>
      </c>
      <c r="AF332">
        <v>130</v>
      </c>
      <c r="AG332" t="s">
        <v>929</v>
      </c>
    </row>
    <row r="333" spans="1:33" x14ac:dyDescent="0.3">
      <c r="A333" s="12"/>
      <c r="B333" s="12"/>
      <c r="C333" s="13"/>
      <c r="D333" s="13"/>
      <c r="E333" s="14"/>
      <c r="F333" s="13"/>
      <c r="G333" s="13"/>
      <c r="H333" s="10" t="s">
        <v>22</v>
      </c>
      <c r="I333" s="10" t="s">
        <v>160</v>
      </c>
      <c r="J333" s="20" t="s">
        <v>259</v>
      </c>
      <c r="K333" s="20" t="s">
        <v>421</v>
      </c>
      <c r="L333" s="20" t="s">
        <v>424</v>
      </c>
      <c r="M333" s="15" t="s">
        <v>776</v>
      </c>
      <c r="N333" s="15" t="s">
        <v>424</v>
      </c>
      <c r="O333" s="12"/>
      <c r="P333" s="12"/>
      <c r="Q333" s="12">
        <f t="shared" si="32"/>
        <v>0</v>
      </c>
      <c r="R333" s="29">
        <f>+VLOOKUP($M333,'Sp 2013'!$M:$X,12,0)</f>
        <v>0</v>
      </c>
      <c r="S333" s="29">
        <f>+VLOOKUP($M333,'Bil 2014'!$M:$Y,13,0)</f>
        <v>0</v>
      </c>
      <c r="T333" s="29">
        <f>+SUMIFS('Scritture 2015'!$F:$F,'Scritture 2015'!$G:$G,"38",'Scritture 2015'!$A:$A,$M333)</f>
        <v>0</v>
      </c>
      <c r="U333" s="29">
        <f>+SUMIFS('Scritture 2015'!$F:$F,'Scritture 2015'!$G:$G,"16",'Scritture 2015'!$A:$A,$M333)</f>
        <v>0</v>
      </c>
      <c r="V333" s="29">
        <f>+SUMIFS('Scritture 2015'!$F:$F,'Scritture 2015'!$G:$G,"39CA",'Scritture 2015'!$A:$A,$M333)</f>
        <v>0</v>
      </c>
      <c r="W333" s="29">
        <f>+SUMIFS('Scritture 2015'!$F:$F,'Scritture 2015'!$G:$G,"17",'Scritture 2015'!$A:$A,$M333)</f>
        <v>0</v>
      </c>
      <c r="X333" s="29">
        <f>+SUMIFS('Scritture 2015'!$F:$F,'Scritture 2015'!$G:$G,"39AF",'Scritture 2015'!$A:$A,$M333)</f>
        <v>0</v>
      </c>
      <c r="Y333" s="29">
        <f>+SUMIFS('Scritture 2015'!$F:$F,'Scritture 2015'!$G:$G,"39SD",'Scritture 2015'!$A:$A,$M333)</f>
        <v>0</v>
      </c>
      <c r="Z333" s="29">
        <f>+SUMIFS('Scritture 2015'!$F:$F,'Scritture 2015'!$G:$G,"37",'Scritture 2015'!$A:$A,$M333)</f>
        <v>0</v>
      </c>
      <c r="AA333" s="29">
        <f>+SUMIFS('Scritture 2015'!$F:$F,'Scritture 2015'!$G:$G,"19",'Scritture 2015'!$A:$A,$M333)</f>
        <v>0</v>
      </c>
      <c r="AB333" s="29">
        <f>+SUMIFS('Scritture 2015'!$F:$F,'Scritture 2015'!$G:$G,"SP",'Scritture 2015'!$A:$A,$M333)</f>
        <v>0</v>
      </c>
      <c r="AC333" s="29">
        <f t="shared" si="35"/>
        <v>0</v>
      </c>
      <c r="AD333" s="29">
        <f t="shared" si="31"/>
        <v>0</v>
      </c>
      <c r="AF333">
        <v>130</v>
      </c>
      <c r="AG333" t="s">
        <v>929</v>
      </c>
    </row>
    <row r="334" spans="1:33" x14ac:dyDescent="0.3">
      <c r="A334" s="12"/>
      <c r="B334" s="12"/>
      <c r="C334" s="13"/>
      <c r="D334" s="13"/>
      <c r="E334" s="14"/>
      <c r="F334" s="13"/>
      <c r="G334" s="13"/>
      <c r="H334" s="10" t="s">
        <v>22</v>
      </c>
      <c r="I334" s="10" t="s">
        <v>160</v>
      </c>
      <c r="J334" s="20" t="s">
        <v>259</v>
      </c>
      <c r="K334" s="20" t="s">
        <v>421</v>
      </c>
      <c r="L334" s="20" t="s">
        <v>425</v>
      </c>
      <c r="M334" s="15" t="s">
        <v>777</v>
      </c>
      <c r="N334" s="15" t="s">
        <v>425</v>
      </c>
      <c r="O334" s="12"/>
      <c r="P334" s="12"/>
      <c r="Q334" s="12">
        <f t="shared" si="32"/>
        <v>0</v>
      </c>
      <c r="R334" s="29">
        <f>+VLOOKUP($M334,'Sp 2013'!$M:$X,12,0)</f>
        <v>0</v>
      </c>
      <c r="S334" s="29">
        <f>+VLOOKUP($M334,'Bil 2014'!$M:$Y,13,0)</f>
        <v>0</v>
      </c>
      <c r="T334" s="29">
        <f>+SUMIFS('Scritture 2015'!$F:$F,'Scritture 2015'!$G:$G,"38",'Scritture 2015'!$A:$A,$M334)</f>
        <v>0</v>
      </c>
      <c r="U334" s="29">
        <f>+SUMIFS('Scritture 2015'!$F:$F,'Scritture 2015'!$G:$G,"16",'Scritture 2015'!$A:$A,$M334)</f>
        <v>0</v>
      </c>
      <c r="V334" s="29">
        <f>+SUMIFS('Scritture 2015'!$F:$F,'Scritture 2015'!$G:$G,"39CA",'Scritture 2015'!$A:$A,$M334)</f>
        <v>0</v>
      </c>
      <c r="W334" s="29">
        <f>+SUMIFS('Scritture 2015'!$F:$F,'Scritture 2015'!$G:$G,"17",'Scritture 2015'!$A:$A,$M334)</f>
        <v>0</v>
      </c>
      <c r="X334" s="29">
        <f>+SUMIFS('Scritture 2015'!$F:$F,'Scritture 2015'!$G:$G,"39AF",'Scritture 2015'!$A:$A,$M334)</f>
        <v>0</v>
      </c>
      <c r="Y334" s="29">
        <f>+SUMIFS('Scritture 2015'!$F:$F,'Scritture 2015'!$G:$G,"39SD",'Scritture 2015'!$A:$A,$M334)</f>
        <v>0</v>
      </c>
      <c r="Z334" s="29">
        <f>+SUMIFS('Scritture 2015'!$F:$F,'Scritture 2015'!$G:$G,"37",'Scritture 2015'!$A:$A,$M334)</f>
        <v>0</v>
      </c>
      <c r="AA334" s="29">
        <f>+SUMIFS('Scritture 2015'!$F:$F,'Scritture 2015'!$G:$G,"19",'Scritture 2015'!$A:$A,$M334)</f>
        <v>0</v>
      </c>
      <c r="AB334" s="29">
        <f>+SUMIFS('Scritture 2015'!$F:$F,'Scritture 2015'!$G:$G,"SP",'Scritture 2015'!$A:$A,$M334)</f>
        <v>46309.040540000016</v>
      </c>
      <c r="AC334" s="29">
        <f t="shared" si="35"/>
        <v>46309.040540000016</v>
      </c>
      <c r="AD334" s="29">
        <f t="shared" si="31"/>
        <v>46309.040540000016</v>
      </c>
      <c r="AF334">
        <v>130</v>
      </c>
      <c r="AG334" t="s">
        <v>929</v>
      </c>
    </row>
    <row r="335" spans="1:33" x14ac:dyDescent="0.3">
      <c r="A335" s="12" t="s">
        <v>426</v>
      </c>
      <c r="B335" s="12" t="s">
        <v>427</v>
      </c>
      <c r="C335" s="13" t="s">
        <v>428</v>
      </c>
      <c r="D335" s="13" t="s">
        <v>429</v>
      </c>
      <c r="E335" s="14" t="s">
        <v>430</v>
      </c>
      <c r="F335" s="13"/>
      <c r="G335" s="13"/>
      <c r="H335" s="10" t="s">
        <v>426</v>
      </c>
      <c r="I335" s="10" t="s">
        <v>427</v>
      </c>
      <c r="J335" t="s">
        <v>431</v>
      </c>
      <c r="K335" t="s">
        <v>432</v>
      </c>
      <c r="L335">
        <v>0</v>
      </c>
      <c r="M335" s="15">
        <v>55001000001</v>
      </c>
      <c r="N335" s="15" t="s">
        <v>433</v>
      </c>
      <c r="O335" s="12">
        <f>+VLOOKUP(M335,[2]Foglio1!$A:$C,3,0)</f>
        <v>-28164481.780000001</v>
      </c>
      <c r="P335" s="12">
        <f>+VLOOKUP(M335,[3]Foglio1!$A$1:$C$65536,3,0)</f>
        <v>-27525772.27</v>
      </c>
      <c r="Q335" s="12">
        <f t="shared" si="32"/>
        <v>638709.51000000164</v>
      </c>
      <c r="R335" s="29">
        <f>+VLOOKUP($M335,'Sp 2013'!$M:$X,12,0)</f>
        <v>0</v>
      </c>
      <c r="S335" s="29">
        <f>+VLOOKUP($M335,'Bil 2014'!$M:$Y,13,0)</f>
        <v>0</v>
      </c>
      <c r="T335" s="29">
        <f>+SUMIFS('Scritture 2015'!$F:$F,'Scritture 2015'!$G:$G,"38",'Scritture 2015'!$A:$A,$M335)</f>
        <v>0</v>
      </c>
      <c r="U335" s="29">
        <f>+SUMIFS('Scritture 2015'!$F:$F,'Scritture 2015'!$G:$G,"16",'Scritture 2015'!$A:$A,$M335)</f>
        <v>0</v>
      </c>
      <c r="V335" s="29">
        <f>+SUMIFS('Scritture 2015'!$F:$F,'Scritture 2015'!$G:$G,"39CA",'Scritture 2015'!$A:$A,$M335)</f>
        <v>0</v>
      </c>
      <c r="W335" s="29">
        <f>+SUMIFS('Scritture 2015'!$F:$F,'Scritture 2015'!$G:$G,"17",'Scritture 2015'!$A:$A,$M335)</f>
        <v>0</v>
      </c>
      <c r="X335" s="29">
        <f>+SUMIFS('Scritture 2015'!$F:$F,'Scritture 2015'!$G:$G,"39AF",'Scritture 2015'!$A:$A,$M335)</f>
        <v>0</v>
      </c>
      <c r="Y335" s="29">
        <f>+SUMIFS('Scritture 2015'!$F:$F,'Scritture 2015'!$G:$G,"39SD",'Scritture 2015'!$A:$A,$M335)</f>
        <v>0</v>
      </c>
      <c r="Z335" s="29">
        <f>+SUMIFS('Scritture 2015'!$F:$F,'Scritture 2015'!$G:$G,"37",'Scritture 2015'!$A:$A,$M335)</f>
        <v>0</v>
      </c>
      <c r="AA335" s="29">
        <f>+SUMIFS('Scritture 2015'!$F:$F,'Scritture 2015'!$G:$G,"19",'Scritture 2015'!$A:$A,$M335)</f>
        <v>0</v>
      </c>
      <c r="AB335" s="29">
        <f>+SUMIFS('Scritture 2015'!$F:$F,'Scritture 2015'!$G:$G,"SP",'Scritture 2015'!$A:$A,$M335)</f>
        <v>0</v>
      </c>
      <c r="AC335" s="29">
        <f>+P335+SUM(T335:AB335)</f>
        <v>-27525772.27</v>
      </c>
      <c r="AD335" s="29">
        <f t="shared" si="31"/>
        <v>0</v>
      </c>
      <c r="AF335">
        <v>500</v>
      </c>
      <c r="AG335" t="s">
        <v>943</v>
      </c>
    </row>
    <row r="336" spans="1:33" x14ac:dyDescent="0.3">
      <c r="A336" s="12" t="s">
        <v>426</v>
      </c>
      <c r="B336" s="12" t="s">
        <v>427</v>
      </c>
      <c r="C336" s="13" t="s">
        <v>428</v>
      </c>
      <c r="D336" s="13" t="s">
        <v>429</v>
      </c>
      <c r="E336" s="14" t="s">
        <v>430</v>
      </c>
      <c r="F336" s="13"/>
      <c r="G336" s="13"/>
      <c r="H336" s="10" t="s">
        <v>426</v>
      </c>
      <c r="I336" s="10" t="s">
        <v>427</v>
      </c>
      <c r="J336" t="s">
        <v>431</v>
      </c>
      <c r="K336" t="s">
        <v>432</v>
      </c>
      <c r="L336">
        <v>0</v>
      </c>
      <c r="M336" s="15">
        <v>55001000002</v>
      </c>
      <c r="N336" s="15" t="s">
        <v>434</v>
      </c>
      <c r="O336" s="12">
        <f>+VLOOKUP(M336,[2]Foglio1!$A:$C,3,0)</f>
        <v>-5938082.0199999996</v>
      </c>
      <c r="P336" s="12">
        <f>+VLOOKUP(M336,[3]Foglio1!$A$1:$C$65536,3,0)</f>
        <v>-5608649.9100000001</v>
      </c>
      <c r="Q336" s="12">
        <f t="shared" si="32"/>
        <v>329432.1099999994</v>
      </c>
      <c r="R336" s="29">
        <f>+VLOOKUP($M336,'Sp 2013'!$M:$X,12,0)</f>
        <v>0</v>
      </c>
      <c r="S336" s="29">
        <f>+VLOOKUP($M336,'Bil 2014'!$M:$Y,13,0)</f>
        <v>0</v>
      </c>
      <c r="T336" s="29">
        <f>+SUMIFS('Scritture 2015'!$F:$F,'Scritture 2015'!$G:$G,"38",'Scritture 2015'!$A:$A,$M336)</f>
        <v>0</v>
      </c>
      <c r="U336" s="29">
        <f>+SUMIFS('Scritture 2015'!$F:$F,'Scritture 2015'!$G:$G,"16",'Scritture 2015'!$A:$A,$M336)</f>
        <v>0</v>
      </c>
      <c r="V336" s="29">
        <f>+SUMIFS('Scritture 2015'!$F:$F,'Scritture 2015'!$G:$G,"39CA",'Scritture 2015'!$A:$A,$M336)</f>
        <v>0</v>
      </c>
      <c r="W336" s="29">
        <f>+SUMIFS('Scritture 2015'!$F:$F,'Scritture 2015'!$G:$G,"17",'Scritture 2015'!$A:$A,$M336)</f>
        <v>0</v>
      </c>
      <c r="X336" s="29">
        <f>+SUMIFS('Scritture 2015'!$F:$F,'Scritture 2015'!$G:$G,"39AF",'Scritture 2015'!$A:$A,$M336)</f>
        <v>0</v>
      </c>
      <c r="Y336" s="29">
        <f>+SUMIFS('Scritture 2015'!$F:$F,'Scritture 2015'!$G:$G,"39SD",'Scritture 2015'!$A:$A,$M336)</f>
        <v>0</v>
      </c>
      <c r="Z336" s="29">
        <f>+SUMIFS('Scritture 2015'!$F:$F,'Scritture 2015'!$G:$G,"37",'Scritture 2015'!$A:$A,$M336)</f>
        <v>0</v>
      </c>
      <c r="AA336" s="29">
        <f>+SUMIFS('Scritture 2015'!$F:$F,'Scritture 2015'!$G:$G,"19",'Scritture 2015'!$A:$A,$M336)</f>
        <v>0</v>
      </c>
      <c r="AB336" s="29">
        <f>+SUMIFS('Scritture 2015'!$F:$F,'Scritture 2015'!$G:$G,"SP",'Scritture 2015'!$A:$A,$M336)</f>
        <v>0</v>
      </c>
      <c r="AC336" s="29">
        <f t="shared" ref="AC336:AC399" si="36">+P336+SUM(T336:AB336)</f>
        <v>-5608649.9100000001</v>
      </c>
      <c r="AD336" s="29">
        <f t="shared" si="31"/>
        <v>0</v>
      </c>
      <c r="AF336">
        <v>500</v>
      </c>
      <c r="AG336" t="s">
        <v>943</v>
      </c>
    </row>
    <row r="337" spans="1:33" x14ac:dyDescent="0.3">
      <c r="A337" s="12" t="s">
        <v>426</v>
      </c>
      <c r="B337" s="12" t="s">
        <v>427</v>
      </c>
      <c r="C337" s="13" t="s">
        <v>428</v>
      </c>
      <c r="D337" s="13" t="s">
        <v>429</v>
      </c>
      <c r="E337" s="14" t="s">
        <v>430</v>
      </c>
      <c r="F337" s="13"/>
      <c r="G337" s="13"/>
      <c r="H337" s="10" t="s">
        <v>426</v>
      </c>
      <c r="I337" s="10" t="s">
        <v>427</v>
      </c>
      <c r="J337" t="s">
        <v>431</v>
      </c>
      <c r="K337" t="s">
        <v>432</v>
      </c>
      <c r="L337">
        <v>0</v>
      </c>
      <c r="M337" s="15">
        <v>55001000003</v>
      </c>
      <c r="N337" s="15" t="s">
        <v>435</v>
      </c>
      <c r="O337" s="12">
        <f>+VLOOKUP(M337,[2]Foglio1!$A:$C,3,0)</f>
        <v>-302027.65000000002</v>
      </c>
      <c r="P337" s="12">
        <f>+VLOOKUP(M337,[3]Foglio1!$A$1:$C$65536,3,0)</f>
        <v>-387226.92</v>
      </c>
      <c r="Q337" s="12">
        <f t="shared" si="32"/>
        <v>-85199.26999999996</v>
      </c>
      <c r="R337" s="29">
        <f>+VLOOKUP($M337,'Sp 2013'!$M:$X,12,0)</f>
        <v>0</v>
      </c>
      <c r="S337" s="29">
        <f>+VLOOKUP($M337,'Bil 2014'!$M:$Y,13,0)</f>
        <v>0</v>
      </c>
      <c r="T337" s="29">
        <f>+SUMIFS('Scritture 2015'!$F:$F,'Scritture 2015'!$G:$G,"38",'Scritture 2015'!$A:$A,$M337)</f>
        <v>0</v>
      </c>
      <c r="U337" s="29">
        <f>+SUMIFS('Scritture 2015'!$F:$F,'Scritture 2015'!$G:$G,"16",'Scritture 2015'!$A:$A,$M337)</f>
        <v>0</v>
      </c>
      <c r="V337" s="29">
        <f>+SUMIFS('Scritture 2015'!$F:$F,'Scritture 2015'!$G:$G,"39CA",'Scritture 2015'!$A:$A,$M337)</f>
        <v>0</v>
      </c>
      <c r="W337" s="29">
        <f>+SUMIFS('Scritture 2015'!$F:$F,'Scritture 2015'!$G:$G,"17",'Scritture 2015'!$A:$A,$M337)</f>
        <v>0</v>
      </c>
      <c r="X337" s="29">
        <f>+SUMIFS('Scritture 2015'!$F:$F,'Scritture 2015'!$G:$G,"39AF",'Scritture 2015'!$A:$A,$M337)</f>
        <v>0</v>
      </c>
      <c r="Y337" s="29">
        <f>+SUMIFS('Scritture 2015'!$F:$F,'Scritture 2015'!$G:$G,"39SD",'Scritture 2015'!$A:$A,$M337)</f>
        <v>0</v>
      </c>
      <c r="Z337" s="29">
        <f>+SUMIFS('Scritture 2015'!$F:$F,'Scritture 2015'!$G:$G,"37",'Scritture 2015'!$A:$A,$M337)</f>
        <v>0</v>
      </c>
      <c r="AA337" s="29">
        <f>+SUMIFS('Scritture 2015'!$F:$F,'Scritture 2015'!$G:$G,"19",'Scritture 2015'!$A:$A,$M337)</f>
        <v>0</v>
      </c>
      <c r="AB337" s="29">
        <f>+SUMIFS('Scritture 2015'!$F:$F,'Scritture 2015'!$G:$G,"SP",'Scritture 2015'!$A:$A,$M337)</f>
        <v>0</v>
      </c>
      <c r="AC337" s="29">
        <f t="shared" si="36"/>
        <v>-387226.92</v>
      </c>
      <c r="AD337" s="29">
        <f t="shared" si="31"/>
        <v>0</v>
      </c>
      <c r="AF337">
        <v>500</v>
      </c>
      <c r="AG337" t="s">
        <v>943</v>
      </c>
    </row>
    <row r="338" spans="1:33" x14ac:dyDescent="0.3">
      <c r="A338" s="12" t="s">
        <v>426</v>
      </c>
      <c r="B338" s="12" t="s">
        <v>427</v>
      </c>
      <c r="C338" s="13" t="s">
        <v>428</v>
      </c>
      <c r="D338" s="13" t="s">
        <v>429</v>
      </c>
      <c r="E338" s="14" t="s">
        <v>430</v>
      </c>
      <c r="F338" s="13"/>
      <c r="G338" s="13"/>
      <c r="H338" s="10" t="s">
        <v>426</v>
      </c>
      <c r="I338" s="10" t="s">
        <v>427</v>
      </c>
      <c r="J338" t="s">
        <v>431</v>
      </c>
      <c r="K338" t="s">
        <v>432</v>
      </c>
      <c r="L338">
        <v>0</v>
      </c>
      <c r="M338" s="15">
        <v>55001000005</v>
      </c>
      <c r="N338" s="15" t="s">
        <v>436</v>
      </c>
      <c r="O338" s="12"/>
      <c r="P338" s="12">
        <f>+VLOOKUP(M338,[3]Foglio1!$A$1:$C$65536,3,0)</f>
        <v>-148131.20000000001</v>
      </c>
      <c r="Q338" s="12">
        <f t="shared" si="32"/>
        <v>-148131.20000000001</v>
      </c>
      <c r="R338" s="29">
        <f>+VLOOKUP($M338,'Sp 2013'!$M:$X,12,0)</f>
        <v>0</v>
      </c>
      <c r="S338" s="29">
        <f>+VLOOKUP($M338,'Bil 2014'!$M:$Y,13,0)</f>
        <v>0</v>
      </c>
      <c r="T338" s="29">
        <f>+SUMIFS('Scritture 2015'!$F:$F,'Scritture 2015'!$G:$G,"38",'Scritture 2015'!$A:$A,$M338)</f>
        <v>0</v>
      </c>
      <c r="U338" s="29">
        <f>+SUMIFS('Scritture 2015'!$F:$F,'Scritture 2015'!$G:$G,"16",'Scritture 2015'!$A:$A,$M338)</f>
        <v>0</v>
      </c>
      <c r="V338" s="29">
        <f>+SUMIFS('Scritture 2015'!$F:$F,'Scritture 2015'!$G:$G,"39CA",'Scritture 2015'!$A:$A,$M338)</f>
        <v>0</v>
      </c>
      <c r="W338" s="29">
        <f>+SUMIFS('Scritture 2015'!$F:$F,'Scritture 2015'!$G:$G,"17",'Scritture 2015'!$A:$A,$M338)</f>
        <v>0</v>
      </c>
      <c r="X338" s="29">
        <f>+SUMIFS('Scritture 2015'!$F:$F,'Scritture 2015'!$G:$G,"39AF",'Scritture 2015'!$A:$A,$M338)</f>
        <v>0</v>
      </c>
      <c r="Y338" s="29">
        <f>+SUMIFS('Scritture 2015'!$F:$F,'Scritture 2015'!$G:$G,"39SD",'Scritture 2015'!$A:$A,$M338)</f>
        <v>0</v>
      </c>
      <c r="Z338" s="29">
        <f>+SUMIFS('Scritture 2015'!$F:$F,'Scritture 2015'!$G:$G,"37",'Scritture 2015'!$A:$A,$M338)</f>
        <v>0</v>
      </c>
      <c r="AA338" s="29">
        <f>+SUMIFS('Scritture 2015'!$F:$F,'Scritture 2015'!$G:$G,"19",'Scritture 2015'!$A:$A,$M338)</f>
        <v>0</v>
      </c>
      <c r="AB338" s="29">
        <f>+SUMIFS('Scritture 2015'!$F:$F,'Scritture 2015'!$G:$G,"SP",'Scritture 2015'!$A:$A,$M338)</f>
        <v>0</v>
      </c>
      <c r="AC338" s="29">
        <f t="shared" si="36"/>
        <v>-148131.20000000001</v>
      </c>
      <c r="AD338" s="29">
        <f t="shared" si="31"/>
        <v>0</v>
      </c>
      <c r="AF338">
        <v>500</v>
      </c>
      <c r="AG338" t="s">
        <v>943</v>
      </c>
    </row>
    <row r="339" spans="1:33" x14ac:dyDescent="0.3">
      <c r="A339" s="12" t="s">
        <v>426</v>
      </c>
      <c r="B339" s="12" t="s">
        <v>427</v>
      </c>
      <c r="C339" s="13" t="s">
        <v>428</v>
      </c>
      <c r="D339" s="13" t="s">
        <v>429</v>
      </c>
      <c r="E339" s="14" t="s">
        <v>430</v>
      </c>
      <c r="F339" s="13"/>
      <c r="G339" s="13"/>
      <c r="H339" s="10" t="s">
        <v>426</v>
      </c>
      <c r="I339" s="10" t="s">
        <v>427</v>
      </c>
      <c r="J339" t="s">
        <v>431</v>
      </c>
      <c r="K339" t="s">
        <v>432</v>
      </c>
      <c r="L339">
        <v>0</v>
      </c>
      <c r="M339" s="15">
        <v>55001000006</v>
      </c>
      <c r="N339" s="15" t="s">
        <v>437</v>
      </c>
      <c r="O339" s="12">
        <f>+VLOOKUP(M339,[2]Foglio1!$A:$C,3,0)</f>
        <v>-101107.51</v>
      </c>
      <c r="P339" s="12">
        <f>+VLOOKUP(M339,[3]Foglio1!$A$1:$C$65536,3,0)</f>
        <v>-97866.8</v>
      </c>
      <c r="Q339" s="12">
        <f t="shared" si="32"/>
        <v>3240.7099999999919</v>
      </c>
      <c r="R339" s="29">
        <f>+VLOOKUP($M339,'Sp 2013'!$M:$X,12,0)</f>
        <v>0</v>
      </c>
      <c r="S339" s="29">
        <f>+VLOOKUP($M339,'Bil 2014'!$M:$Y,13,0)</f>
        <v>0</v>
      </c>
      <c r="T339" s="29">
        <f>+SUMIFS('Scritture 2015'!$F:$F,'Scritture 2015'!$G:$G,"38",'Scritture 2015'!$A:$A,$M339)</f>
        <v>0</v>
      </c>
      <c r="U339" s="29">
        <f>+SUMIFS('Scritture 2015'!$F:$F,'Scritture 2015'!$G:$G,"16",'Scritture 2015'!$A:$A,$M339)</f>
        <v>0</v>
      </c>
      <c r="V339" s="29">
        <f>+SUMIFS('Scritture 2015'!$F:$F,'Scritture 2015'!$G:$G,"39CA",'Scritture 2015'!$A:$A,$M339)</f>
        <v>0</v>
      </c>
      <c r="W339" s="29">
        <f>+SUMIFS('Scritture 2015'!$F:$F,'Scritture 2015'!$G:$G,"17",'Scritture 2015'!$A:$A,$M339)</f>
        <v>0</v>
      </c>
      <c r="X339" s="29">
        <f>+SUMIFS('Scritture 2015'!$F:$F,'Scritture 2015'!$G:$G,"39AF",'Scritture 2015'!$A:$A,$M339)</f>
        <v>0</v>
      </c>
      <c r="Y339" s="29">
        <f>+SUMIFS('Scritture 2015'!$F:$F,'Scritture 2015'!$G:$G,"39SD",'Scritture 2015'!$A:$A,$M339)</f>
        <v>0</v>
      </c>
      <c r="Z339" s="29">
        <f>+SUMIFS('Scritture 2015'!$F:$F,'Scritture 2015'!$G:$G,"37",'Scritture 2015'!$A:$A,$M339)</f>
        <v>0</v>
      </c>
      <c r="AA339" s="29">
        <f>+SUMIFS('Scritture 2015'!$F:$F,'Scritture 2015'!$G:$G,"19",'Scritture 2015'!$A:$A,$M339)</f>
        <v>0</v>
      </c>
      <c r="AB339" s="29">
        <f>+SUMIFS('Scritture 2015'!$F:$F,'Scritture 2015'!$G:$G,"SP",'Scritture 2015'!$A:$A,$M339)</f>
        <v>0</v>
      </c>
      <c r="AC339" s="29">
        <f t="shared" si="36"/>
        <v>-97866.8</v>
      </c>
      <c r="AD339" s="29">
        <f t="shared" si="31"/>
        <v>0</v>
      </c>
      <c r="AF339">
        <v>500</v>
      </c>
      <c r="AG339" t="s">
        <v>943</v>
      </c>
    </row>
    <row r="340" spans="1:33" x14ac:dyDescent="0.3">
      <c r="A340" s="12" t="s">
        <v>426</v>
      </c>
      <c r="B340" s="12" t="s">
        <v>427</v>
      </c>
      <c r="C340" s="13" t="s">
        <v>428</v>
      </c>
      <c r="D340" s="13" t="s">
        <v>429</v>
      </c>
      <c r="E340" s="14" t="s">
        <v>430</v>
      </c>
      <c r="F340" s="13"/>
      <c r="G340" s="13"/>
      <c r="H340" s="10" t="s">
        <v>426</v>
      </c>
      <c r="I340" s="10" t="s">
        <v>427</v>
      </c>
      <c r="J340" t="s">
        <v>431</v>
      </c>
      <c r="K340" t="s">
        <v>432</v>
      </c>
      <c r="L340">
        <v>0</v>
      </c>
      <c r="M340" s="15">
        <v>55001000007</v>
      </c>
      <c r="N340" s="15" t="s">
        <v>438</v>
      </c>
      <c r="O340" s="12"/>
      <c r="P340" s="12">
        <f>+VLOOKUP(M340,[3]Foglio1!$A$1:$C$65536,3,0)</f>
        <v>-12566.77</v>
      </c>
      <c r="Q340" s="12">
        <f t="shared" si="32"/>
        <v>-12566.77</v>
      </c>
      <c r="R340" s="29">
        <f>+VLOOKUP($M340,'Sp 2013'!$M:$X,12,0)</f>
        <v>0</v>
      </c>
      <c r="S340" s="29">
        <f>+VLOOKUP($M340,'Bil 2014'!$M:$Y,13,0)</f>
        <v>0</v>
      </c>
      <c r="T340" s="29">
        <f>+SUMIFS('Scritture 2015'!$F:$F,'Scritture 2015'!$G:$G,"38",'Scritture 2015'!$A:$A,$M340)</f>
        <v>0</v>
      </c>
      <c r="U340" s="29">
        <f>+SUMIFS('Scritture 2015'!$F:$F,'Scritture 2015'!$G:$G,"16",'Scritture 2015'!$A:$A,$M340)</f>
        <v>0</v>
      </c>
      <c r="V340" s="29">
        <f>+SUMIFS('Scritture 2015'!$F:$F,'Scritture 2015'!$G:$G,"39CA",'Scritture 2015'!$A:$A,$M340)</f>
        <v>0</v>
      </c>
      <c r="W340" s="29">
        <f>+SUMIFS('Scritture 2015'!$F:$F,'Scritture 2015'!$G:$G,"17",'Scritture 2015'!$A:$A,$M340)</f>
        <v>0</v>
      </c>
      <c r="X340" s="29">
        <f>+SUMIFS('Scritture 2015'!$F:$F,'Scritture 2015'!$G:$G,"39AF",'Scritture 2015'!$A:$A,$M340)</f>
        <v>0</v>
      </c>
      <c r="Y340" s="29">
        <f>+SUMIFS('Scritture 2015'!$F:$F,'Scritture 2015'!$G:$G,"39SD",'Scritture 2015'!$A:$A,$M340)</f>
        <v>0</v>
      </c>
      <c r="Z340" s="29">
        <f>+SUMIFS('Scritture 2015'!$F:$F,'Scritture 2015'!$G:$G,"37",'Scritture 2015'!$A:$A,$M340)</f>
        <v>0</v>
      </c>
      <c r="AA340" s="29">
        <f>+SUMIFS('Scritture 2015'!$F:$F,'Scritture 2015'!$G:$G,"19",'Scritture 2015'!$A:$A,$M340)</f>
        <v>0</v>
      </c>
      <c r="AB340" s="29">
        <f>+SUMIFS('Scritture 2015'!$F:$F,'Scritture 2015'!$G:$G,"SP",'Scritture 2015'!$A:$A,$M340)</f>
        <v>0</v>
      </c>
      <c r="AC340" s="29">
        <f t="shared" si="36"/>
        <v>-12566.77</v>
      </c>
      <c r="AD340" s="29">
        <f t="shared" si="31"/>
        <v>0</v>
      </c>
      <c r="AF340">
        <v>500</v>
      </c>
      <c r="AG340" t="s">
        <v>943</v>
      </c>
    </row>
    <row r="341" spans="1:33" x14ac:dyDescent="0.3">
      <c r="A341" s="12" t="s">
        <v>426</v>
      </c>
      <c r="B341" s="12" t="s">
        <v>427</v>
      </c>
      <c r="C341" s="13" t="s">
        <v>428</v>
      </c>
      <c r="D341" s="13" t="s">
        <v>429</v>
      </c>
      <c r="E341" s="14" t="s">
        <v>430</v>
      </c>
      <c r="F341" s="13"/>
      <c r="G341" s="13"/>
      <c r="H341" s="10" t="s">
        <v>426</v>
      </c>
      <c r="I341" s="10" t="s">
        <v>427</v>
      </c>
      <c r="J341" t="s">
        <v>431</v>
      </c>
      <c r="K341" t="s">
        <v>432</v>
      </c>
      <c r="L341">
        <v>0</v>
      </c>
      <c r="M341" s="15">
        <v>55005000017</v>
      </c>
      <c r="N341" s="15" t="s">
        <v>439</v>
      </c>
      <c r="O341" s="12">
        <f>+VLOOKUP(M341,[2]Foglio1!$A:$C,3,0)</f>
        <v>-83459.77</v>
      </c>
      <c r="P341" s="12">
        <f>+VLOOKUP(M341,[3]Foglio1!$A$1:$C$65536,3,0)</f>
        <v>-104883.41</v>
      </c>
      <c r="Q341" s="12">
        <f t="shared" si="32"/>
        <v>-21423.64</v>
      </c>
      <c r="R341" s="29">
        <f>+VLOOKUP($M341,'Sp 2013'!$M:$X,12,0)</f>
        <v>0</v>
      </c>
      <c r="S341" s="29">
        <f>+VLOOKUP($M341,'Bil 2014'!$M:$Y,13,0)</f>
        <v>0</v>
      </c>
      <c r="T341" s="29">
        <f>+SUMIFS('Scritture 2015'!$F:$F,'Scritture 2015'!$G:$G,"38",'Scritture 2015'!$A:$A,$M341)</f>
        <v>0</v>
      </c>
      <c r="U341" s="29">
        <f>+SUMIFS('Scritture 2015'!$F:$F,'Scritture 2015'!$G:$G,"16",'Scritture 2015'!$A:$A,$M341)</f>
        <v>0</v>
      </c>
      <c r="V341" s="29">
        <f>+SUMIFS('Scritture 2015'!$F:$F,'Scritture 2015'!$G:$G,"39CA",'Scritture 2015'!$A:$A,$M341)</f>
        <v>0</v>
      </c>
      <c r="W341" s="29">
        <f>+SUMIFS('Scritture 2015'!$F:$F,'Scritture 2015'!$G:$G,"17",'Scritture 2015'!$A:$A,$M341)</f>
        <v>0</v>
      </c>
      <c r="X341" s="29">
        <f>+SUMIFS('Scritture 2015'!$F:$F,'Scritture 2015'!$G:$G,"39AF",'Scritture 2015'!$A:$A,$M341)</f>
        <v>0</v>
      </c>
      <c r="Y341" s="29">
        <f>+SUMIFS('Scritture 2015'!$F:$F,'Scritture 2015'!$G:$G,"39SD",'Scritture 2015'!$A:$A,$M341)</f>
        <v>0</v>
      </c>
      <c r="Z341" s="29">
        <f>+SUMIFS('Scritture 2015'!$F:$F,'Scritture 2015'!$G:$G,"37",'Scritture 2015'!$A:$A,$M341)</f>
        <v>0</v>
      </c>
      <c r="AA341" s="29">
        <f>+SUMIFS('Scritture 2015'!$F:$F,'Scritture 2015'!$G:$G,"19",'Scritture 2015'!$A:$A,$M341)</f>
        <v>0</v>
      </c>
      <c r="AB341" s="29">
        <f>+SUMIFS('Scritture 2015'!$F:$F,'Scritture 2015'!$G:$G,"SP",'Scritture 2015'!$A:$A,$M341)</f>
        <v>0</v>
      </c>
      <c r="AC341" s="29">
        <f t="shared" si="36"/>
        <v>-104883.41</v>
      </c>
      <c r="AD341" s="29">
        <f t="shared" ref="AD341:AD404" si="37">+AC341-P341</f>
        <v>0</v>
      </c>
      <c r="AF341">
        <v>500</v>
      </c>
      <c r="AG341" t="s">
        <v>944</v>
      </c>
    </row>
    <row r="342" spans="1:33" x14ac:dyDescent="0.3">
      <c r="A342" s="12" t="s">
        <v>426</v>
      </c>
      <c r="B342" s="12" t="s">
        <v>427</v>
      </c>
      <c r="C342" s="13" t="s">
        <v>428</v>
      </c>
      <c r="D342" s="13" t="s">
        <v>429</v>
      </c>
      <c r="E342" s="14" t="s">
        <v>430</v>
      </c>
      <c r="F342" s="13"/>
      <c r="G342" s="13"/>
      <c r="H342" s="10" t="s">
        <v>426</v>
      </c>
      <c r="I342" s="10" t="s">
        <v>427</v>
      </c>
      <c r="J342" t="s">
        <v>431</v>
      </c>
      <c r="K342" t="s">
        <v>432</v>
      </c>
      <c r="L342">
        <v>0</v>
      </c>
      <c r="M342" s="15">
        <v>55005000015</v>
      </c>
      <c r="N342" s="15" t="s">
        <v>440</v>
      </c>
      <c r="O342" s="12">
        <f>+VLOOKUP(M342,[2]Foglio1!$A:$C,3,0)</f>
        <v>-73144</v>
      </c>
      <c r="P342" s="12">
        <f>+VLOOKUP(M342,[3]Foglio1!$A$1:$C$65536,3,0)</f>
        <v>0</v>
      </c>
      <c r="Q342" s="12">
        <f t="shared" ref="Q342:Q405" si="38">+P342-O342</f>
        <v>73144</v>
      </c>
      <c r="R342" s="29">
        <f>+VLOOKUP($M342,'Sp 2013'!$M:$X,12,0)</f>
        <v>0</v>
      </c>
      <c r="S342" s="29">
        <f>+VLOOKUP($M342,'Bil 2014'!$M:$Y,13,0)</f>
        <v>0</v>
      </c>
      <c r="T342" s="29">
        <f>+SUMIFS('Scritture 2015'!$F:$F,'Scritture 2015'!$G:$G,"38",'Scritture 2015'!$A:$A,$M342)</f>
        <v>0</v>
      </c>
      <c r="U342" s="29">
        <f>+SUMIFS('Scritture 2015'!$F:$F,'Scritture 2015'!$G:$G,"16",'Scritture 2015'!$A:$A,$M342)</f>
        <v>0</v>
      </c>
      <c r="V342" s="29">
        <f>+SUMIFS('Scritture 2015'!$F:$F,'Scritture 2015'!$G:$G,"39CA",'Scritture 2015'!$A:$A,$M342)</f>
        <v>0</v>
      </c>
      <c r="W342" s="29">
        <f>+SUMIFS('Scritture 2015'!$F:$F,'Scritture 2015'!$G:$G,"17",'Scritture 2015'!$A:$A,$M342)</f>
        <v>0</v>
      </c>
      <c r="X342" s="29">
        <f>+SUMIFS('Scritture 2015'!$F:$F,'Scritture 2015'!$G:$G,"39AF",'Scritture 2015'!$A:$A,$M342)</f>
        <v>0</v>
      </c>
      <c r="Y342" s="29">
        <f>+SUMIFS('Scritture 2015'!$F:$F,'Scritture 2015'!$G:$G,"39SD",'Scritture 2015'!$A:$A,$M342)</f>
        <v>0</v>
      </c>
      <c r="Z342" s="29">
        <f>+SUMIFS('Scritture 2015'!$F:$F,'Scritture 2015'!$G:$G,"37",'Scritture 2015'!$A:$A,$M342)</f>
        <v>0</v>
      </c>
      <c r="AA342" s="29">
        <f>+SUMIFS('Scritture 2015'!$F:$F,'Scritture 2015'!$G:$G,"19",'Scritture 2015'!$A:$A,$M342)</f>
        <v>0</v>
      </c>
      <c r="AB342" s="29">
        <f>+SUMIFS('Scritture 2015'!$F:$F,'Scritture 2015'!$G:$G,"SP",'Scritture 2015'!$A:$A,$M342)</f>
        <v>0</v>
      </c>
      <c r="AC342" s="29">
        <f t="shared" si="36"/>
        <v>0</v>
      </c>
      <c r="AD342" s="29">
        <f t="shared" si="37"/>
        <v>0</v>
      </c>
      <c r="AF342">
        <v>500</v>
      </c>
      <c r="AG342" t="s">
        <v>944</v>
      </c>
    </row>
    <row r="343" spans="1:33" x14ac:dyDescent="0.3">
      <c r="A343" s="12" t="s">
        <v>426</v>
      </c>
      <c r="B343" s="12" t="s">
        <v>427</v>
      </c>
      <c r="C343" s="13" t="s">
        <v>428</v>
      </c>
      <c r="D343" s="13" t="s">
        <v>429</v>
      </c>
      <c r="E343" s="14" t="s">
        <v>430</v>
      </c>
      <c r="F343" s="13"/>
      <c r="G343" s="13"/>
      <c r="H343" s="10" t="s">
        <v>426</v>
      </c>
      <c r="I343" s="10" t="s">
        <v>427</v>
      </c>
      <c r="J343" t="s">
        <v>431</v>
      </c>
      <c r="K343" t="s">
        <v>432</v>
      </c>
      <c r="L343">
        <v>0</v>
      </c>
      <c r="M343" s="15">
        <v>44303000009</v>
      </c>
      <c r="N343" s="15" t="s">
        <v>441</v>
      </c>
      <c r="O343" s="12">
        <f>+VLOOKUP(M343,[2]Foglio1!$A:$C,3,0)</f>
        <v>108.9</v>
      </c>
      <c r="P343" s="12">
        <f>+VLOOKUP(M343,[3]Foglio1!$A$1:$C$65536,3,0)</f>
        <v>598.57000000000005</v>
      </c>
      <c r="Q343" s="12">
        <f t="shared" si="38"/>
        <v>489.67000000000007</v>
      </c>
      <c r="R343" s="29">
        <f>+VLOOKUP($M343,'Sp 2013'!$M:$X,12,0)</f>
        <v>0</v>
      </c>
      <c r="S343" s="29">
        <f>+VLOOKUP($M343,'Bil 2014'!$M:$Y,13,0)</f>
        <v>0</v>
      </c>
      <c r="T343" s="29">
        <f>+SUMIFS('Scritture 2015'!$F:$F,'Scritture 2015'!$G:$G,"38",'Scritture 2015'!$A:$A,$M343)</f>
        <v>0</v>
      </c>
      <c r="U343" s="29">
        <f>+SUMIFS('Scritture 2015'!$F:$F,'Scritture 2015'!$G:$G,"16",'Scritture 2015'!$A:$A,$M343)</f>
        <v>0</v>
      </c>
      <c r="V343" s="29">
        <f>+SUMIFS('Scritture 2015'!$F:$F,'Scritture 2015'!$G:$G,"39CA",'Scritture 2015'!$A:$A,$M343)</f>
        <v>0</v>
      </c>
      <c r="W343" s="29">
        <f>+SUMIFS('Scritture 2015'!$F:$F,'Scritture 2015'!$G:$G,"17",'Scritture 2015'!$A:$A,$M343)</f>
        <v>0</v>
      </c>
      <c r="X343" s="29">
        <f>+SUMIFS('Scritture 2015'!$F:$F,'Scritture 2015'!$G:$G,"39AF",'Scritture 2015'!$A:$A,$M343)</f>
        <v>0</v>
      </c>
      <c r="Y343" s="29">
        <f>+SUMIFS('Scritture 2015'!$F:$F,'Scritture 2015'!$G:$G,"39SD",'Scritture 2015'!$A:$A,$M343)</f>
        <v>0</v>
      </c>
      <c r="Z343" s="29">
        <f>+SUMIFS('Scritture 2015'!$F:$F,'Scritture 2015'!$G:$G,"37",'Scritture 2015'!$A:$A,$M343)</f>
        <v>0</v>
      </c>
      <c r="AA343" s="29">
        <f>+SUMIFS('Scritture 2015'!$F:$F,'Scritture 2015'!$G:$G,"19",'Scritture 2015'!$A:$A,$M343)</f>
        <v>0</v>
      </c>
      <c r="AB343" s="29">
        <f>+SUMIFS('Scritture 2015'!$F:$F,'Scritture 2015'!$G:$G,"SP",'Scritture 2015'!$A:$A,$M343)</f>
        <v>0</v>
      </c>
      <c r="AC343" s="29">
        <f t="shared" si="36"/>
        <v>598.57000000000005</v>
      </c>
      <c r="AD343" s="29">
        <f t="shared" si="37"/>
        <v>0</v>
      </c>
      <c r="AF343">
        <v>500</v>
      </c>
      <c r="AG343" t="s">
        <v>943</v>
      </c>
    </row>
    <row r="344" spans="1:33" x14ac:dyDescent="0.3">
      <c r="A344" s="12" t="s">
        <v>426</v>
      </c>
      <c r="B344" s="12" t="s">
        <v>427</v>
      </c>
      <c r="C344" s="13" t="s">
        <v>428</v>
      </c>
      <c r="D344" s="13" t="s">
        <v>429</v>
      </c>
      <c r="E344" s="14" t="s">
        <v>430</v>
      </c>
      <c r="F344" s="13"/>
      <c r="G344" s="13"/>
      <c r="H344" s="10" t="s">
        <v>426</v>
      </c>
      <c r="I344" s="10" t="s">
        <v>427</v>
      </c>
      <c r="J344" t="s">
        <v>431</v>
      </c>
      <c r="K344" t="s">
        <v>432</v>
      </c>
      <c r="L344">
        <v>0</v>
      </c>
      <c r="M344" s="15">
        <v>44303000010</v>
      </c>
      <c r="N344" s="15" t="s">
        <v>442</v>
      </c>
      <c r="O344" s="12">
        <f>+VLOOKUP(M344,[2]Foglio1!$A:$C,3,0)</f>
        <v>8436.15</v>
      </c>
      <c r="P344" s="12">
        <f>+VLOOKUP(M344,[3]Foglio1!$A$1:$C$65536,3,0)</f>
        <v>18309.37</v>
      </c>
      <c r="Q344" s="12">
        <f t="shared" si="38"/>
        <v>9873.2199999999993</v>
      </c>
      <c r="R344" s="29">
        <f>+VLOOKUP($M344,'Sp 2013'!$M:$X,12,0)</f>
        <v>0</v>
      </c>
      <c r="S344" s="29">
        <f>+VLOOKUP($M344,'Bil 2014'!$M:$Y,13,0)</f>
        <v>0</v>
      </c>
      <c r="T344" s="29">
        <f>+SUMIFS('Scritture 2015'!$F:$F,'Scritture 2015'!$G:$G,"38",'Scritture 2015'!$A:$A,$M344)</f>
        <v>0</v>
      </c>
      <c r="U344" s="29">
        <f>+SUMIFS('Scritture 2015'!$F:$F,'Scritture 2015'!$G:$G,"16",'Scritture 2015'!$A:$A,$M344)</f>
        <v>0</v>
      </c>
      <c r="V344" s="29">
        <f>+SUMIFS('Scritture 2015'!$F:$F,'Scritture 2015'!$G:$G,"39CA",'Scritture 2015'!$A:$A,$M344)</f>
        <v>0</v>
      </c>
      <c r="W344" s="29">
        <f>+SUMIFS('Scritture 2015'!$F:$F,'Scritture 2015'!$G:$G,"17",'Scritture 2015'!$A:$A,$M344)</f>
        <v>0</v>
      </c>
      <c r="X344" s="29">
        <f>+SUMIFS('Scritture 2015'!$F:$F,'Scritture 2015'!$G:$G,"39AF",'Scritture 2015'!$A:$A,$M344)</f>
        <v>0</v>
      </c>
      <c r="Y344" s="29">
        <f>+SUMIFS('Scritture 2015'!$F:$F,'Scritture 2015'!$G:$G,"39SD",'Scritture 2015'!$A:$A,$M344)</f>
        <v>0</v>
      </c>
      <c r="Z344" s="29">
        <f>+SUMIFS('Scritture 2015'!$F:$F,'Scritture 2015'!$G:$G,"37",'Scritture 2015'!$A:$A,$M344)</f>
        <v>0</v>
      </c>
      <c r="AA344" s="29">
        <f>+SUMIFS('Scritture 2015'!$F:$F,'Scritture 2015'!$G:$G,"19",'Scritture 2015'!$A:$A,$M344)</f>
        <v>0</v>
      </c>
      <c r="AB344" s="29">
        <f>+SUMIFS('Scritture 2015'!$F:$F,'Scritture 2015'!$G:$G,"SP",'Scritture 2015'!$A:$A,$M344)</f>
        <v>0</v>
      </c>
      <c r="AC344" s="29">
        <f t="shared" si="36"/>
        <v>18309.37</v>
      </c>
      <c r="AD344" s="29">
        <f t="shared" si="37"/>
        <v>0</v>
      </c>
      <c r="AF344">
        <v>500</v>
      </c>
      <c r="AG344" t="s">
        <v>943</v>
      </c>
    </row>
    <row r="345" spans="1:33" x14ac:dyDescent="0.3">
      <c r="A345" s="12" t="s">
        <v>426</v>
      </c>
      <c r="B345" s="12" t="s">
        <v>427</v>
      </c>
      <c r="C345" s="13" t="s">
        <v>428</v>
      </c>
      <c r="D345" s="13" t="s">
        <v>429</v>
      </c>
      <c r="E345" s="14" t="s">
        <v>430</v>
      </c>
      <c r="F345" s="13"/>
      <c r="G345" s="13"/>
      <c r="H345" s="10" t="s">
        <v>426</v>
      </c>
      <c r="I345" s="10" t="s">
        <v>427</v>
      </c>
      <c r="J345" t="s">
        <v>431</v>
      </c>
      <c r="K345" t="s">
        <v>432</v>
      </c>
      <c r="L345">
        <v>0</v>
      </c>
      <c r="M345" s="15">
        <v>44006000016</v>
      </c>
      <c r="N345" s="15" t="s">
        <v>443</v>
      </c>
      <c r="O345" s="12">
        <f>+VLOOKUP(M345,[2]Foglio1!$A:$C,3,0)</f>
        <v>748461.45</v>
      </c>
      <c r="P345" s="12">
        <f>+VLOOKUP(M345,[3]Foglio1!$A$1:$C$65536,3,0)</f>
        <v>401550.75</v>
      </c>
      <c r="Q345" s="12">
        <f t="shared" si="38"/>
        <v>-346910.69999999995</v>
      </c>
      <c r="R345" s="29">
        <f>+VLOOKUP($M345,'Sp 2013'!$M:$X,12,0)</f>
        <v>0</v>
      </c>
      <c r="S345" s="29">
        <f>+VLOOKUP($M345,'Bil 2014'!$M:$Y,13,0)</f>
        <v>0</v>
      </c>
      <c r="T345" s="29">
        <f>+SUMIFS('Scritture 2015'!$F:$F,'Scritture 2015'!$G:$G,"38",'Scritture 2015'!$A:$A,$M345)</f>
        <v>0</v>
      </c>
      <c r="U345" s="29">
        <f>+SUMIFS('Scritture 2015'!$F:$F,'Scritture 2015'!$G:$G,"16",'Scritture 2015'!$A:$A,$M345)</f>
        <v>0</v>
      </c>
      <c r="V345" s="29">
        <f>+SUMIFS('Scritture 2015'!$F:$F,'Scritture 2015'!$G:$G,"39CA",'Scritture 2015'!$A:$A,$M345)</f>
        <v>0</v>
      </c>
      <c r="W345" s="29">
        <f>+SUMIFS('Scritture 2015'!$F:$F,'Scritture 2015'!$G:$G,"17",'Scritture 2015'!$A:$A,$M345)</f>
        <v>0</v>
      </c>
      <c r="X345" s="29">
        <f>+SUMIFS('Scritture 2015'!$F:$F,'Scritture 2015'!$G:$G,"39AF",'Scritture 2015'!$A:$A,$M345)</f>
        <v>0</v>
      </c>
      <c r="Y345" s="29">
        <f>+SUMIFS('Scritture 2015'!$F:$F,'Scritture 2015'!$G:$G,"39SD",'Scritture 2015'!$A:$A,$M345)</f>
        <v>0</v>
      </c>
      <c r="Z345" s="29">
        <f>+SUMIFS('Scritture 2015'!$F:$F,'Scritture 2015'!$G:$G,"37",'Scritture 2015'!$A:$A,$M345)</f>
        <v>0</v>
      </c>
      <c r="AA345" s="29">
        <f>+SUMIFS('Scritture 2015'!$F:$F,'Scritture 2015'!$G:$G,"19",'Scritture 2015'!$A:$A,$M345)</f>
        <v>0</v>
      </c>
      <c r="AB345" s="29">
        <f>+SUMIFS('Scritture 2015'!$F:$F,'Scritture 2015'!$G:$G,"SP",'Scritture 2015'!$A:$A,$M345)</f>
        <v>0</v>
      </c>
      <c r="AC345" s="29">
        <f t="shared" si="36"/>
        <v>401550.75</v>
      </c>
      <c r="AD345" s="29">
        <f t="shared" si="37"/>
        <v>0</v>
      </c>
      <c r="AF345">
        <v>500</v>
      </c>
      <c r="AG345" t="s">
        <v>943</v>
      </c>
    </row>
    <row r="346" spans="1:33" x14ac:dyDescent="0.3">
      <c r="A346" s="12" t="s">
        <v>426</v>
      </c>
      <c r="B346" s="12" t="s">
        <v>427</v>
      </c>
      <c r="C346" s="13" t="s">
        <v>428</v>
      </c>
      <c r="D346" s="13" t="s">
        <v>429</v>
      </c>
      <c r="E346" s="14" t="s">
        <v>430</v>
      </c>
      <c r="F346" s="13"/>
      <c r="G346" s="13"/>
      <c r="H346" s="10" t="s">
        <v>426</v>
      </c>
      <c r="I346" s="10" t="s">
        <v>427</v>
      </c>
      <c r="J346" t="s">
        <v>431</v>
      </c>
      <c r="K346" t="s">
        <v>432</v>
      </c>
      <c r="L346">
        <v>0</v>
      </c>
      <c r="M346" s="15">
        <v>44006000031</v>
      </c>
      <c r="N346" s="15" t="s">
        <v>444</v>
      </c>
      <c r="O346" s="12">
        <f>+VLOOKUP(M346,[2]Foglio1!$A:$C,3,0)</f>
        <v>79193.009999999995</v>
      </c>
      <c r="P346" s="12">
        <f>+VLOOKUP(M346,[3]Foglio1!$A$1:$C$65536,3,0)</f>
        <v>47754.58</v>
      </c>
      <c r="Q346" s="12">
        <f t="shared" si="38"/>
        <v>-31438.429999999993</v>
      </c>
      <c r="R346" s="29">
        <f>+VLOOKUP($M346,'Sp 2013'!$M:$X,12,0)</f>
        <v>0</v>
      </c>
      <c r="S346" s="29">
        <f>+VLOOKUP($M346,'Bil 2014'!$M:$Y,13,0)</f>
        <v>0</v>
      </c>
      <c r="T346" s="29">
        <f>+SUMIFS('Scritture 2015'!$F:$F,'Scritture 2015'!$G:$G,"38",'Scritture 2015'!$A:$A,$M346)</f>
        <v>0</v>
      </c>
      <c r="U346" s="29">
        <f>+SUMIFS('Scritture 2015'!$F:$F,'Scritture 2015'!$G:$G,"16",'Scritture 2015'!$A:$A,$M346)</f>
        <v>0</v>
      </c>
      <c r="V346" s="29">
        <f>+SUMIFS('Scritture 2015'!$F:$F,'Scritture 2015'!$G:$G,"39CA",'Scritture 2015'!$A:$A,$M346)</f>
        <v>0</v>
      </c>
      <c r="W346" s="29">
        <f>+SUMIFS('Scritture 2015'!$F:$F,'Scritture 2015'!$G:$G,"17",'Scritture 2015'!$A:$A,$M346)</f>
        <v>0</v>
      </c>
      <c r="X346" s="29">
        <f>+SUMIFS('Scritture 2015'!$F:$F,'Scritture 2015'!$G:$G,"39AF",'Scritture 2015'!$A:$A,$M346)</f>
        <v>0</v>
      </c>
      <c r="Y346" s="29">
        <f>+SUMIFS('Scritture 2015'!$F:$F,'Scritture 2015'!$G:$G,"39SD",'Scritture 2015'!$A:$A,$M346)</f>
        <v>0</v>
      </c>
      <c r="Z346" s="29">
        <f>+SUMIFS('Scritture 2015'!$F:$F,'Scritture 2015'!$G:$G,"37",'Scritture 2015'!$A:$A,$M346)</f>
        <v>0</v>
      </c>
      <c r="AA346" s="29">
        <f>+SUMIFS('Scritture 2015'!$F:$F,'Scritture 2015'!$G:$G,"19",'Scritture 2015'!$A:$A,$M346)</f>
        <v>0</v>
      </c>
      <c r="AB346" s="29">
        <f>+SUMIFS('Scritture 2015'!$F:$F,'Scritture 2015'!$G:$G,"SP",'Scritture 2015'!$A:$A,$M346)</f>
        <v>0</v>
      </c>
      <c r="AC346" s="29">
        <f t="shared" si="36"/>
        <v>47754.58</v>
      </c>
      <c r="AD346" s="29">
        <f t="shared" si="37"/>
        <v>0</v>
      </c>
      <c r="AF346">
        <v>500</v>
      </c>
      <c r="AG346" t="s">
        <v>943</v>
      </c>
    </row>
    <row r="347" spans="1:33" x14ac:dyDescent="0.3">
      <c r="A347" s="12" t="s">
        <v>426</v>
      </c>
      <c r="B347" s="12" t="s">
        <v>427</v>
      </c>
      <c r="C347" s="13" t="s">
        <v>428</v>
      </c>
      <c r="D347" s="13" t="s">
        <v>429</v>
      </c>
      <c r="E347" s="14" t="s">
        <v>430</v>
      </c>
      <c r="F347" s="13"/>
      <c r="G347" s="13"/>
      <c r="H347" s="10" t="s">
        <v>426</v>
      </c>
      <c r="I347" s="10" t="s">
        <v>427</v>
      </c>
      <c r="J347" t="s">
        <v>431</v>
      </c>
      <c r="K347" t="s">
        <v>432</v>
      </c>
      <c r="L347">
        <v>0</v>
      </c>
      <c r="M347" s="15">
        <v>44006000032</v>
      </c>
      <c r="N347" s="15" t="s">
        <v>445</v>
      </c>
      <c r="O347" s="12">
        <f>+VLOOKUP(M347,[2]Foglio1!$A:$C,3,0)</f>
        <v>36175</v>
      </c>
      <c r="P347" s="12">
        <f>+VLOOKUP(M347,[3]Foglio1!$A$1:$C$65536,3,0)</f>
        <v>18011.349999999999</v>
      </c>
      <c r="Q347" s="12">
        <f t="shared" si="38"/>
        <v>-18163.650000000001</v>
      </c>
      <c r="R347" s="29">
        <f>+VLOOKUP($M347,'Sp 2013'!$M:$X,12,0)</f>
        <v>0</v>
      </c>
      <c r="S347" s="29">
        <f>+VLOOKUP($M347,'Bil 2014'!$M:$Y,13,0)</f>
        <v>0</v>
      </c>
      <c r="T347" s="29">
        <f>+SUMIFS('Scritture 2015'!$F:$F,'Scritture 2015'!$G:$G,"38",'Scritture 2015'!$A:$A,$M347)</f>
        <v>0</v>
      </c>
      <c r="U347" s="29">
        <f>+SUMIFS('Scritture 2015'!$F:$F,'Scritture 2015'!$G:$G,"16",'Scritture 2015'!$A:$A,$M347)</f>
        <v>0</v>
      </c>
      <c r="V347" s="29">
        <f>+SUMIFS('Scritture 2015'!$F:$F,'Scritture 2015'!$G:$G,"39CA",'Scritture 2015'!$A:$A,$M347)</f>
        <v>0</v>
      </c>
      <c r="W347" s="29">
        <f>+SUMIFS('Scritture 2015'!$F:$F,'Scritture 2015'!$G:$G,"17",'Scritture 2015'!$A:$A,$M347)</f>
        <v>0</v>
      </c>
      <c r="X347" s="29">
        <f>+SUMIFS('Scritture 2015'!$F:$F,'Scritture 2015'!$G:$G,"39AF",'Scritture 2015'!$A:$A,$M347)</f>
        <v>0</v>
      </c>
      <c r="Y347" s="29">
        <f>+SUMIFS('Scritture 2015'!$F:$F,'Scritture 2015'!$G:$G,"39SD",'Scritture 2015'!$A:$A,$M347)</f>
        <v>0</v>
      </c>
      <c r="Z347" s="29">
        <f>+SUMIFS('Scritture 2015'!$F:$F,'Scritture 2015'!$G:$G,"37",'Scritture 2015'!$A:$A,$M347)</f>
        <v>0</v>
      </c>
      <c r="AA347" s="29">
        <f>+SUMIFS('Scritture 2015'!$F:$F,'Scritture 2015'!$G:$G,"19",'Scritture 2015'!$A:$A,$M347)</f>
        <v>0</v>
      </c>
      <c r="AB347" s="29">
        <f>+SUMIFS('Scritture 2015'!$F:$F,'Scritture 2015'!$G:$G,"SP",'Scritture 2015'!$A:$A,$M347)</f>
        <v>0</v>
      </c>
      <c r="AC347" s="29">
        <f t="shared" si="36"/>
        <v>18011.349999999999</v>
      </c>
      <c r="AD347" s="29">
        <f t="shared" si="37"/>
        <v>0</v>
      </c>
      <c r="AF347">
        <v>500</v>
      </c>
      <c r="AG347" t="s">
        <v>943</v>
      </c>
    </row>
    <row r="348" spans="1:33" x14ac:dyDescent="0.3">
      <c r="A348" s="12" t="s">
        <v>426</v>
      </c>
      <c r="B348" s="12" t="s">
        <v>427</v>
      </c>
      <c r="C348" s="13" t="s">
        <v>428</v>
      </c>
      <c r="D348" s="13" t="s">
        <v>429</v>
      </c>
      <c r="E348" s="14" t="s">
        <v>430</v>
      </c>
      <c r="F348" s="13"/>
      <c r="G348" s="13"/>
      <c r="H348" s="10" t="s">
        <v>426</v>
      </c>
      <c r="I348" s="10" t="s">
        <v>427</v>
      </c>
      <c r="J348" t="s">
        <v>431</v>
      </c>
      <c r="K348" t="s">
        <v>432</v>
      </c>
      <c r="L348">
        <v>0</v>
      </c>
      <c r="M348" s="15">
        <v>44303000099</v>
      </c>
      <c r="N348" s="15" t="s">
        <v>446</v>
      </c>
      <c r="O348" s="12">
        <f>+VLOOKUP(M348,[2]Foglio1!$A:$C,3,0)</f>
        <v>918.84</v>
      </c>
      <c r="P348" s="12">
        <f>+VLOOKUP(M348,[3]Foglio1!$A$1:$C$65536,3,0)</f>
        <v>1184.18</v>
      </c>
      <c r="Q348" s="12">
        <f t="shared" si="38"/>
        <v>265.34000000000003</v>
      </c>
      <c r="R348" s="29">
        <f>+VLOOKUP($M348,'Sp 2013'!$M:$X,12,0)</f>
        <v>0</v>
      </c>
      <c r="S348" s="29">
        <f>+VLOOKUP($M348,'Bil 2014'!$M:$Y,13,0)</f>
        <v>0</v>
      </c>
      <c r="T348" s="29">
        <f>+SUMIFS('Scritture 2015'!$F:$F,'Scritture 2015'!$G:$G,"38",'Scritture 2015'!$A:$A,$M348)</f>
        <v>0</v>
      </c>
      <c r="U348" s="29">
        <f>+SUMIFS('Scritture 2015'!$F:$F,'Scritture 2015'!$G:$G,"16",'Scritture 2015'!$A:$A,$M348)</f>
        <v>0</v>
      </c>
      <c r="V348" s="29">
        <f>+SUMIFS('Scritture 2015'!$F:$F,'Scritture 2015'!$G:$G,"39CA",'Scritture 2015'!$A:$A,$M348)</f>
        <v>0</v>
      </c>
      <c r="W348" s="29">
        <f>+SUMIFS('Scritture 2015'!$F:$F,'Scritture 2015'!$G:$G,"17",'Scritture 2015'!$A:$A,$M348)</f>
        <v>0</v>
      </c>
      <c r="X348" s="29">
        <f>+SUMIFS('Scritture 2015'!$F:$F,'Scritture 2015'!$G:$G,"39AF",'Scritture 2015'!$A:$A,$M348)</f>
        <v>0</v>
      </c>
      <c r="Y348" s="29">
        <f>+SUMIFS('Scritture 2015'!$F:$F,'Scritture 2015'!$G:$G,"39SD",'Scritture 2015'!$A:$A,$M348)</f>
        <v>0</v>
      </c>
      <c r="Z348" s="29">
        <f>+SUMIFS('Scritture 2015'!$F:$F,'Scritture 2015'!$G:$G,"37",'Scritture 2015'!$A:$A,$M348)</f>
        <v>0</v>
      </c>
      <c r="AA348" s="29">
        <f>+SUMIFS('Scritture 2015'!$F:$F,'Scritture 2015'!$G:$G,"19",'Scritture 2015'!$A:$A,$M348)</f>
        <v>0</v>
      </c>
      <c r="AB348" s="29">
        <f>+SUMIFS('Scritture 2015'!$F:$F,'Scritture 2015'!$G:$G,"SP",'Scritture 2015'!$A:$A,$M348)</f>
        <v>0</v>
      </c>
      <c r="AC348" s="29">
        <f t="shared" si="36"/>
        <v>1184.18</v>
      </c>
      <c r="AD348" s="29">
        <f t="shared" si="37"/>
        <v>0</v>
      </c>
      <c r="AF348">
        <v>500</v>
      </c>
      <c r="AG348" t="s">
        <v>943</v>
      </c>
    </row>
    <row r="349" spans="1:33" x14ac:dyDescent="0.3">
      <c r="A349" s="12" t="s">
        <v>426</v>
      </c>
      <c r="B349" s="12" t="s">
        <v>427</v>
      </c>
      <c r="C349" s="13" t="s">
        <v>428</v>
      </c>
      <c r="D349" s="13" t="s">
        <v>429</v>
      </c>
      <c r="E349" s="14" t="s">
        <v>430</v>
      </c>
      <c r="F349" s="13"/>
      <c r="G349" s="13"/>
      <c r="H349" s="10" t="s">
        <v>426</v>
      </c>
      <c r="I349" s="10" t="s">
        <v>427</v>
      </c>
      <c r="J349" t="s">
        <v>431</v>
      </c>
      <c r="K349" t="s">
        <v>432</v>
      </c>
      <c r="L349">
        <v>0</v>
      </c>
      <c r="M349" s="15">
        <v>44303000011</v>
      </c>
      <c r="N349" s="15" t="s">
        <v>447</v>
      </c>
      <c r="O349" s="12">
        <f>+VLOOKUP(M349,[2]Foglio1!$A:$C,3,0)</f>
        <v>3173228.99</v>
      </c>
      <c r="P349" s="12">
        <f>+VLOOKUP(M349,[3]Foglio1!$A$1:$C$65536,3,0)</f>
        <v>3180650.49</v>
      </c>
      <c r="Q349" s="12">
        <f t="shared" si="38"/>
        <v>7421.5</v>
      </c>
      <c r="R349" s="29">
        <f>+VLOOKUP($M349,'Sp 2013'!$M:$X,12,0)</f>
        <v>0</v>
      </c>
      <c r="S349" s="29">
        <f>+VLOOKUP($M349,'Bil 2014'!$M:$Y,13,0)</f>
        <v>0</v>
      </c>
      <c r="T349" s="29">
        <f>+SUMIFS('Scritture 2015'!$F:$F,'Scritture 2015'!$G:$G,"38",'Scritture 2015'!$A:$A,$M349)</f>
        <v>0</v>
      </c>
      <c r="U349" s="29">
        <f>+SUMIFS('Scritture 2015'!$F:$F,'Scritture 2015'!$G:$G,"16",'Scritture 2015'!$A:$A,$M349)</f>
        <v>0</v>
      </c>
      <c r="V349" s="29">
        <f>+SUMIFS('Scritture 2015'!$F:$F,'Scritture 2015'!$G:$G,"39CA",'Scritture 2015'!$A:$A,$M349)</f>
        <v>0</v>
      </c>
      <c r="W349" s="29">
        <f>+SUMIFS('Scritture 2015'!$F:$F,'Scritture 2015'!$G:$G,"17",'Scritture 2015'!$A:$A,$M349)</f>
        <v>0</v>
      </c>
      <c r="X349" s="29">
        <f>+SUMIFS('Scritture 2015'!$F:$F,'Scritture 2015'!$G:$G,"39AF",'Scritture 2015'!$A:$A,$M349)</f>
        <v>0</v>
      </c>
      <c r="Y349" s="29">
        <f>+SUMIFS('Scritture 2015'!$F:$F,'Scritture 2015'!$G:$G,"39SD",'Scritture 2015'!$A:$A,$M349)</f>
        <v>0</v>
      </c>
      <c r="Z349" s="29">
        <f>+SUMIFS('Scritture 2015'!$F:$F,'Scritture 2015'!$G:$G,"37",'Scritture 2015'!$A:$A,$M349)</f>
        <v>0</v>
      </c>
      <c r="AA349" s="29">
        <f>+SUMIFS('Scritture 2015'!$F:$F,'Scritture 2015'!$G:$G,"19",'Scritture 2015'!$A:$A,$M349)</f>
        <v>0</v>
      </c>
      <c r="AB349" s="29">
        <f>+SUMIFS('Scritture 2015'!$F:$F,'Scritture 2015'!$G:$G,"SP",'Scritture 2015'!$A:$A,$M349)</f>
        <v>0</v>
      </c>
      <c r="AC349" s="29">
        <f t="shared" si="36"/>
        <v>3180650.49</v>
      </c>
      <c r="AD349" s="29">
        <f t="shared" si="37"/>
        <v>0</v>
      </c>
      <c r="AF349">
        <v>500</v>
      </c>
      <c r="AG349" t="s">
        <v>943</v>
      </c>
    </row>
    <row r="350" spans="1:33" x14ac:dyDescent="0.3">
      <c r="A350" s="12" t="s">
        <v>426</v>
      </c>
      <c r="B350" s="12" t="s">
        <v>427</v>
      </c>
      <c r="C350" s="13" t="s">
        <v>428</v>
      </c>
      <c r="D350" s="13" t="s">
        <v>429</v>
      </c>
      <c r="E350" s="14" t="s">
        <v>430</v>
      </c>
      <c r="F350" s="13"/>
      <c r="G350" s="13"/>
      <c r="H350" s="10" t="s">
        <v>426</v>
      </c>
      <c r="I350" s="10" t="s">
        <v>427</v>
      </c>
      <c r="J350" t="s">
        <v>431</v>
      </c>
      <c r="K350" t="s">
        <v>432</v>
      </c>
      <c r="L350">
        <v>0</v>
      </c>
      <c r="M350" s="15">
        <v>44006000001</v>
      </c>
      <c r="N350" s="15" t="s">
        <v>448</v>
      </c>
      <c r="O350" s="12">
        <f>+VLOOKUP(M350,[2]Foglio1!$A:$C,3,0)</f>
        <v>798868.65</v>
      </c>
      <c r="P350" s="12">
        <f>+VLOOKUP(M350,[3]Foglio1!$A$1:$C$65536,3,0)</f>
        <v>940697.99</v>
      </c>
      <c r="Q350" s="12">
        <f t="shared" si="38"/>
        <v>141829.33999999997</v>
      </c>
      <c r="R350" s="29">
        <f>+VLOOKUP($M350,'Sp 2013'!$M:$X,12,0)</f>
        <v>0</v>
      </c>
      <c r="S350" s="29">
        <f>+VLOOKUP($M350,'Bil 2014'!$M:$Y,13,0)</f>
        <v>0</v>
      </c>
      <c r="T350" s="29">
        <f>+SUMIFS('Scritture 2015'!$F:$F,'Scritture 2015'!$G:$G,"38",'Scritture 2015'!$A:$A,$M350)</f>
        <v>0</v>
      </c>
      <c r="U350" s="29">
        <f>+SUMIFS('Scritture 2015'!$F:$F,'Scritture 2015'!$G:$G,"16",'Scritture 2015'!$A:$A,$M350)</f>
        <v>0</v>
      </c>
      <c r="V350" s="29">
        <f>+SUMIFS('Scritture 2015'!$F:$F,'Scritture 2015'!$G:$G,"39CA",'Scritture 2015'!$A:$A,$M350)</f>
        <v>0</v>
      </c>
      <c r="W350" s="29">
        <f>+SUMIFS('Scritture 2015'!$F:$F,'Scritture 2015'!$G:$G,"17",'Scritture 2015'!$A:$A,$M350)</f>
        <v>0</v>
      </c>
      <c r="X350" s="29">
        <f>+SUMIFS('Scritture 2015'!$F:$F,'Scritture 2015'!$G:$G,"39AF",'Scritture 2015'!$A:$A,$M350)</f>
        <v>0</v>
      </c>
      <c r="Y350" s="29">
        <f>+SUMIFS('Scritture 2015'!$F:$F,'Scritture 2015'!$G:$G,"39SD",'Scritture 2015'!$A:$A,$M350)</f>
        <v>0</v>
      </c>
      <c r="Z350" s="29">
        <f>+SUMIFS('Scritture 2015'!$F:$F,'Scritture 2015'!$G:$G,"37",'Scritture 2015'!$A:$A,$M350)</f>
        <v>0</v>
      </c>
      <c r="AA350" s="29">
        <f>+SUMIFS('Scritture 2015'!$F:$F,'Scritture 2015'!$G:$G,"19",'Scritture 2015'!$A:$A,$M350)</f>
        <v>0</v>
      </c>
      <c r="AB350" s="29">
        <f>+SUMIFS('Scritture 2015'!$F:$F,'Scritture 2015'!$G:$G,"SP",'Scritture 2015'!$A:$A,$M350)</f>
        <v>0</v>
      </c>
      <c r="AC350" s="29">
        <f t="shared" si="36"/>
        <v>940697.99</v>
      </c>
      <c r="AD350" s="29">
        <f t="shared" si="37"/>
        <v>0</v>
      </c>
      <c r="AF350">
        <v>500</v>
      </c>
      <c r="AG350" t="s">
        <v>943</v>
      </c>
    </row>
    <row r="351" spans="1:33" x14ac:dyDescent="0.3">
      <c r="A351" s="12" t="s">
        <v>426</v>
      </c>
      <c r="B351" s="12" t="s">
        <v>427</v>
      </c>
      <c r="C351" s="13" t="s">
        <v>428</v>
      </c>
      <c r="D351" s="13" t="s">
        <v>429</v>
      </c>
      <c r="E351" s="14" t="s">
        <v>430</v>
      </c>
      <c r="F351" s="13"/>
      <c r="G351" s="13"/>
      <c r="H351" s="10" t="s">
        <v>426</v>
      </c>
      <c r="I351" s="10" t="s">
        <v>427</v>
      </c>
      <c r="J351" t="s">
        <v>431</v>
      </c>
      <c r="K351" t="s">
        <v>432</v>
      </c>
      <c r="L351">
        <v>0</v>
      </c>
      <c r="M351" s="15">
        <v>44006000002</v>
      </c>
      <c r="N351" s="15" t="s">
        <v>449</v>
      </c>
      <c r="O351" s="12">
        <f>+VLOOKUP(M351,[2]Foglio1!$A:$C,3,0)</f>
        <v>570650.89</v>
      </c>
      <c r="P351" s="12">
        <f>+VLOOKUP(M351,[3]Foglio1!$A$1:$C$65536,3,0)</f>
        <v>655967.62</v>
      </c>
      <c r="Q351" s="12">
        <f t="shared" si="38"/>
        <v>85316.729999999981</v>
      </c>
      <c r="R351" s="29">
        <f>+VLOOKUP($M351,'Sp 2013'!$M:$X,12,0)</f>
        <v>0</v>
      </c>
      <c r="S351" s="29">
        <f>+VLOOKUP($M351,'Bil 2014'!$M:$Y,13,0)</f>
        <v>0</v>
      </c>
      <c r="T351" s="29">
        <f>+SUMIFS('Scritture 2015'!$F:$F,'Scritture 2015'!$G:$G,"38",'Scritture 2015'!$A:$A,$M351)</f>
        <v>0</v>
      </c>
      <c r="U351" s="29">
        <f>+SUMIFS('Scritture 2015'!$F:$F,'Scritture 2015'!$G:$G,"16",'Scritture 2015'!$A:$A,$M351)</f>
        <v>0</v>
      </c>
      <c r="V351" s="29">
        <f>+SUMIFS('Scritture 2015'!$F:$F,'Scritture 2015'!$G:$G,"39CA",'Scritture 2015'!$A:$A,$M351)</f>
        <v>0</v>
      </c>
      <c r="W351" s="29">
        <f>+SUMIFS('Scritture 2015'!$F:$F,'Scritture 2015'!$G:$G,"17",'Scritture 2015'!$A:$A,$M351)</f>
        <v>0</v>
      </c>
      <c r="X351" s="29">
        <f>+SUMIFS('Scritture 2015'!$F:$F,'Scritture 2015'!$G:$G,"39AF",'Scritture 2015'!$A:$A,$M351)</f>
        <v>0</v>
      </c>
      <c r="Y351" s="29">
        <f>+SUMIFS('Scritture 2015'!$F:$F,'Scritture 2015'!$G:$G,"39SD",'Scritture 2015'!$A:$A,$M351)</f>
        <v>0</v>
      </c>
      <c r="Z351" s="29">
        <f>+SUMIFS('Scritture 2015'!$F:$F,'Scritture 2015'!$G:$G,"37",'Scritture 2015'!$A:$A,$M351)</f>
        <v>0</v>
      </c>
      <c r="AA351" s="29">
        <f>+SUMIFS('Scritture 2015'!$F:$F,'Scritture 2015'!$G:$G,"19",'Scritture 2015'!$A:$A,$M351)</f>
        <v>0</v>
      </c>
      <c r="AB351" s="29">
        <f>+SUMIFS('Scritture 2015'!$F:$F,'Scritture 2015'!$G:$G,"SP",'Scritture 2015'!$A:$A,$M351)</f>
        <v>0</v>
      </c>
      <c r="AC351" s="29">
        <f t="shared" si="36"/>
        <v>655967.62</v>
      </c>
      <c r="AD351" s="29">
        <f t="shared" si="37"/>
        <v>0</v>
      </c>
      <c r="AF351">
        <v>500</v>
      </c>
      <c r="AG351" t="s">
        <v>943</v>
      </c>
    </row>
    <row r="352" spans="1:33" x14ac:dyDescent="0.3">
      <c r="A352" s="12" t="s">
        <v>426</v>
      </c>
      <c r="B352" s="12" t="s">
        <v>427</v>
      </c>
      <c r="C352" s="13" t="s">
        <v>428</v>
      </c>
      <c r="D352" s="13" t="s">
        <v>429</v>
      </c>
      <c r="E352" s="14" t="s">
        <v>430</v>
      </c>
      <c r="F352" s="13"/>
      <c r="G352" s="13"/>
      <c r="H352" s="10" t="s">
        <v>426</v>
      </c>
      <c r="I352" s="10" t="s">
        <v>427</v>
      </c>
      <c r="J352" t="s">
        <v>431</v>
      </c>
      <c r="K352" t="s">
        <v>432</v>
      </c>
      <c r="L352">
        <v>0</v>
      </c>
      <c r="M352" s="15">
        <v>44006000003</v>
      </c>
      <c r="N352" s="15" t="s">
        <v>450</v>
      </c>
      <c r="O352" s="12">
        <f>+VLOOKUP(M352,[2]Foglio1!$A:$C,3,0)</f>
        <v>457160.59</v>
      </c>
      <c r="P352" s="12">
        <f>+VLOOKUP(M352,[3]Foglio1!$A$1:$C$65536,3,0)</f>
        <v>397941.95</v>
      </c>
      <c r="Q352" s="12">
        <f t="shared" si="38"/>
        <v>-59218.640000000014</v>
      </c>
      <c r="R352" s="29">
        <f>+VLOOKUP($M352,'Sp 2013'!$M:$X,12,0)</f>
        <v>0</v>
      </c>
      <c r="S352" s="29">
        <f>+VLOOKUP($M352,'Bil 2014'!$M:$Y,13,0)</f>
        <v>0</v>
      </c>
      <c r="T352" s="29">
        <f>+SUMIFS('Scritture 2015'!$F:$F,'Scritture 2015'!$G:$G,"38",'Scritture 2015'!$A:$A,$M352)</f>
        <v>0</v>
      </c>
      <c r="U352" s="29">
        <f>+SUMIFS('Scritture 2015'!$F:$F,'Scritture 2015'!$G:$G,"16",'Scritture 2015'!$A:$A,$M352)</f>
        <v>0</v>
      </c>
      <c r="V352" s="29">
        <f>+SUMIFS('Scritture 2015'!$F:$F,'Scritture 2015'!$G:$G,"39CA",'Scritture 2015'!$A:$A,$M352)</f>
        <v>0</v>
      </c>
      <c r="W352" s="29">
        <f>+SUMIFS('Scritture 2015'!$F:$F,'Scritture 2015'!$G:$G,"17",'Scritture 2015'!$A:$A,$M352)</f>
        <v>0</v>
      </c>
      <c r="X352" s="29">
        <f>+SUMIFS('Scritture 2015'!$F:$F,'Scritture 2015'!$G:$G,"39AF",'Scritture 2015'!$A:$A,$M352)</f>
        <v>0</v>
      </c>
      <c r="Y352" s="29">
        <f>+SUMIFS('Scritture 2015'!$F:$F,'Scritture 2015'!$G:$G,"39SD",'Scritture 2015'!$A:$A,$M352)</f>
        <v>0</v>
      </c>
      <c r="Z352" s="29">
        <f>+SUMIFS('Scritture 2015'!$F:$F,'Scritture 2015'!$G:$G,"37",'Scritture 2015'!$A:$A,$M352)</f>
        <v>0</v>
      </c>
      <c r="AA352" s="29">
        <f>+SUMIFS('Scritture 2015'!$F:$F,'Scritture 2015'!$G:$G,"19",'Scritture 2015'!$A:$A,$M352)</f>
        <v>0</v>
      </c>
      <c r="AB352" s="29">
        <f>+SUMIFS('Scritture 2015'!$F:$F,'Scritture 2015'!$G:$G,"SP",'Scritture 2015'!$A:$A,$M352)</f>
        <v>0</v>
      </c>
      <c r="AC352" s="29">
        <f t="shared" si="36"/>
        <v>397941.95</v>
      </c>
      <c r="AD352" s="29">
        <f t="shared" si="37"/>
        <v>0</v>
      </c>
      <c r="AF352">
        <v>500</v>
      </c>
      <c r="AG352" t="s">
        <v>943</v>
      </c>
    </row>
    <row r="353" spans="1:33" x14ac:dyDescent="0.3">
      <c r="A353" s="12" t="s">
        <v>426</v>
      </c>
      <c r="B353" s="12" t="s">
        <v>427</v>
      </c>
      <c r="C353" s="13" t="s">
        <v>428</v>
      </c>
      <c r="D353" s="13" t="s">
        <v>429</v>
      </c>
      <c r="E353" s="14" t="s">
        <v>430</v>
      </c>
      <c r="F353" s="13"/>
      <c r="G353" s="13"/>
      <c r="H353" s="10" t="s">
        <v>426</v>
      </c>
      <c r="I353" s="10" t="s">
        <v>427</v>
      </c>
      <c r="J353" t="s">
        <v>431</v>
      </c>
      <c r="K353" t="s">
        <v>432</v>
      </c>
      <c r="L353">
        <v>0</v>
      </c>
      <c r="M353" s="15">
        <v>44303000012</v>
      </c>
      <c r="N353" s="15" t="s">
        <v>451</v>
      </c>
      <c r="O353" s="12">
        <f>+VLOOKUP(M353,[2]Foglio1!$A:$C,3,0)</f>
        <v>2212061.86</v>
      </c>
      <c r="P353" s="12">
        <f>+VLOOKUP(M353,[3]Foglio1!$A$1:$C$65536,3,0)</f>
        <v>1915126.57</v>
      </c>
      <c r="Q353" s="12">
        <f t="shared" si="38"/>
        <v>-296935.2899999998</v>
      </c>
      <c r="R353" s="29">
        <f>+VLOOKUP($M353,'Sp 2013'!$M:$X,12,0)</f>
        <v>0</v>
      </c>
      <c r="S353" s="29">
        <f>+VLOOKUP($M353,'Bil 2014'!$M:$Y,13,0)</f>
        <v>0</v>
      </c>
      <c r="T353" s="29">
        <f>+SUMIFS('Scritture 2015'!$F:$F,'Scritture 2015'!$G:$G,"38",'Scritture 2015'!$A:$A,$M353)</f>
        <v>0</v>
      </c>
      <c r="U353" s="29">
        <f>+SUMIFS('Scritture 2015'!$F:$F,'Scritture 2015'!$G:$G,"16",'Scritture 2015'!$A:$A,$M353)</f>
        <v>0</v>
      </c>
      <c r="V353" s="29">
        <f>+SUMIFS('Scritture 2015'!$F:$F,'Scritture 2015'!$G:$G,"39CA",'Scritture 2015'!$A:$A,$M353)</f>
        <v>0</v>
      </c>
      <c r="W353" s="29">
        <f>+SUMIFS('Scritture 2015'!$F:$F,'Scritture 2015'!$G:$G,"17",'Scritture 2015'!$A:$A,$M353)</f>
        <v>0</v>
      </c>
      <c r="X353" s="29">
        <f>+SUMIFS('Scritture 2015'!$F:$F,'Scritture 2015'!$G:$G,"39AF",'Scritture 2015'!$A:$A,$M353)</f>
        <v>0</v>
      </c>
      <c r="Y353" s="29">
        <f>+SUMIFS('Scritture 2015'!$F:$F,'Scritture 2015'!$G:$G,"39SD",'Scritture 2015'!$A:$A,$M353)</f>
        <v>0</v>
      </c>
      <c r="Z353" s="29">
        <f>+SUMIFS('Scritture 2015'!$F:$F,'Scritture 2015'!$G:$G,"37",'Scritture 2015'!$A:$A,$M353)</f>
        <v>0</v>
      </c>
      <c r="AA353" s="29">
        <f>+SUMIFS('Scritture 2015'!$F:$F,'Scritture 2015'!$G:$G,"19",'Scritture 2015'!$A:$A,$M353)</f>
        <v>0</v>
      </c>
      <c r="AB353" s="29">
        <f>+SUMIFS('Scritture 2015'!$F:$F,'Scritture 2015'!$G:$G,"SP",'Scritture 2015'!$A:$A,$M353)</f>
        <v>0</v>
      </c>
      <c r="AC353" s="29">
        <f t="shared" si="36"/>
        <v>1915126.57</v>
      </c>
      <c r="AD353" s="29">
        <f t="shared" si="37"/>
        <v>0</v>
      </c>
      <c r="AF353">
        <v>500</v>
      </c>
      <c r="AG353" t="s">
        <v>943</v>
      </c>
    </row>
    <row r="354" spans="1:33" x14ac:dyDescent="0.3">
      <c r="A354" s="12" t="s">
        <v>426</v>
      </c>
      <c r="B354" s="12" t="s">
        <v>427</v>
      </c>
      <c r="C354" s="13" t="s">
        <v>428</v>
      </c>
      <c r="D354" s="13" t="s">
        <v>452</v>
      </c>
      <c r="E354" s="14" t="s">
        <v>453</v>
      </c>
      <c r="F354" s="13"/>
      <c r="G354" s="13"/>
      <c r="H354" s="10" t="s">
        <v>426</v>
      </c>
      <c r="I354" s="10" t="s">
        <v>427</v>
      </c>
      <c r="J354" t="s">
        <v>454</v>
      </c>
      <c r="K354" t="s">
        <v>454</v>
      </c>
      <c r="L354">
        <v>0</v>
      </c>
      <c r="M354" s="15">
        <v>55401000002</v>
      </c>
      <c r="N354" s="15" t="s">
        <v>455</v>
      </c>
      <c r="O354" s="12">
        <f>+VLOOKUP(M354,[2]Foglio1!$A:$C,3,0)</f>
        <v>-6586064</v>
      </c>
      <c r="P354" s="12">
        <f>+VLOOKUP(M354,[3]Foglio1!$A$1:$C$65536,3,0)</f>
        <v>-7224408</v>
      </c>
      <c r="Q354" s="12">
        <f t="shared" si="38"/>
        <v>-638344</v>
      </c>
      <c r="R354" s="29">
        <f>+VLOOKUP($M354,'Sp 2013'!$M:$X,12,0)</f>
        <v>0</v>
      </c>
      <c r="S354" s="29">
        <f>+VLOOKUP($M354,'Bil 2014'!$M:$Y,13,0)</f>
        <v>0</v>
      </c>
      <c r="T354" s="29">
        <f>+SUMIFS('Scritture 2015'!$F:$F,'Scritture 2015'!$G:$G,"38",'Scritture 2015'!$A:$A,$M354)</f>
        <v>0</v>
      </c>
      <c r="U354" s="29">
        <f>+SUMIFS('Scritture 2015'!$F:$F,'Scritture 2015'!$G:$G,"16",'Scritture 2015'!$A:$A,$M354)</f>
        <v>0</v>
      </c>
      <c r="V354" s="29">
        <f>+SUMIFS('Scritture 2015'!$F:$F,'Scritture 2015'!$G:$G,"39CA",'Scritture 2015'!$A:$A,$M354)</f>
        <v>0</v>
      </c>
      <c r="W354" s="29">
        <f>+SUMIFS('Scritture 2015'!$F:$F,'Scritture 2015'!$G:$G,"17",'Scritture 2015'!$A:$A,$M354)</f>
        <v>0</v>
      </c>
      <c r="X354" s="29">
        <f>+SUMIFS('Scritture 2015'!$F:$F,'Scritture 2015'!$G:$G,"39AF",'Scritture 2015'!$A:$A,$M354)</f>
        <v>0</v>
      </c>
      <c r="Y354" s="29">
        <f>+SUMIFS('Scritture 2015'!$F:$F,'Scritture 2015'!$G:$G,"39SD",'Scritture 2015'!$A:$A,$M354)</f>
        <v>0</v>
      </c>
      <c r="Z354" s="29">
        <f>+SUMIFS('Scritture 2015'!$F:$F,'Scritture 2015'!$G:$G,"37",'Scritture 2015'!$A:$A,$M354)</f>
        <v>0</v>
      </c>
      <c r="AA354" s="29">
        <f>+SUMIFS('Scritture 2015'!$F:$F,'Scritture 2015'!$G:$G,"19",'Scritture 2015'!$A:$A,$M354)</f>
        <v>0</v>
      </c>
      <c r="AB354" s="29">
        <f>+SUMIFS('Scritture 2015'!$F:$F,'Scritture 2015'!$G:$G,"SP",'Scritture 2015'!$A:$A,$M354)</f>
        <v>0</v>
      </c>
      <c r="AC354" s="29">
        <f t="shared" si="36"/>
        <v>-7224408</v>
      </c>
      <c r="AD354" s="29">
        <f t="shared" si="37"/>
        <v>0</v>
      </c>
      <c r="AF354">
        <v>510</v>
      </c>
    </row>
    <row r="355" spans="1:33" x14ac:dyDescent="0.3">
      <c r="A355" s="12" t="s">
        <v>426</v>
      </c>
      <c r="B355" s="12" t="s">
        <v>427</v>
      </c>
      <c r="C355" s="13" t="s">
        <v>428</v>
      </c>
      <c r="D355" s="13" t="s">
        <v>452</v>
      </c>
      <c r="E355" s="14" t="s">
        <v>453</v>
      </c>
      <c r="F355" s="13"/>
      <c r="G355" s="13"/>
      <c r="H355" s="10" t="s">
        <v>426</v>
      </c>
      <c r="I355" s="10" t="s">
        <v>427</v>
      </c>
      <c r="J355" t="s">
        <v>454</v>
      </c>
      <c r="K355" t="s">
        <v>454</v>
      </c>
      <c r="L355">
        <v>0</v>
      </c>
      <c r="M355" s="15">
        <v>44001000002</v>
      </c>
      <c r="N355" s="15" t="s">
        <v>456</v>
      </c>
      <c r="O355" s="12">
        <f>+VLOOKUP(M355,[2]Foglio1!$A:$C,3,0)</f>
        <v>6240865</v>
      </c>
      <c r="P355" s="12">
        <f>+VLOOKUP(M355,[3]Foglio1!$A$1:$C$65536,3,0)</f>
        <v>6586064</v>
      </c>
      <c r="Q355" s="12">
        <f t="shared" si="38"/>
        <v>345199</v>
      </c>
      <c r="R355" s="29">
        <f>+VLOOKUP($M355,'Sp 2013'!$M:$X,12,0)</f>
        <v>0</v>
      </c>
      <c r="S355" s="29">
        <f>+VLOOKUP($M355,'Bil 2014'!$M:$Y,13,0)</f>
        <v>0</v>
      </c>
      <c r="T355" s="29">
        <f>+SUMIFS('Scritture 2015'!$F:$F,'Scritture 2015'!$G:$G,"38",'Scritture 2015'!$A:$A,$M355)</f>
        <v>0</v>
      </c>
      <c r="U355" s="29">
        <f>+SUMIFS('Scritture 2015'!$F:$F,'Scritture 2015'!$G:$G,"16",'Scritture 2015'!$A:$A,$M355)</f>
        <v>0</v>
      </c>
      <c r="V355" s="29">
        <f>+SUMIFS('Scritture 2015'!$F:$F,'Scritture 2015'!$G:$G,"39CA",'Scritture 2015'!$A:$A,$M355)</f>
        <v>0</v>
      </c>
      <c r="W355" s="29">
        <f>+SUMIFS('Scritture 2015'!$F:$F,'Scritture 2015'!$G:$G,"17",'Scritture 2015'!$A:$A,$M355)</f>
        <v>0</v>
      </c>
      <c r="X355" s="29">
        <f>+SUMIFS('Scritture 2015'!$F:$F,'Scritture 2015'!$G:$G,"39AF",'Scritture 2015'!$A:$A,$M355)</f>
        <v>0</v>
      </c>
      <c r="Y355" s="29">
        <f>+SUMIFS('Scritture 2015'!$F:$F,'Scritture 2015'!$G:$G,"39SD",'Scritture 2015'!$A:$A,$M355)</f>
        <v>0</v>
      </c>
      <c r="Z355" s="29">
        <f>+SUMIFS('Scritture 2015'!$F:$F,'Scritture 2015'!$G:$G,"37",'Scritture 2015'!$A:$A,$M355)</f>
        <v>0</v>
      </c>
      <c r="AA355" s="29">
        <f>+SUMIFS('Scritture 2015'!$F:$F,'Scritture 2015'!$G:$G,"19",'Scritture 2015'!$A:$A,$M355)</f>
        <v>0</v>
      </c>
      <c r="AB355" s="29">
        <f>+SUMIFS('Scritture 2015'!$F:$F,'Scritture 2015'!$G:$G,"SP",'Scritture 2015'!$A:$A,$M355)</f>
        <v>0</v>
      </c>
      <c r="AC355" s="29">
        <f t="shared" si="36"/>
        <v>6586064</v>
      </c>
      <c r="AD355" s="29">
        <f t="shared" si="37"/>
        <v>0</v>
      </c>
      <c r="AF355">
        <v>510</v>
      </c>
    </row>
    <row r="356" spans="1:33" x14ac:dyDescent="0.3">
      <c r="A356" s="12" t="s">
        <v>426</v>
      </c>
      <c r="B356" s="12" t="s">
        <v>427</v>
      </c>
      <c r="C356" s="13" t="s">
        <v>428</v>
      </c>
      <c r="D356" s="13" t="s">
        <v>457</v>
      </c>
      <c r="E356" s="14" t="s">
        <v>458</v>
      </c>
      <c r="F356" s="13"/>
      <c r="G356" s="13"/>
      <c r="H356" s="10" t="s">
        <v>426</v>
      </c>
      <c r="I356" s="10" t="s">
        <v>427</v>
      </c>
      <c r="J356" t="s">
        <v>459</v>
      </c>
      <c r="K356" t="s">
        <v>459</v>
      </c>
      <c r="L356" t="s">
        <v>460</v>
      </c>
      <c r="M356" s="15">
        <v>55005000004</v>
      </c>
      <c r="N356" s="15" t="s">
        <v>461</v>
      </c>
      <c r="O356" s="12">
        <f>+VLOOKUP(M356,[2]Foglio1!$A:$C,3,0)</f>
        <v>-41291.99</v>
      </c>
      <c r="P356" s="12">
        <f>+VLOOKUP(M356,[3]Foglio1!$A$1:$C$65536,3,0)</f>
        <v>-24967.66</v>
      </c>
      <c r="Q356" s="12">
        <f t="shared" si="38"/>
        <v>16324.329999999998</v>
      </c>
      <c r="R356" s="29">
        <f>+VLOOKUP($M356,'Sp 2013'!$M:$X,12,0)</f>
        <v>0</v>
      </c>
      <c r="S356" s="29">
        <f>+VLOOKUP($M356,'Bil 2014'!$M:$Y,13,0)</f>
        <v>0</v>
      </c>
      <c r="T356" s="29">
        <f>+SUMIFS('Scritture 2015'!$F:$F,'Scritture 2015'!$G:$G,"38",'Scritture 2015'!$A:$A,$M356)</f>
        <v>0</v>
      </c>
      <c r="U356" s="29">
        <f>+SUMIFS('Scritture 2015'!$F:$F,'Scritture 2015'!$G:$G,"16",'Scritture 2015'!$A:$A,$M356)</f>
        <v>0</v>
      </c>
      <c r="V356" s="29">
        <f>+SUMIFS('Scritture 2015'!$F:$F,'Scritture 2015'!$G:$G,"39CA",'Scritture 2015'!$A:$A,$M356)</f>
        <v>0</v>
      </c>
      <c r="W356" s="29">
        <f>+SUMIFS('Scritture 2015'!$F:$F,'Scritture 2015'!$G:$G,"17",'Scritture 2015'!$A:$A,$M356)</f>
        <v>0</v>
      </c>
      <c r="X356" s="29">
        <f>+SUMIFS('Scritture 2015'!$F:$F,'Scritture 2015'!$G:$G,"39AF",'Scritture 2015'!$A:$A,$M356)</f>
        <v>0</v>
      </c>
      <c r="Y356" s="29">
        <f>+SUMIFS('Scritture 2015'!$F:$F,'Scritture 2015'!$G:$G,"39SD",'Scritture 2015'!$A:$A,$M356)</f>
        <v>0</v>
      </c>
      <c r="Z356" s="29">
        <f>+SUMIFS('Scritture 2015'!$F:$F,'Scritture 2015'!$G:$G,"37",'Scritture 2015'!$A:$A,$M356)</f>
        <v>0</v>
      </c>
      <c r="AA356" s="29">
        <f>+SUMIFS('Scritture 2015'!$F:$F,'Scritture 2015'!$G:$G,"19",'Scritture 2015'!$A:$A,$M356)</f>
        <v>0</v>
      </c>
      <c r="AB356" s="29">
        <f>+SUMIFS('Scritture 2015'!$F:$F,'Scritture 2015'!$G:$G,"SP",'Scritture 2015'!$A:$A,$M356)</f>
        <v>0</v>
      </c>
      <c r="AC356" s="29">
        <f t="shared" si="36"/>
        <v>-24967.66</v>
      </c>
      <c r="AD356" s="29">
        <f t="shared" si="37"/>
        <v>0</v>
      </c>
      <c r="AF356">
        <v>520</v>
      </c>
      <c r="AG356" t="s">
        <v>945</v>
      </c>
    </row>
    <row r="357" spans="1:33" x14ac:dyDescent="0.3">
      <c r="A357" s="12" t="s">
        <v>426</v>
      </c>
      <c r="B357" s="12" t="s">
        <v>427</v>
      </c>
      <c r="C357" s="13" t="s">
        <v>428</v>
      </c>
      <c r="D357" s="13" t="s">
        <v>457</v>
      </c>
      <c r="E357" s="14" t="s">
        <v>458</v>
      </c>
      <c r="F357" s="13"/>
      <c r="G357" s="13"/>
      <c r="H357" s="10" t="s">
        <v>426</v>
      </c>
      <c r="I357" s="10" t="s">
        <v>427</v>
      </c>
      <c r="J357" t="s">
        <v>459</v>
      </c>
      <c r="K357" t="s">
        <v>459</v>
      </c>
      <c r="L357">
        <v>0</v>
      </c>
      <c r="M357" s="15">
        <v>55005000006</v>
      </c>
      <c r="N357" s="15" t="s">
        <v>462</v>
      </c>
      <c r="O357" s="12"/>
      <c r="P357" s="12">
        <f>+VLOOKUP(M357,[3]Foglio1!$A$1:$C$65536,3,0)</f>
        <v>-148448</v>
      </c>
      <c r="Q357" s="12">
        <f t="shared" si="38"/>
        <v>-148448</v>
      </c>
      <c r="R357" s="29">
        <f>+VLOOKUP($M357,'Sp 2013'!$M:$X,12,0)</f>
        <v>0</v>
      </c>
      <c r="S357" s="29">
        <f>+VLOOKUP($M357,'Bil 2014'!$M:$Y,13,0)</f>
        <v>0</v>
      </c>
      <c r="T357" s="29">
        <f>+SUMIFS('Scritture 2015'!$F:$F,'Scritture 2015'!$G:$G,"38",'Scritture 2015'!$A:$A,$M357)</f>
        <v>0</v>
      </c>
      <c r="U357" s="29">
        <f>+SUMIFS('Scritture 2015'!$F:$F,'Scritture 2015'!$G:$G,"16",'Scritture 2015'!$A:$A,$M357)</f>
        <v>0</v>
      </c>
      <c r="V357" s="29">
        <f>+SUMIFS('Scritture 2015'!$F:$F,'Scritture 2015'!$G:$G,"39CA",'Scritture 2015'!$A:$A,$M357)</f>
        <v>0</v>
      </c>
      <c r="W357" s="29">
        <f>+SUMIFS('Scritture 2015'!$F:$F,'Scritture 2015'!$G:$G,"17",'Scritture 2015'!$A:$A,$M357)</f>
        <v>0</v>
      </c>
      <c r="X357" s="29">
        <f>+SUMIFS('Scritture 2015'!$F:$F,'Scritture 2015'!$G:$G,"39AF",'Scritture 2015'!$A:$A,$M357)</f>
        <v>0</v>
      </c>
      <c r="Y357" s="29">
        <f>+SUMIFS('Scritture 2015'!$F:$F,'Scritture 2015'!$G:$G,"39SD",'Scritture 2015'!$A:$A,$M357)</f>
        <v>0</v>
      </c>
      <c r="Z357" s="29">
        <f>+SUMIFS('Scritture 2015'!$F:$F,'Scritture 2015'!$G:$G,"37",'Scritture 2015'!$A:$A,$M357)</f>
        <v>0</v>
      </c>
      <c r="AA357" s="29">
        <f>+SUMIFS('Scritture 2015'!$F:$F,'Scritture 2015'!$G:$G,"19",'Scritture 2015'!$A:$A,$M357)</f>
        <v>0</v>
      </c>
      <c r="AB357" s="29">
        <f>+SUMIFS('Scritture 2015'!$F:$F,'Scritture 2015'!$G:$G,"SP",'Scritture 2015'!$A:$A,$M357)</f>
        <v>0</v>
      </c>
      <c r="AC357" s="29">
        <f t="shared" si="36"/>
        <v>-148448</v>
      </c>
      <c r="AD357" s="29">
        <f t="shared" si="37"/>
        <v>0</v>
      </c>
      <c r="AF357">
        <v>520</v>
      </c>
      <c r="AG357" t="s">
        <v>946</v>
      </c>
    </row>
    <row r="358" spans="1:33" x14ac:dyDescent="0.3">
      <c r="A358" s="12" t="s">
        <v>426</v>
      </c>
      <c r="B358" s="12" t="s">
        <v>427</v>
      </c>
      <c r="C358" s="13" t="s">
        <v>428</v>
      </c>
      <c r="D358" s="13" t="s">
        <v>457</v>
      </c>
      <c r="E358" s="14" t="s">
        <v>458</v>
      </c>
      <c r="F358" s="13"/>
      <c r="G358" s="13"/>
      <c r="H358" s="10" t="s">
        <v>426</v>
      </c>
      <c r="I358" s="10" t="s">
        <v>427</v>
      </c>
      <c r="J358" t="s">
        <v>459</v>
      </c>
      <c r="K358" t="s">
        <v>459</v>
      </c>
      <c r="L358">
        <v>0</v>
      </c>
      <c r="M358" s="15">
        <v>55005000007</v>
      </c>
      <c r="N358" s="15" t="s">
        <v>463</v>
      </c>
      <c r="O358" s="12"/>
      <c r="P358" s="12">
        <f>+VLOOKUP(M358,[3]Foglio1!$A$1:$C$65536,3,0)</f>
        <v>-31310</v>
      </c>
      <c r="Q358" s="12">
        <f t="shared" si="38"/>
        <v>-31310</v>
      </c>
      <c r="R358" s="29">
        <f>+VLOOKUP($M358,'Sp 2013'!$M:$X,12,0)</f>
        <v>0</v>
      </c>
      <c r="S358" s="29">
        <f>+VLOOKUP($M358,'Bil 2014'!$M:$Y,13,0)</f>
        <v>0</v>
      </c>
      <c r="T358" s="29">
        <f>+SUMIFS('Scritture 2015'!$F:$F,'Scritture 2015'!$G:$G,"38",'Scritture 2015'!$A:$A,$M358)</f>
        <v>0</v>
      </c>
      <c r="U358" s="29">
        <f>+SUMIFS('Scritture 2015'!$F:$F,'Scritture 2015'!$G:$G,"16",'Scritture 2015'!$A:$A,$M358)</f>
        <v>0</v>
      </c>
      <c r="V358" s="29">
        <f>+SUMIFS('Scritture 2015'!$F:$F,'Scritture 2015'!$G:$G,"39CA",'Scritture 2015'!$A:$A,$M358)</f>
        <v>0</v>
      </c>
      <c r="W358" s="29">
        <f>+SUMIFS('Scritture 2015'!$F:$F,'Scritture 2015'!$G:$G,"17",'Scritture 2015'!$A:$A,$M358)</f>
        <v>0</v>
      </c>
      <c r="X358" s="29">
        <f>+SUMIFS('Scritture 2015'!$F:$F,'Scritture 2015'!$G:$G,"39AF",'Scritture 2015'!$A:$A,$M358)</f>
        <v>0</v>
      </c>
      <c r="Y358" s="29">
        <f>+SUMIFS('Scritture 2015'!$F:$F,'Scritture 2015'!$G:$G,"39SD",'Scritture 2015'!$A:$A,$M358)</f>
        <v>0</v>
      </c>
      <c r="Z358" s="29">
        <f>+SUMIFS('Scritture 2015'!$F:$F,'Scritture 2015'!$G:$G,"37",'Scritture 2015'!$A:$A,$M358)</f>
        <v>0</v>
      </c>
      <c r="AA358" s="29">
        <f>+SUMIFS('Scritture 2015'!$F:$F,'Scritture 2015'!$G:$G,"19",'Scritture 2015'!$A:$A,$M358)</f>
        <v>0</v>
      </c>
      <c r="AB358" s="29">
        <f>+SUMIFS('Scritture 2015'!$F:$F,'Scritture 2015'!$G:$G,"SP",'Scritture 2015'!$A:$A,$M358)</f>
        <v>0</v>
      </c>
      <c r="AC358" s="29">
        <f t="shared" si="36"/>
        <v>-31310</v>
      </c>
      <c r="AD358" s="29">
        <f t="shared" si="37"/>
        <v>0</v>
      </c>
      <c r="AF358">
        <v>520</v>
      </c>
      <c r="AG358" t="s">
        <v>945</v>
      </c>
    </row>
    <row r="359" spans="1:33" x14ac:dyDescent="0.3">
      <c r="A359" s="12" t="s">
        <v>426</v>
      </c>
      <c r="B359" s="12" t="s">
        <v>427</v>
      </c>
      <c r="C359" s="13" t="s">
        <v>428</v>
      </c>
      <c r="D359" s="13" t="s">
        <v>457</v>
      </c>
      <c r="E359" s="14" t="s">
        <v>458</v>
      </c>
      <c r="F359" s="13"/>
      <c r="G359" s="13"/>
      <c r="H359" s="10" t="s">
        <v>426</v>
      </c>
      <c r="I359" s="10" t="s">
        <v>427</v>
      </c>
      <c r="J359" s="17" t="s">
        <v>459</v>
      </c>
      <c r="K359" s="17" t="s">
        <v>459</v>
      </c>
      <c r="L359">
        <v>0</v>
      </c>
      <c r="M359" s="15">
        <v>55005000010</v>
      </c>
      <c r="N359" s="15" t="s">
        <v>464</v>
      </c>
      <c r="O359" s="12">
        <f>+VLOOKUP(M359,[2]Foglio1!$A:$C,3,0)</f>
        <v>-148445</v>
      </c>
      <c r="P359" s="12">
        <f>+VLOOKUP(M359,[3]Foglio1!$A$1:$C$65536,3,0)</f>
        <v>-255389.98</v>
      </c>
      <c r="Q359" s="12">
        <f t="shared" si="38"/>
        <v>-106944.98000000001</v>
      </c>
      <c r="R359" s="29">
        <f>+VLOOKUP($M359,'Sp 2013'!$M:$X,12,0)</f>
        <v>0</v>
      </c>
      <c r="S359" s="29">
        <f>+VLOOKUP($M359,'Bil 2014'!$M:$Y,13,0)</f>
        <v>0</v>
      </c>
      <c r="T359" s="29">
        <f>+SUMIFS('Scritture 2015'!$F:$F,'Scritture 2015'!$G:$G,"38",'Scritture 2015'!$A:$A,$M359)</f>
        <v>0</v>
      </c>
      <c r="U359" s="29">
        <f>+SUMIFS('Scritture 2015'!$F:$F,'Scritture 2015'!$G:$G,"16",'Scritture 2015'!$A:$A,$M359)</f>
        <v>0</v>
      </c>
      <c r="V359" s="29">
        <f>+SUMIFS('Scritture 2015'!$F:$F,'Scritture 2015'!$G:$G,"39CA",'Scritture 2015'!$A:$A,$M359)</f>
        <v>0</v>
      </c>
      <c r="W359" s="29">
        <f>+SUMIFS('Scritture 2015'!$F:$F,'Scritture 2015'!$G:$G,"17",'Scritture 2015'!$A:$A,$M359)</f>
        <v>0</v>
      </c>
      <c r="X359" s="29">
        <f>+SUMIFS('Scritture 2015'!$F:$F,'Scritture 2015'!$G:$G,"39AF",'Scritture 2015'!$A:$A,$M359)</f>
        <v>0</v>
      </c>
      <c r="Y359" s="29">
        <f>+SUMIFS('Scritture 2015'!$F:$F,'Scritture 2015'!$G:$G,"39SD",'Scritture 2015'!$A:$A,$M359)</f>
        <v>0</v>
      </c>
      <c r="Z359" s="29">
        <f>+SUMIFS('Scritture 2015'!$F:$F,'Scritture 2015'!$G:$G,"37",'Scritture 2015'!$A:$A,$M359)</f>
        <v>0</v>
      </c>
      <c r="AA359" s="29">
        <f>+SUMIFS('Scritture 2015'!$F:$F,'Scritture 2015'!$G:$G,"19",'Scritture 2015'!$A:$A,$M359)</f>
        <v>0</v>
      </c>
      <c r="AB359" s="29">
        <f>+SUMIFS('Scritture 2015'!$F:$F,'Scritture 2015'!$G:$G,"SP",'Scritture 2015'!$A:$A,$M359)</f>
        <v>0</v>
      </c>
      <c r="AC359" s="29">
        <f t="shared" si="36"/>
        <v>-255389.98</v>
      </c>
      <c r="AD359" s="29">
        <f t="shared" si="37"/>
        <v>0</v>
      </c>
      <c r="AF359">
        <v>520</v>
      </c>
      <c r="AG359" t="s">
        <v>947</v>
      </c>
    </row>
    <row r="360" spans="1:33" x14ac:dyDescent="0.3">
      <c r="A360" s="12" t="s">
        <v>426</v>
      </c>
      <c r="B360" s="12" t="s">
        <v>427</v>
      </c>
      <c r="C360" s="13" t="s">
        <v>428</v>
      </c>
      <c r="D360" s="13" t="s">
        <v>457</v>
      </c>
      <c r="E360" s="14" t="s">
        <v>458</v>
      </c>
      <c r="F360" s="13"/>
      <c r="G360" s="13"/>
      <c r="H360" s="10" t="s">
        <v>426</v>
      </c>
      <c r="I360" s="10" t="s">
        <v>427</v>
      </c>
      <c r="J360" s="17" t="s">
        <v>459</v>
      </c>
      <c r="K360" s="17" t="s">
        <v>459</v>
      </c>
      <c r="L360">
        <v>0</v>
      </c>
      <c r="M360" s="15">
        <v>55005000011</v>
      </c>
      <c r="N360" s="15" t="s">
        <v>465</v>
      </c>
      <c r="O360" s="12"/>
      <c r="P360" s="12">
        <f>+VLOOKUP(M360,[3]Foglio1!$A$1:$C$65536,3,0)</f>
        <v>-137399.5</v>
      </c>
      <c r="Q360" s="12">
        <f t="shared" si="38"/>
        <v>-137399.5</v>
      </c>
      <c r="R360" s="29">
        <f>+VLOOKUP($M360,'Sp 2013'!$M:$X,12,0)</f>
        <v>0</v>
      </c>
      <c r="S360" s="29">
        <f>+VLOOKUP($M360,'Bil 2014'!$M:$Y,13,0)</f>
        <v>5385.060758248088</v>
      </c>
      <c r="T360" s="29">
        <f>+SUMIFS('Scritture 2015'!$F:$F,'Scritture 2015'!$G:$G,"38",'Scritture 2015'!$A:$A,$M360)</f>
        <v>24521.228853689041</v>
      </c>
      <c r="U360" s="29">
        <f>+SUMIFS('Scritture 2015'!$F:$F,'Scritture 2015'!$G:$G,"16",'Scritture 2015'!$A:$A,$M360)</f>
        <v>0</v>
      </c>
      <c r="V360" s="29">
        <f>+SUMIFS('Scritture 2015'!$F:$F,'Scritture 2015'!$G:$G,"39CA",'Scritture 2015'!$A:$A,$M360)</f>
        <v>0</v>
      </c>
      <c r="W360" s="29">
        <f>+SUMIFS('Scritture 2015'!$F:$F,'Scritture 2015'!$G:$G,"17",'Scritture 2015'!$A:$A,$M360)</f>
        <v>0</v>
      </c>
      <c r="X360" s="29">
        <f>+SUMIFS('Scritture 2015'!$F:$F,'Scritture 2015'!$G:$G,"39AF",'Scritture 2015'!$A:$A,$M360)</f>
        <v>0</v>
      </c>
      <c r="Y360" s="29">
        <f>+SUMIFS('Scritture 2015'!$F:$F,'Scritture 2015'!$G:$G,"39SD",'Scritture 2015'!$A:$A,$M360)</f>
        <v>0</v>
      </c>
      <c r="Z360" s="29">
        <f>+SUMIFS('Scritture 2015'!$F:$F,'Scritture 2015'!$G:$G,"37",'Scritture 2015'!$A:$A,$M360)</f>
        <v>0</v>
      </c>
      <c r="AA360" s="29">
        <f>+SUMIFS('Scritture 2015'!$F:$F,'Scritture 2015'!$G:$G,"19",'Scritture 2015'!$A:$A,$M360)</f>
        <v>0</v>
      </c>
      <c r="AB360" s="29">
        <f>+SUMIFS('Scritture 2015'!$F:$F,'Scritture 2015'!$G:$G,"SP",'Scritture 2015'!$A:$A,$M360)</f>
        <v>0</v>
      </c>
      <c r="AC360" s="29">
        <f t="shared" si="36"/>
        <v>-112878.27114631096</v>
      </c>
      <c r="AD360" s="29">
        <f t="shared" si="37"/>
        <v>24521.228853689041</v>
      </c>
      <c r="AF360">
        <v>520</v>
      </c>
      <c r="AG360" t="s">
        <v>947</v>
      </c>
    </row>
    <row r="361" spans="1:33" x14ac:dyDescent="0.3">
      <c r="A361" s="12" t="s">
        <v>426</v>
      </c>
      <c r="B361" s="12" t="s">
        <v>427</v>
      </c>
      <c r="C361" s="13" t="s">
        <v>428</v>
      </c>
      <c r="D361" s="13" t="s">
        <v>457</v>
      </c>
      <c r="E361" s="14" t="s">
        <v>458</v>
      </c>
      <c r="F361" s="13"/>
      <c r="G361" s="13"/>
      <c r="H361" s="10" t="s">
        <v>426</v>
      </c>
      <c r="I361" s="10" t="s">
        <v>427</v>
      </c>
      <c r="J361" t="s">
        <v>459</v>
      </c>
      <c r="K361" t="s">
        <v>459</v>
      </c>
      <c r="L361" t="s">
        <v>460</v>
      </c>
      <c r="M361" s="15">
        <v>55302000004</v>
      </c>
      <c r="N361" s="15" t="s">
        <v>466</v>
      </c>
      <c r="O361" s="12">
        <f>+VLOOKUP(M361,[2]Foglio1!$A:$C,3,0)</f>
        <v>-81.97</v>
      </c>
      <c r="P361" s="12">
        <f>+VLOOKUP(M361,[3]Foglio1!$A$1:$C$65536,3,0)</f>
        <v>-11195.78</v>
      </c>
      <c r="Q361" s="12">
        <f t="shared" si="38"/>
        <v>-11113.810000000001</v>
      </c>
      <c r="R361" s="29">
        <f>+VLOOKUP($M361,'Sp 2013'!$M:$X,12,0)</f>
        <v>0</v>
      </c>
      <c r="S361" s="29">
        <f>+VLOOKUP($M361,'Bil 2014'!$M:$Y,13,0)</f>
        <v>0</v>
      </c>
      <c r="T361" s="29">
        <f>+SUMIFS('Scritture 2015'!$F:$F,'Scritture 2015'!$G:$G,"38",'Scritture 2015'!$A:$A,$M361)</f>
        <v>0</v>
      </c>
      <c r="U361" s="29">
        <f>+SUMIFS('Scritture 2015'!$F:$F,'Scritture 2015'!$G:$G,"16",'Scritture 2015'!$A:$A,$M361)</f>
        <v>0</v>
      </c>
      <c r="V361" s="29">
        <f>+SUMIFS('Scritture 2015'!$F:$F,'Scritture 2015'!$G:$G,"39CA",'Scritture 2015'!$A:$A,$M361)</f>
        <v>0</v>
      </c>
      <c r="W361" s="29">
        <f>+SUMIFS('Scritture 2015'!$F:$F,'Scritture 2015'!$G:$G,"17",'Scritture 2015'!$A:$A,$M361)</f>
        <v>0</v>
      </c>
      <c r="X361" s="29">
        <f>+SUMIFS('Scritture 2015'!$F:$F,'Scritture 2015'!$G:$G,"39AF",'Scritture 2015'!$A:$A,$M361)</f>
        <v>0</v>
      </c>
      <c r="Y361" s="29">
        <f>+SUMIFS('Scritture 2015'!$F:$F,'Scritture 2015'!$G:$G,"39SD",'Scritture 2015'!$A:$A,$M361)</f>
        <v>0</v>
      </c>
      <c r="Z361" s="29">
        <f>+SUMIFS('Scritture 2015'!$F:$F,'Scritture 2015'!$G:$G,"37",'Scritture 2015'!$A:$A,$M361)</f>
        <v>0</v>
      </c>
      <c r="AA361" s="29">
        <f>+SUMIFS('Scritture 2015'!$F:$F,'Scritture 2015'!$G:$G,"19",'Scritture 2015'!$A:$A,$M361)</f>
        <v>0</v>
      </c>
      <c r="AB361" s="29">
        <f>+SUMIFS('Scritture 2015'!$F:$F,'Scritture 2015'!$G:$G,"SP",'Scritture 2015'!$A:$A,$M361)</f>
        <v>0</v>
      </c>
      <c r="AC361" s="29">
        <f t="shared" si="36"/>
        <v>-11195.78</v>
      </c>
      <c r="AD361" s="29">
        <f t="shared" si="37"/>
        <v>0</v>
      </c>
      <c r="AF361">
        <v>520</v>
      </c>
      <c r="AG361" t="s">
        <v>948</v>
      </c>
    </row>
    <row r="362" spans="1:33" x14ac:dyDescent="0.3">
      <c r="A362" s="12" t="s">
        <v>426</v>
      </c>
      <c r="B362" s="12" t="s">
        <v>467</v>
      </c>
      <c r="C362" s="13" t="s">
        <v>468</v>
      </c>
      <c r="D362" s="13" t="s">
        <v>469</v>
      </c>
      <c r="E362" s="14" t="s">
        <v>470</v>
      </c>
      <c r="F362" s="13"/>
      <c r="G362" s="13"/>
      <c r="H362" s="10" t="s">
        <v>426</v>
      </c>
      <c r="I362" s="10" t="s">
        <v>467</v>
      </c>
      <c r="J362" t="s">
        <v>471</v>
      </c>
      <c r="K362" t="s">
        <v>471</v>
      </c>
      <c r="L362">
        <v>0</v>
      </c>
      <c r="M362" s="15">
        <v>44001000001</v>
      </c>
      <c r="N362" s="15" t="s">
        <v>472</v>
      </c>
      <c r="O362" s="12">
        <f>+VLOOKUP(M362,[2]Foglio1!$A:$C,3,0)</f>
        <v>535205</v>
      </c>
      <c r="P362" s="12">
        <f>+VLOOKUP(M362,[3]Foglio1!$A$1:$C$65536,3,0)</f>
        <v>582907</v>
      </c>
      <c r="Q362" s="12">
        <f t="shared" si="38"/>
        <v>47702</v>
      </c>
      <c r="R362" s="29">
        <f>+VLOOKUP($M362,'Sp 2013'!$M:$X,12,0)</f>
        <v>0</v>
      </c>
      <c r="S362" s="29">
        <f>+VLOOKUP($M362,'Bil 2014'!$M:$Y,13,0)</f>
        <v>0</v>
      </c>
      <c r="T362" s="29">
        <f>+SUMIFS('Scritture 2015'!$F:$F,'Scritture 2015'!$G:$G,"38",'Scritture 2015'!$A:$A,$M362)</f>
        <v>0</v>
      </c>
      <c r="U362" s="29">
        <f>+SUMIFS('Scritture 2015'!$F:$F,'Scritture 2015'!$G:$G,"16",'Scritture 2015'!$A:$A,$M362)</f>
        <v>0</v>
      </c>
      <c r="V362" s="29">
        <f>+SUMIFS('Scritture 2015'!$F:$F,'Scritture 2015'!$G:$G,"39CA",'Scritture 2015'!$A:$A,$M362)</f>
        <v>0</v>
      </c>
      <c r="W362" s="29">
        <f>+SUMIFS('Scritture 2015'!$F:$F,'Scritture 2015'!$G:$G,"17",'Scritture 2015'!$A:$A,$M362)</f>
        <v>0</v>
      </c>
      <c r="X362" s="29">
        <f>+SUMIFS('Scritture 2015'!$F:$F,'Scritture 2015'!$G:$G,"39AF",'Scritture 2015'!$A:$A,$M362)</f>
        <v>0</v>
      </c>
      <c r="Y362" s="29">
        <f>+SUMIFS('Scritture 2015'!$F:$F,'Scritture 2015'!$G:$G,"39SD",'Scritture 2015'!$A:$A,$M362)</f>
        <v>0</v>
      </c>
      <c r="Z362" s="29">
        <f>+SUMIFS('Scritture 2015'!$F:$F,'Scritture 2015'!$G:$G,"37",'Scritture 2015'!$A:$A,$M362)</f>
        <v>0</v>
      </c>
      <c r="AA362" s="29">
        <f>+SUMIFS('Scritture 2015'!$F:$F,'Scritture 2015'!$G:$G,"19",'Scritture 2015'!$A:$A,$M362)</f>
        <v>0</v>
      </c>
      <c r="AB362" s="29">
        <f>+SUMIFS('Scritture 2015'!$F:$F,'Scritture 2015'!$G:$G,"SP",'Scritture 2015'!$A:$A,$M362)</f>
        <v>0</v>
      </c>
      <c r="AC362" s="29">
        <f t="shared" si="36"/>
        <v>582907</v>
      </c>
      <c r="AD362" s="29">
        <f t="shared" si="37"/>
        <v>0</v>
      </c>
      <c r="AF362">
        <v>540</v>
      </c>
      <c r="AG362" t="s">
        <v>949</v>
      </c>
    </row>
    <row r="363" spans="1:33" x14ac:dyDescent="0.3">
      <c r="A363" s="12" t="s">
        <v>426</v>
      </c>
      <c r="B363" s="12" t="s">
        <v>467</v>
      </c>
      <c r="C363" s="13" t="s">
        <v>468</v>
      </c>
      <c r="D363" s="13" t="s">
        <v>469</v>
      </c>
      <c r="E363" s="14" t="s">
        <v>470</v>
      </c>
      <c r="F363" s="13"/>
      <c r="G363" s="13"/>
      <c r="H363" s="10" t="s">
        <v>426</v>
      </c>
      <c r="I363" s="10" t="s">
        <v>467</v>
      </c>
      <c r="J363" t="s">
        <v>471</v>
      </c>
      <c r="K363" t="s">
        <v>471</v>
      </c>
      <c r="L363">
        <v>0</v>
      </c>
      <c r="M363" s="15">
        <v>55401000001</v>
      </c>
      <c r="N363" s="15" t="s">
        <v>473</v>
      </c>
      <c r="O363" s="12">
        <f>+VLOOKUP(M363,[2]Foglio1!$A:$C,3,0)</f>
        <v>-582907</v>
      </c>
      <c r="P363" s="12">
        <f>+VLOOKUP(M363,[3]Foglio1!$A$1:$C$65536,3,0)</f>
        <v>-724143</v>
      </c>
      <c r="Q363" s="12">
        <f t="shared" si="38"/>
        <v>-141236</v>
      </c>
      <c r="R363" s="29">
        <f>+VLOOKUP($M363,'Sp 2013'!$M:$X,12,0)</f>
        <v>0</v>
      </c>
      <c r="S363" s="29">
        <f>+VLOOKUP($M363,'Bil 2014'!$M:$Y,13,0)</f>
        <v>0</v>
      </c>
      <c r="T363" s="29">
        <f>+SUMIFS('Scritture 2015'!$F:$F,'Scritture 2015'!$G:$G,"38",'Scritture 2015'!$A:$A,$M363)</f>
        <v>0</v>
      </c>
      <c r="U363" s="29">
        <f>+SUMIFS('Scritture 2015'!$F:$F,'Scritture 2015'!$G:$G,"16",'Scritture 2015'!$A:$A,$M363)</f>
        <v>0</v>
      </c>
      <c r="V363" s="29">
        <f>+SUMIFS('Scritture 2015'!$F:$F,'Scritture 2015'!$G:$G,"39CA",'Scritture 2015'!$A:$A,$M363)</f>
        <v>0</v>
      </c>
      <c r="W363" s="29">
        <f>+SUMIFS('Scritture 2015'!$F:$F,'Scritture 2015'!$G:$G,"17",'Scritture 2015'!$A:$A,$M363)</f>
        <v>0</v>
      </c>
      <c r="X363" s="29">
        <f>+SUMIFS('Scritture 2015'!$F:$F,'Scritture 2015'!$G:$G,"39AF",'Scritture 2015'!$A:$A,$M363)</f>
        <v>0</v>
      </c>
      <c r="Y363" s="29">
        <f>+SUMIFS('Scritture 2015'!$F:$F,'Scritture 2015'!$G:$G,"39SD",'Scritture 2015'!$A:$A,$M363)</f>
        <v>0</v>
      </c>
      <c r="Z363" s="29">
        <f>+SUMIFS('Scritture 2015'!$F:$F,'Scritture 2015'!$G:$G,"37",'Scritture 2015'!$A:$A,$M363)</f>
        <v>0</v>
      </c>
      <c r="AA363" s="29">
        <f>+SUMIFS('Scritture 2015'!$F:$F,'Scritture 2015'!$G:$G,"19",'Scritture 2015'!$A:$A,$M363)</f>
        <v>0</v>
      </c>
      <c r="AB363" s="29">
        <f>+SUMIFS('Scritture 2015'!$F:$F,'Scritture 2015'!$G:$G,"SP",'Scritture 2015'!$A:$A,$M363)</f>
        <v>0</v>
      </c>
      <c r="AC363" s="29">
        <f t="shared" si="36"/>
        <v>-724143</v>
      </c>
      <c r="AD363" s="29">
        <f t="shared" si="37"/>
        <v>0</v>
      </c>
      <c r="AF363">
        <v>540</v>
      </c>
      <c r="AG363" t="s">
        <v>949</v>
      </c>
    </row>
    <row r="364" spans="1:33" x14ac:dyDescent="0.3">
      <c r="A364" s="12" t="s">
        <v>426</v>
      </c>
      <c r="B364" s="12" t="s">
        <v>467</v>
      </c>
      <c r="C364" s="13" t="s">
        <v>468</v>
      </c>
      <c r="D364" s="13" t="s">
        <v>474</v>
      </c>
      <c r="E364" s="14" t="s">
        <v>475</v>
      </c>
      <c r="F364" s="13"/>
      <c r="G364" s="13"/>
      <c r="H364" s="10" t="s">
        <v>426</v>
      </c>
      <c r="I364" s="10" t="s">
        <v>467</v>
      </c>
      <c r="J364" t="s">
        <v>471</v>
      </c>
      <c r="K364" t="s">
        <v>471</v>
      </c>
      <c r="L364">
        <v>0</v>
      </c>
      <c r="M364" s="15">
        <v>44002000001</v>
      </c>
      <c r="N364" s="15" t="s">
        <v>476</v>
      </c>
      <c r="O364" s="12">
        <f>+VLOOKUP(M364,[2]Foglio1!$A:$C,3,0)</f>
        <v>6921787.2199999997</v>
      </c>
      <c r="P364" s="12">
        <f>+VLOOKUP(M364,[3]Foglio1!$A$1:$C$65536,3,0)</f>
        <v>7076416.46</v>
      </c>
      <c r="Q364" s="12">
        <f t="shared" si="38"/>
        <v>154629.24000000022</v>
      </c>
      <c r="R364" s="29">
        <f>+VLOOKUP($M364,'Sp 2013'!$M:$X,12,0)</f>
        <v>0</v>
      </c>
      <c r="S364" s="29">
        <f>+VLOOKUP($M364,'Bil 2014'!$M:$Y,13,0)</f>
        <v>0</v>
      </c>
      <c r="T364" s="29">
        <f>+SUMIFS('Scritture 2015'!$F:$F,'Scritture 2015'!$G:$G,"38",'Scritture 2015'!$A:$A,$M364)</f>
        <v>0</v>
      </c>
      <c r="U364" s="29">
        <f>+SUMIFS('Scritture 2015'!$F:$F,'Scritture 2015'!$G:$G,"16",'Scritture 2015'!$A:$A,$M364)</f>
        <v>0</v>
      </c>
      <c r="V364" s="29">
        <f>+SUMIFS('Scritture 2015'!$F:$F,'Scritture 2015'!$G:$G,"39CA",'Scritture 2015'!$A:$A,$M364)</f>
        <v>0</v>
      </c>
      <c r="W364" s="29">
        <f>+SUMIFS('Scritture 2015'!$F:$F,'Scritture 2015'!$G:$G,"17",'Scritture 2015'!$A:$A,$M364)</f>
        <v>0</v>
      </c>
      <c r="X364" s="29">
        <f>+SUMIFS('Scritture 2015'!$F:$F,'Scritture 2015'!$G:$G,"39AF",'Scritture 2015'!$A:$A,$M364)</f>
        <v>0</v>
      </c>
      <c r="Y364" s="29">
        <f>+SUMIFS('Scritture 2015'!$F:$F,'Scritture 2015'!$G:$G,"39SD",'Scritture 2015'!$A:$A,$M364)</f>
        <v>0</v>
      </c>
      <c r="Z364" s="29">
        <f>+SUMIFS('Scritture 2015'!$F:$F,'Scritture 2015'!$G:$G,"37",'Scritture 2015'!$A:$A,$M364)</f>
        <v>0</v>
      </c>
      <c r="AA364" s="29">
        <f>+SUMIFS('Scritture 2015'!$F:$F,'Scritture 2015'!$G:$G,"19",'Scritture 2015'!$A:$A,$M364)</f>
        <v>0</v>
      </c>
      <c r="AB364" s="29">
        <f>+SUMIFS('Scritture 2015'!$F:$F,'Scritture 2015'!$G:$G,"SP",'Scritture 2015'!$A:$A,$M364)</f>
        <v>0</v>
      </c>
      <c r="AC364" s="29">
        <f t="shared" si="36"/>
        <v>7076416.46</v>
      </c>
      <c r="AD364" s="29">
        <f t="shared" si="37"/>
        <v>0</v>
      </c>
      <c r="AF364">
        <v>540</v>
      </c>
      <c r="AG364" t="s">
        <v>950</v>
      </c>
    </row>
    <row r="365" spans="1:33" x14ac:dyDescent="0.3">
      <c r="A365" s="12" t="s">
        <v>426</v>
      </c>
      <c r="B365" s="12" t="s">
        <v>467</v>
      </c>
      <c r="C365" s="13" t="s">
        <v>468</v>
      </c>
      <c r="D365" s="13" t="s">
        <v>474</v>
      </c>
      <c r="E365" s="14" t="s">
        <v>475</v>
      </c>
      <c r="F365" s="13"/>
      <c r="G365" s="13"/>
      <c r="H365" s="10" t="s">
        <v>426</v>
      </c>
      <c r="I365" s="10" t="s">
        <v>467</v>
      </c>
      <c r="J365" t="s">
        <v>471</v>
      </c>
      <c r="K365" t="s">
        <v>471</v>
      </c>
      <c r="L365">
        <v>0</v>
      </c>
      <c r="M365" s="15">
        <v>44002000003</v>
      </c>
      <c r="N365" s="15" t="s">
        <v>477</v>
      </c>
      <c r="O365" s="12">
        <f>+VLOOKUP(M365,[2]Foglio1!$A:$C,3,0)</f>
        <v>25383.87</v>
      </c>
      <c r="P365" s="12">
        <f>+VLOOKUP(M365,[3]Foglio1!$A$1:$C$65536,3,0)</f>
        <v>0</v>
      </c>
      <c r="Q365" s="12">
        <f t="shared" si="38"/>
        <v>-25383.87</v>
      </c>
      <c r="R365" s="29">
        <f>+VLOOKUP($M365,'Sp 2013'!$M:$X,12,0)</f>
        <v>0</v>
      </c>
      <c r="S365" s="29">
        <f>+VLOOKUP($M365,'Bil 2014'!$M:$Y,13,0)</f>
        <v>0</v>
      </c>
      <c r="T365" s="29">
        <f>+SUMIFS('Scritture 2015'!$F:$F,'Scritture 2015'!$G:$G,"38",'Scritture 2015'!$A:$A,$M365)</f>
        <v>0</v>
      </c>
      <c r="U365" s="29">
        <f>+SUMIFS('Scritture 2015'!$F:$F,'Scritture 2015'!$G:$G,"16",'Scritture 2015'!$A:$A,$M365)</f>
        <v>0</v>
      </c>
      <c r="V365" s="29">
        <f>+SUMIFS('Scritture 2015'!$F:$F,'Scritture 2015'!$G:$G,"39CA",'Scritture 2015'!$A:$A,$M365)</f>
        <v>0</v>
      </c>
      <c r="W365" s="29">
        <f>+SUMIFS('Scritture 2015'!$F:$F,'Scritture 2015'!$G:$G,"17",'Scritture 2015'!$A:$A,$M365)</f>
        <v>0</v>
      </c>
      <c r="X365" s="29">
        <f>+SUMIFS('Scritture 2015'!$F:$F,'Scritture 2015'!$G:$G,"39AF",'Scritture 2015'!$A:$A,$M365)</f>
        <v>0</v>
      </c>
      <c r="Y365" s="29">
        <f>+SUMIFS('Scritture 2015'!$F:$F,'Scritture 2015'!$G:$G,"39SD",'Scritture 2015'!$A:$A,$M365)</f>
        <v>0</v>
      </c>
      <c r="Z365" s="29">
        <f>+SUMIFS('Scritture 2015'!$F:$F,'Scritture 2015'!$G:$G,"37",'Scritture 2015'!$A:$A,$M365)</f>
        <v>0</v>
      </c>
      <c r="AA365" s="29">
        <f>+SUMIFS('Scritture 2015'!$F:$F,'Scritture 2015'!$G:$G,"19",'Scritture 2015'!$A:$A,$M365)</f>
        <v>0</v>
      </c>
      <c r="AB365" s="29">
        <f>+SUMIFS('Scritture 2015'!$F:$F,'Scritture 2015'!$G:$G,"SP",'Scritture 2015'!$A:$A,$M365)</f>
        <v>0</v>
      </c>
      <c r="AC365" s="29">
        <f t="shared" si="36"/>
        <v>0</v>
      </c>
      <c r="AD365" s="29">
        <f t="shared" si="37"/>
        <v>0</v>
      </c>
      <c r="AF365">
        <v>540</v>
      </c>
      <c r="AG365" t="s">
        <v>950</v>
      </c>
    </row>
    <row r="366" spans="1:33" x14ac:dyDescent="0.3">
      <c r="A366" s="12" t="s">
        <v>426</v>
      </c>
      <c r="B366" s="12" t="s">
        <v>467</v>
      </c>
      <c r="C366" s="13" t="s">
        <v>468</v>
      </c>
      <c r="D366" s="13" t="s">
        <v>474</v>
      </c>
      <c r="E366" s="14" t="s">
        <v>475</v>
      </c>
      <c r="F366" s="13"/>
      <c r="G366" s="13"/>
      <c r="H366" s="10" t="s">
        <v>426</v>
      </c>
      <c r="I366" s="10" t="s">
        <v>467</v>
      </c>
      <c r="J366" t="s">
        <v>471</v>
      </c>
      <c r="K366" t="s">
        <v>471</v>
      </c>
      <c r="L366">
        <v>0</v>
      </c>
      <c r="M366" s="15">
        <v>44002000008</v>
      </c>
      <c r="N366" s="15" t="s">
        <v>478</v>
      </c>
      <c r="O366" s="12">
        <f>+VLOOKUP(M366,[2]Foglio1!$A:$C,3,0)</f>
        <v>550998.24</v>
      </c>
      <c r="P366" s="12">
        <f>+VLOOKUP(M366,[3]Foglio1!$A$1:$C$65536,3,0)</f>
        <v>513662.76</v>
      </c>
      <c r="Q366" s="12">
        <f t="shared" si="38"/>
        <v>-37335.479999999981</v>
      </c>
      <c r="R366" s="29">
        <f>+VLOOKUP($M366,'Sp 2013'!$M:$X,12,0)</f>
        <v>0</v>
      </c>
      <c r="S366" s="29">
        <f>+VLOOKUP($M366,'Bil 2014'!$M:$Y,13,0)</f>
        <v>0</v>
      </c>
      <c r="T366" s="29">
        <f>+SUMIFS('Scritture 2015'!$F:$F,'Scritture 2015'!$G:$G,"38",'Scritture 2015'!$A:$A,$M366)</f>
        <v>0</v>
      </c>
      <c r="U366" s="29">
        <f>+SUMIFS('Scritture 2015'!$F:$F,'Scritture 2015'!$G:$G,"16",'Scritture 2015'!$A:$A,$M366)</f>
        <v>0</v>
      </c>
      <c r="V366" s="29">
        <f>+SUMIFS('Scritture 2015'!$F:$F,'Scritture 2015'!$G:$G,"39CA",'Scritture 2015'!$A:$A,$M366)</f>
        <v>0</v>
      </c>
      <c r="W366" s="29">
        <f>+SUMIFS('Scritture 2015'!$F:$F,'Scritture 2015'!$G:$G,"17",'Scritture 2015'!$A:$A,$M366)</f>
        <v>0</v>
      </c>
      <c r="X366" s="29">
        <f>+SUMIFS('Scritture 2015'!$F:$F,'Scritture 2015'!$G:$G,"39AF",'Scritture 2015'!$A:$A,$M366)</f>
        <v>0</v>
      </c>
      <c r="Y366" s="29">
        <f>+SUMIFS('Scritture 2015'!$F:$F,'Scritture 2015'!$G:$G,"39SD",'Scritture 2015'!$A:$A,$M366)</f>
        <v>0</v>
      </c>
      <c r="Z366" s="29">
        <f>+SUMIFS('Scritture 2015'!$F:$F,'Scritture 2015'!$G:$G,"37",'Scritture 2015'!$A:$A,$M366)</f>
        <v>0</v>
      </c>
      <c r="AA366" s="29">
        <f>+SUMIFS('Scritture 2015'!$F:$F,'Scritture 2015'!$G:$G,"19",'Scritture 2015'!$A:$A,$M366)</f>
        <v>0</v>
      </c>
      <c r="AB366" s="29">
        <f>+SUMIFS('Scritture 2015'!$F:$F,'Scritture 2015'!$G:$G,"SP",'Scritture 2015'!$A:$A,$M366)</f>
        <v>0</v>
      </c>
      <c r="AC366" s="29">
        <f t="shared" si="36"/>
        <v>513662.76</v>
      </c>
      <c r="AD366" s="29">
        <f t="shared" si="37"/>
        <v>0</v>
      </c>
      <c r="AF366">
        <v>540</v>
      </c>
      <c r="AG366" t="s">
        <v>950</v>
      </c>
    </row>
    <row r="367" spans="1:33" x14ac:dyDescent="0.3">
      <c r="A367" s="12" t="s">
        <v>426</v>
      </c>
      <c r="B367" s="12" t="s">
        <v>467</v>
      </c>
      <c r="C367" s="13" t="s">
        <v>468</v>
      </c>
      <c r="D367" s="13" t="s">
        <v>474</v>
      </c>
      <c r="E367" s="14" t="s">
        <v>475</v>
      </c>
      <c r="F367" s="13"/>
      <c r="G367" s="13"/>
      <c r="H367" s="10" t="s">
        <v>426</v>
      </c>
      <c r="I367" s="10" t="s">
        <v>467</v>
      </c>
      <c r="J367" t="s">
        <v>471</v>
      </c>
      <c r="K367" t="s">
        <v>471</v>
      </c>
      <c r="L367">
        <v>0</v>
      </c>
      <c r="M367" s="15">
        <v>44002000009</v>
      </c>
      <c r="N367" s="15" t="s">
        <v>479</v>
      </c>
      <c r="O367" s="12">
        <f>+VLOOKUP(M367,[2]Foglio1!$A:$C,3,0)</f>
        <v>1187500.5</v>
      </c>
      <c r="P367" s="12">
        <f>+VLOOKUP(M367,[3]Foglio1!$A$1:$C$65536,3,0)</f>
        <v>1233730.8</v>
      </c>
      <c r="Q367" s="12">
        <f t="shared" si="38"/>
        <v>46230.300000000047</v>
      </c>
      <c r="R367" s="29">
        <f>+VLOOKUP($M367,'Sp 2013'!$M:$X,12,0)</f>
        <v>0</v>
      </c>
      <c r="S367" s="29">
        <f>+VLOOKUP($M367,'Bil 2014'!$M:$Y,13,0)</f>
        <v>0</v>
      </c>
      <c r="T367" s="29">
        <f>+SUMIFS('Scritture 2015'!$F:$F,'Scritture 2015'!$G:$G,"38",'Scritture 2015'!$A:$A,$M367)</f>
        <v>0</v>
      </c>
      <c r="U367" s="29">
        <f>+SUMIFS('Scritture 2015'!$F:$F,'Scritture 2015'!$G:$G,"16",'Scritture 2015'!$A:$A,$M367)</f>
        <v>0</v>
      </c>
      <c r="V367" s="29">
        <f>+SUMIFS('Scritture 2015'!$F:$F,'Scritture 2015'!$G:$G,"39CA",'Scritture 2015'!$A:$A,$M367)</f>
        <v>0</v>
      </c>
      <c r="W367" s="29">
        <f>+SUMIFS('Scritture 2015'!$F:$F,'Scritture 2015'!$G:$G,"17",'Scritture 2015'!$A:$A,$M367)</f>
        <v>0</v>
      </c>
      <c r="X367" s="29">
        <f>+SUMIFS('Scritture 2015'!$F:$F,'Scritture 2015'!$G:$G,"39AF",'Scritture 2015'!$A:$A,$M367)</f>
        <v>0</v>
      </c>
      <c r="Y367" s="29">
        <f>+SUMIFS('Scritture 2015'!$F:$F,'Scritture 2015'!$G:$G,"39SD",'Scritture 2015'!$A:$A,$M367)</f>
        <v>0</v>
      </c>
      <c r="Z367" s="29">
        <f>+SUMIFS('Scritture 2015'!$F:$F,'Scritture 2015'!$G:$G,"37",'Scritture 2015'!$A:$A,$M367)</f>
        <v>0</v>
      </c>
      <c r="AA367" s="29">
        <f>+SUMIFS('Scritture 2015'!$F:$F,'Scritture 2015'!$G:$G,"19",'Scritture 2015'!$A:$A,$M367)</f>
        <v>0</v>
      </c>
      <c r="AB367" s="29">
        <f>+SUMIFS('Scritture 2015'!$F:$F,'Scritture 2015'!$G:$G,"SP",'Scritture 2015'!$A:$A,$M367)</f>
        <v>0</v>
      </c>
      <c r="AC367" s="29">
        <f t="shared" si="36"/>
        <v>1233730.8</v>
      </c>
      <c r="AD367" s="29">
        <f t="shared" si="37"/>
        <v>0</v>
      </c>
      <c r="AF367">
        <v>540</v>
      </c>
      <c r="AG367" t="s">
        <v>950</v>
      </c>
    </row>
    <row r="368" spans="1:33" x14ac:dyDescent="0.3">
      <c r="A368" s="12" t="s">
        <v>426</v>
      </c>
      <c r="B368" s="12" t="s">
        <v>467</v>
      </c>
      <c r="C368" s="13" t="s">
        <v>468</v>
      </c>
      <c r="D368" s="13" t="s">
        <v>474</v>
      </c>
      <c r="E368" s="14" t="s">
        <v>475</v>
      </c>
      <c r="F368" s="13"/>
      <c r="G368" s="13"/>
      <c r="H368" s="10" t="s">
        <v>426</v>
      </c>
      <c r="I368" s="10" t="s">
        <v>467</v>
      </c>
      <c r="J368" t="s">
        <v>471</v>
      </c>
      <c r="K368" t="s">
        <v>471</v>
      </c>
      <c r="L368">
        <v>0</v>
      </c>
      <c r="M368" s="15">
        <v>44002000010</v>
      </c>
      <c r="N368" s="15" t="s">
        <v>480</v>
      </c>
      <c r="O368" s="12">
        <f>+VLOOKUP(M368,[2]Foglio1!$A:$C,3,0)</f>
        <v>173432.88</v>
      </c>
      <c r="P368" s="12">
        <f>+VLOOKUP(M368,[3]Foglio1!$A$1:$C$65536,3,0)</f>
        <v>145337.32</v>
      </c>
      <c r="Q368" s="12">
        <f t="shared" si="38"/>
        <v>-28095.559999999998</v>
      </c>
      <c r="R368" s="29">
        <f>+VLOOKUP($M368,'Sp 2013'!$M:$X,12,0)</f>
        <v>0</v>
      </c>
      <c r="S368" s="29">
        <f>+VLOOKUP($M368,'Bil 2014'!$M:$Y,13,0)</f>
        <v>0</v>
      </c>
      <c r="T368" s="29">
        <f>+SUMIFS('Scritture 2015'!$F:$F,'Scritture 2015'!$G:$G,"38",'Scritture 2015'!$A:$A,$M368)</f>
        <v>0</v>
      </c>
      <c r="U368" s="29">
        <f>+SUMIFS('Scritture 2015'!$F:$F,'Scritture 2015'!$G:$G,"16",'Scritture 2015'!$A:$A,$M368)</f>
        <v>0</v>
      </c>
      <c r="V368" s="29">
        <f>+SUMIFS('Scritture 2015'!$F:$F,'Scritture 2015'!$G:$G,"39CA",'Scritture 2015'!$A:$A,$M368)</f>
        <v>0</v>
      </c>
      <c r="W368" s="29">
        <f>+SUMIFS('Scritture 2015'!$F:$F,'Scritture 2015'!$G:$G,"17",'Scritture 2015'!$A:$A,$M368)</f>
        <v>0</v>
      </c>
      <c r="X368" s="29">
        <f>+SUMIFS('Scritture 2015'!$F:$F,'Scritture 2015'!$G:$G,"39AF",'Scritture 2015'!$A:$A,$M368)</f>
        <v>0</v>
      </c>
      <c r="Y368" s="29">
        <f>+SUMIFS('Scritture 2015'!$F:$F,'Scritture 2015'!$G:$G,"39SD",'Scritture 2015'!$A:$A,$M368)</f>
        <v>0</v>
      </c>
      <c r="Z368" s="29">
        <f>+SUMIFS('Scritture 2015'!$F:$F,'Scritture 2015'!$G:$G,"37",'Scritture 2015'!$A:$A,$M368)</f>
        <v>0</v>
      </c>
      <c r="AA368" s="29">
        <f>+SUMIFS('Scritture 2015'!$F:$F,'Scritture 2015'!$G:$G,"19",'Scritture 2015'!$A:$A,$M368)</f>
        <v>0</v>
      </c>
      <c r="AB368" s="29">
        <f>+SUMIFS('Scritture 2015'!$F:$F,'Scritture 2015'!$G:$G,"SP",'Scritture 2015'!$A:$A,$M368)</f>
        <v>0</v>
      </c>
      <c r="AC368" s="29">
        <f t="shared" si="36"/>
        <v>145337.32</v>
      </c>
      <c r="AD368" s="29">
        <f t="shared" si="37"/>
        <v>0</v>
      </c>
      <c r="AF368">
        <v>540</v>
      </c>
      <c r="AG368" t="s">
        <v>950</v>
      </c>
    </row>
    <row r="369" spans="1:33" x14ac:dyDescent="0.3">
      <c r="A369" s="12" t="s">
        <v>426</v>
      </c>
      <c r="B369" s="12" t="s">
        <v>467</v>
      </c>
      <c r="C369" s="13" t="s">
        <v>468</v>
      </c>
      <c r="D369" s="13" t="s">
        <v>474</v>
      </c>
      <c r="E369" s="14" t="s">
        <v>475</v>
      </c>
      <c r="F369" s="13"/>
      <c r="G369" s="13"/>
      <c r="H369" s="10" t="s">
        <v>426</v>
      </c>
      <c r="I369" s="10" t="s">
        <v>467</v>
      </c>
      <c r="J369" t="s">
        <v>471</v>
      </c>
      <c r="K369" t="s">
        <v>471</v>
      </c>
      <c r="L369">
        <v>0</v>
      </c>
      <c r="M369" s="15">
        <v>44002000011</v>
      </c>
      <c r="N369" s="15" t="s">
        <v>481</v>
      </c>
      <c r="O369" s="12">
        <f>+VLOOKUP(M369,[2]Foglio1!$A:$C,3,0)</f>
        <v>2900</v>
      </c>
      <c r="P369" s="12">
        <f>+VLOOKUP(M369,[3]Foglio1!$A$1:$C$65536,3,0)</f>
        <v>0</v>
      </c>
      <c r="Q369" s="12">
        <f t="shared" si="38"/>
        <v>-2900</v>
      </c>
      <c r="R369" s="29">
        <f>+VLOOKUP($M369,'Sp 2013'!$M:$X,12,0)</f>
        <v>0</v>
      </c>
      <c r="S369" s="29">
        <f>+VLOOKUP($M369,'Bil 2014'!$M:$Y,13,0)</f>
        <v>0</v>
      </c>
      <c r="T369" s="29">
        <f>+SUMIFS('Scritture 2015'!$F:$F,'Scritture 2015'!$G:$G,"38",'Scritture 2015'!$A:$A,$M369)</f>
        <v>0</v>
      </c>
      <c r="U369" s="29">
        <f>+SUMIFS('Scritture 2015'!$F:$F,'Scritture 2015'!$G:$G,"16",'Scritture 2015'!$A:$A,$M369)</f>
        <v>0</v>
      </c>
      <c r="V369" s="29">
        <f>+SUMIFS('Scritture 2015'!$F:$F,'Scritture 2015'!$G:$G,"39CA",'Scritture 2015'!$A:$A,$M369)</f>
        <v>0</v>
      </c>
      <c r="W369" s="29">
        <f>+SUMIFS('Scritture 2015'!$F:$F,'Scritture 2015'!$G:$G,"17",'Scritture 2015'!$A:$A,$M369)</f>
        <v>0</v>
      </c>
      <c r="X369" s="29">
        <f>+SUMIFS('Scritture 2015'!$F:$F,'Scritture 2015'!$G:$G,"39AF",'Scritture 2015'!$A:$A,$M369)</f>
        <v>0</v>
      </c>
      <c r="Y369" s="29">
        <f>+SUMIFS('Scritture 2015'!$F:$F,'Scritture 2015'!$G:$G,"39SD",'Scritture 2015'!$A:$A,$M369)</f>
        <v>0</v>
      </c>
      <c r="Z369" s="29">
        <f>+SUMIFS('Scritture 2015'!$F:$F,'Scritture 2015'!$G:$G,"37",'Scritture 2015'!$A:$A,$M369)</f>
        <v>0</v>
      </c>
      <c r="AA369" s="29">
        <f>+SUMIFS('Scritture 2015'!$F:$F,'Scritture 2015'!$G:$G,"19",'Scritture 2015'!$A:$A,$M369)</f>
        <v>0</v>
      </c>
      <c r="AB369" s="29">
        <f>+SUMIFS('Scritture 2015'!$F:$F,'Scritture 2015'!$G:$G,"SP",'Scritture 2015'!$A:$A,$M369)</f>
        <v>0</v>
      </c>
      <c r="AC369" s="29">
        <f t="shared" si="36"/>
        <v>0</v>
      </c>
      <c r="AD369" s="29">
        <f t="shared" si="37"/>
        <v>0</v>
      </c>
      <c r="AF369">
        <v>540</v>
      </c>
      <c r="AG369" t="s">
        <v>950</v>
      </c>
    </row>
    <row r="370" spans="1:33" x14ac:dyDescent="0.3">
      <c r="A370" s="12" t="s">
        <v>426</v>
      </c>
      <c r="B370" s="12" t="s">
        <v>467</v>
      </c>
      <c r="C370" s="13" t="s">
        <v>468</v>
      </c>
      <c r="D370" s="13" t="s">
        <v>474</v>
      </c>
      <c r="E370" s="14" t="s">
        <v>475</v>
      </c>
      <c r="F370" s="13"/>
      <c r="G370" s="13"/>
      <c r="H370" s="10" t="s">
        <v>426</v>
      </c>
      <c r="I370" s="10" t="s">
        <v>467</v>
      </c>
      <c r="J370" t="s">
        <v>471</v>
      </c>
      <c r="K370" t="s">
        <v>471</v>
      </c>
      <c r="L370">
        <v>0</v>
      </c>
      <c r="M370" s="15">
        <v>44002000012</v>
      </c>
      <c r="N370" s="15" t="s">
        <v>482</v>
      </c>
      <c r="O370" s="12">
        <f>+VLOOKUP(M370,[2]Foglio1!$A:$C,3,0)</f>
        <v>5289030.54</v>
      </c>
      <c r="P370" s="12">
        <f>+VLOOKUP(M370,[3]Foglio1!$A$1:$C$65536,3,0)</f>
        <v>5720562.6100000003</v>
      </c>
      <c r="Q370" s="12">
        <f t="shared" si="38"/>
        <v>431532.0700000003</v>
      </c>
      <c r="R370" s="29">
        <f>+VLOOKUP($M370,'Sp 2013'!$M:$X,12,0)</f>
        <v>0</v>
      </c>
      <c r="S370" s="29">
        <f>+VLOOKUP($M370,'Bil 2014'!$M:$Y,13,0)</f>
        <v>0</v>
      </c>
      <c r="T370" s="29">
        <f>+SUMIFS('Scritture 2015'!$F:$F,'Scritture 2015'!$G:$G,"38",'Scritture 2015'!$A:$A,$M370)</f>
        <v>0</v>
      </c>
      <c r="U370" s="29">
        <f>+SUMIFS('Scritture 2015'!$F:$F,'Scritture 2015'!$G:$G,"16",'Scritture 2015'!$A:$A,$M370)</f>
        <v>0</v>
      </c>
      <c r="V370" s="29">
        <f>+SUMIFS('Scritture 2015'!$F:$F,'Scritture 2015'!$G:$G,"39CA",'Scritture 2015'!$A:$A,$M370)</f>
        <v>0</v>
      </c>
      <c r="W370" s="29">
        <f>+SUMIFS('Scritture 2015'!$F:$F,'Scritture 2015'!$G:$G,"17",'Scritture 2015'!$A:$A,$M370)</f>
        <v>0</v>
      </c>
      <c r="X370" s="29">
        <f>+SUMIFS('Scritture 2015'!$F:$F,'Scritture 2015'!$G:$G,"39AF",'Scritture 2015'!$A:$A,$M370)</f>
        <v>0</v>
      </c>
      <c r="Y370" s="29">
        <f>+SUMIFS('Scritture 2015'!$F:$F,'Scritture 2015'!$G:$G,"39SD",'Scritture 2015'!$A:$A,$M370)</f>
        <v>0</v>
      </c>
      <c r="Z370" s="29">
        <f>+SUMIFS('Scritture 2015'!$F:$F,'Scritture 2015'!$G:$G,"37",'Scritture 2015'!$A:$A,$M370)</f>
        <v>0</v>
      </c>
      <c r="AA370" s="29">
        <f>+SUMIFS('Scritture 2015'!$F:$F,'Scritture 2015'!$G:$G,"19",'Scritture 2015'!$A:$A,$M370)</f>
        <v>0</v>
      </c>
      <c r="AB370" s="29">
        <f>+SUMIFS('Scritture 2015'!$F:$F,'Scritture 2015'!$G:$G,"SP",'Scritture 2015'!$A:$A,$M370)</f>
        <v>0</v>
      </c>
      <c r="AC370" s="29">
        <f t="shared" si="36"/>
        <v>5720562.6100000003</v>
      </c>
      <c r="AD370" s="29">
        <f t="shared" si="37"/>
        <v>0</v>
      </c>
      <c r="AF370">
        <v>540</v>
      </c>
      <c r="AG370" t="s">
        <v>950</v>
      </c>
    </row>
    <row r="371" spans="1:33" x14ac:dyDescent="0.3">
      <c r="A371" s="12" t="s">
        <v>426</v>
      </c>
      <c r="B371" s="12" t="s">
        <v>467</v>
      </c>
      <c r="C371" s="13" t="s">
        <v>468</v>
      </c>
      <c r="D371" s="13" t="s">
        <v>474</v>
      </c>
      <c r="E371" s="14" t="s">
        <v>475</v>
      </c>
      <c r="F371" s="13"/>
      <c r="G371" s="13"/>
      <c r="H371" s="10" t="s">
        <v>426</v>
      </c>
      <c r="I371" s="10" t="s">
        <v>467</v>
      </c>
      <c r="J371" t="s">
        <v>471</v>
      </c>
      <c r="K371" t="s">
        <v>471</v>
      </c>
      <c r="L371">
        <v>0</v>
      </c>
      <c r="M371" s="15">
        <v>44002000013</v>
      </c>
      <c r="N371" s="15" t="s">
        <v>483</v>
      </c>
      <c r="O371" s="12">
        <f>+VLOOKUP(M371,[2]Foglio1!$A:$C,3,0)</f>
        <v>141053.87</v>
      </c>
      <c r="P371" s="12">
        <f>+VLOOKUP(M371,[3]Foglio1!$A$1:$C$65536,3,0)</f>
        <v>147684.45000000001</v>
      </c>
      <c r="Q371" s="12">
        <f t="shared" si="38"/>
        <v>6630.5800000000163</v>
      </c>
      <c r="R371" s="29">
        <f>+VLOOKUP($M371,'Sp 2013'!$M:$X,12,0)</f>
        <v>0</v>
      </c>
      <c r="S371" s="29">
        <f>+VLOOKUP($M371,'Bil 2014'!$M:$Y,13,0)</f>
        <v>0</v>
      </c>
      <c r="T371" s="29">
        <f>+SUMIFS('Scritture 2015'!$F:$F,'Scritture 2015'!$G:$G,"38",'Scritture 2015'!$A:$A,$M371)</f>
        <v>0</v>
      </c>
      <c r="U371" s="29">
        <f>+SUMIFS('Scritture 2015'!$F:$F,'Scritture 2015'!$G:$G,"16",'Scritture 2015'!$A:$A,$M371)</f>
        <v>0</v>
      </c>
      <c r="V371" s="29">
        <f>+SUMIFS('Scritture 2015'!$F:$F,'Scritture 2015'!$G:$G,"39CA",'Scritture 2015'!$A:$A,$M371)</f>
        <v>0</v>
      </c>
      <c r="W371" s="29">
        <f>+SUMIFS('Scritture 2015'!$F:$F,'Scritture 2015'!$G:$G,"17",'Scritture 2015'!$A:$A,$M371)</f>
        <v>0</v>
      </c>
      <c r="X371" s="29">
        <f>+SUMIFS('Scritture 2015'!$F:$F,'Scritture 2015'!$G:$G,"39AF",'Scritture 2015'!$A:$A,$M371)</f>
        <v>0</v>
      </c>
      <c r="Y371" s="29">
        <f>+SUMIFS('Scritture 2015'!$F:$F,'Scritture 2015'!$G:$G,"39SD",'Scritture 2015'!$A:$A,$M371)</f>
        <v>0</v>
      </c>
      <c r="Z371" s="29">
        <f>+SUMIFS('Scritture 2015'!$F:$F,'Scritture 2015'!$G:$G,"37",'Scritture 2015'!$A:$A,$M371)</f>
        <v>0</v>
      </c>
      <c r="AA371" s="29">
        <f>+SUMIFS('Scritture 2015'!$F:$F,'Scritture 2015'!$G:$G,"19",'Scritture 2015'!$A:$A,$M371)</f>
        <v>0</v>
      </c>
      <c r="AB371" s="29">
        <f>+SUMIFS('Scritture 2015'!$F:$F,'Scritture 2015'!$G:$G,"SP",'Scritture 2015'!$A:$A,$M371)</f>
        <v>0</v>
      </c>
      <c r="AC371" s="29">
        <f t="shared" si="36"/>
        <v>147684.45000000001</v>
      </c>
      <c r="AD371" s="29">
        <f t="shared" si="37"/>
        <v>0</v>
      </c>
      <c r="AF371">
        <v>540</v>
      </c>
      <c r="AG371" t="s">
        <v>950</v>
      </c>
    </row>
    <row r="372" spans="1:33" x14ac:dyDescent="0.3">
      <c r="A372" s="12" t="s">
        <v>426</v>
      </c>
      <c r="B372" s="12" t="s">
        <v>467</v>
      </c>
      <c r="C372" s="13" t="s">
        <v>468</v>
      </c>
      <c r="D372" s="13" t="s">
        <v>474</v>
      </c>
      <c r="E372" s="14" t="s">
        <v>475</v>
      </c>
      <c r="F372" s="13"/>
      <c r="G372" s="13"/>
      <c r="H372" s="10" t="s">
        <v>426</v>
      </c>
      <c r="I372" s="10" t="s">
        <v>467</v>
      </c>
      <c r="J372" s="20" t="s">
        <v>471</v>
      </c>
      <c r="K372" s="20" t="s">
        <v>471</v>
      </c>
      <c r="L372" s="20">
        <v>0</v>
      </c>
      <c r="M372" s="15">
        <v>44002000014</v>
      </c>
      <c r="N372" s="15" t="s">
        <v>484</v>
      </c>
      <c r="O372" s="12">
        <f>+VLOOKUP(M372,[2]Foglio1!$A:$C,3,0)</f>
        <v>5622.1</v>
      </c>
      <c r="P372" s="12">
        <f>+VLOOKUP(M372,[3]Foglio1!$A$1:$C$65536,3,0)</f>
        <v>7740.49</v>
      </c>
      <c r="Q372" s="12">
        <f t="shared" si="38"/>
        <v>2118.3899999999994</v>
      </c>
      <c r="R372" s="29">
        <f>+VLOOKUP($M372,'Sp 2013'!$M:$X,12,0)</f>
        <v>0</v>
      </c>
      <c r="S372" s="29">
        <f>+VLOOKUP($M372,'Bil 2014'!$M:$Y,13,0)</f>
        <v>0</v>
      </c>
      <c r="T372" s="29">
        <f>+SUMIFS('Scritture 2015'!$F:$F,'Scritture 2015'!$G:$G,"38",'Scritture 2015'!$A:$A,$M372)</f>
        <v>0</v>
      </c>
      <c r="U372" s="29">
        <f>+SUMIFS('Scritture 2015'!$F:$F,'Scritture 2015'!$G:$G,"16",'Scritture 2015'!$A:$A,$M372)</f>
        <v>0</v>
      </c>
      <c r="V372" s="29">
        <f>+SUMIFS('Scritture 2015'!$F:$F,'Scritture 2015'!$G:$G,"39CA",'Scritture 2015'!$A:$A,$M372)</f>
        <v>0</v>
      </c>
      <c r="W372" s="29">
        <f>+SUMIFS('Scritture 2015'!$F:$F,'Scritture 2015'!$G:$G,"17",'Scritture 2015'!$A:$A,$M372)</f>
        <v>0</v>
      </c>
      <c r="X372" s="29">
        <f>+SUMIFS('Scritture 2015'!$F:$F,'Scritture 2015'!$G:$G,"39AF",'Scritture 2015'!$A:$A,$M372)</f>
        <v>0</v>
      </c>
      <c r="Y372" s="29">
        <f>+SUMIFS('Scritture 2015'!$F:$F,'Scritture 2015'!$G:$G,"39SD",'Scritture 2015'!$A:$A,$M372)</f>
        <v>0</v>
      </c>
      <c r="Z372" s="29">
        <f>+SUMIFS('Scritture 2015'!$F:$F,'Scritture 2015'!$G:$G,"37",'Scritture 2015'!$A:$A,$M372)</f>
        <v>0</v>
      </c>
      <c r="AA372" s="29">
        <f>+SUMIFS('Scritture 2015'!$F:$F,'Scritture 2015'!$G:$G,"19",'Scritture 2015'!$A:$A,$M372)</f>
        <v>0</v>
      </c>
      <c r="AB372" s="29">
        <f>+SUMIFS('Scritture 2015'!$F:$F,'Scritture 2015'!$G:$G,"SP",'Scritture 2015'!$A:$A,$M372)</f>
        <v>0</v>
      </c>
      <c r="AC372" s="29">
        <f t="shared" si="36"/>
        <v>7740.49</v>
      </c>
      <c r="AD372" s="29">
        <f t="shared" si="37"/>
        <v>0</v>
      </c>
      <c r="AF372">
        <v>540</v>
      </c>
      <c r="AG372" t="s">
        <v>950</v>
      </c>
    </row>
    <row r="373" spans="1:33" x14ac:dyDescent="0.3">
      <c r="A373" s="12" t="s">
        <v>426</v>
      </c>
      <c r="B373" s="12" t="s">
        <v>467</v>
      </c>
      <c r="C373" s="13" t="s">
        <v>468</v>
      </c>
      <c r="D373" s="13" t="s">
        <v>474</v>
      </c>
      <c r="E373" s="14" t="s">
        <v>475</v>
      </c>
      <c r="F373" s="13"/>
      <c r="G373" s="13"/>
      <c r="H373" s="10" t="s">
        <v>426</v>
      </c>
      <c r="I373" s="10" t="s">
        <v>467</v>
      </c>
      <c r="J373" s="20" t="s">
        <v>471</v>
      </c>
      <c r="K373" s="20" t="s">
        <v>471</v>
      </c>
      <c r="L373" s="20">
        <v>0</v>
      </c>
      <c r="M373" s="15">
        <v>44002000015</v>
      </c>
      <c r="N373" s="15" t="s">
        <v>485</v>
      </c>
      <c r="O373" s="12">
        <f>+VLOOKUP(M373,[2]Foglio1!$A:$C,3,0)</f>
        <v>6127</v>
      </c>
      <c r="P373" s="12">
        <f>+VLOOKUP(M373,[3]Foglio1!$A$1:$C$65536,3,0)</f>
        <v>10578.78</v>
      </c>
      <c r="Q373" s="12">
        <f t="shared" si="38"/>
        <v>4451.7800000000007</v>
      </c>
      <c r="R373" s="29">
        <f>+VLOOKUP($M373,'Sp 2013'!$M:$X,12,0)</f>
        <v>0</v>
      </c>
      <c r="S373" s="29">
        <f>+VLOOKUP($M373,'Bil 2014'!$M:$Y,13,0)</f>
        <v>0</v>
      </c>
      <c r="T373" s="29">
        <f>+SUMIFS('Scritture 2015'!$F:$F,'Scritture 2015'!$G:$G,"38",'Scritture 2015'!$A:$A,$M373)</f>
        <v>0</v>
      </c>
      <c r="U373" s="29">
        <f>+SUMIFS('Scritture 2015'!$F:$F,'Scritture 2015'!$G:$G,"16",'Scritture 2015'!$A:$A,$M373)</f>
        <v>0</v>
      </c>
      <c r="V373" s="29">
        <f>+SUMIFS('Scritture 2015'!$F:$F,'Scritture 2015'!$G:$G,"39CA",'Scritture 2015'!$A:$A,$M373)</f>
        <v>0</v>
      </c>
      <c r="W373" s="29">
        <f>+SUMIFS('Scritture 2015'!$F:$F,'Scritture 2015'!$G:$G,"17",'Scritture 2015'!$A:$A,$M373)</f>
        <v>0</v>
      </c>
      <c r="X373" s="29">
        <f>+SUMIFS('Scritture 2015'!$F:$F,'Scritture 2015'!$G:$G,"39AF",'Scritture 2015'!$A:$A,$M373)</f>
        <v>0</v>
      </c>
      <c r="Y373" s="29">
        <f>+SUMIFS('Scritture 2015'!$F:$F,'Scritture 2015'!$G:$G,"39SD",'Scritture 2015'!$A:$A,$M373)</f>
        <v>0</v>
      </c>
      <c r="Z373" s="29">
        <f>+SUMIFS('Scritture 2015'!$F:$F,'Scritture 2015'!$G:$G,"37",'Scritture 2015'!$A:$A,$M373)</f>
        <v>0</v>
      </c>
      <c r="AA373" s="29">
        <f>+SUMIFS('Scritture 2015'!$F:$F,'Scritture 2015'!$G:$G,"19",'Scritture 2015'!$A:$A,$M373)</f>
        <v>0</v>
      </c>
      <c r="AB373" s="29">
        <f>+SUMIFS('Scritture 2015'!$F:$F,'Scritture 2015'!$G:$G,"SP",'Scritture 2015'!$A:$A,$M373)</f>
        <v>0</v>
      </c>
      <c r="AC373" s="29">
        <f t="shared" si="36"/>
        <v>10578.78</v>
      </c>
      <c r="AD373" s="29">
        <f t="shared" si="37"/>
        <v>0</v>
      </c>
      <c r="AF373">
        <v>540</v>
      </c>
      <c r="AG373" t="s">
        <v>950</v>
      </c>
    </row>
    <row r="374" spans="1:33" x14ac:dyDescent="0.3">
      <c r="A374" s="12" t="s">
        <v>426</v>
      </c>
      <c r="B374" s="12" t="s">
        <v>467</v>
      </c>
      <c r="C374" s="13" t="s">
        <v>468</v>
      </c>
      <c r="D374" s="13" t="s">
        <v>474</v>
      </c>
      <c r="E374" s="14" t="s">
        <v>475</v>
      </c>
      <c r="F374" s="13"/>
      <c r="G374" s="13"/>
      <c r="H374" s="10" t="s">
        <v>426</v>
      </c>
      <c r="I374" s="10" t="s">
        <v>467</v>
      </c>
      <c r="J374" t="s">
        <v>471</v>
      </c>
      <c r="K374" t="s">
        <v>471</v>
      </c>
      <c r="L374">
        <v>0</v>
      </c>
      <c r="M374" s="15">
        <v>44002000018</v>
      </c>
      <c r="N374" s="15" t="s">
        <v>486</v>
      </c>
      <c r="O374" s="12">
        <f>+VLOOKUP(M374,[2]Foglio1!$A:$C,3,0)</f>
        <v>6807.42</v>
      </c>
      <c r="P374" s="12">
        <f>+VLOOKUP(M374,[3]Foglio1!$A$1:$C$65536,3,0)</f>
        <v>0</v>
      </c>
      <c r="Q374" s="12">
        <f t="shared" si="38"/>
        <v>-6807.42</v>
      </c>
      <c r="R374" s="29">
        <f>+VLOOKUP($M374,'Sp 2013'!$M:$X,12,0)</f>
        <v>0</v>
      </c>
      <c r="S374" s="29">
        <f>+VLOOKUP($M374,'Bil 2014'!$M:$Y,13,0)</f>
        <v>0</v>
      </c>
      <c r="T374" s="29">
        <f>+SUMIFS('Scritture 2015'!$F:$F,'Scritture 2015'!$G:$G,"38",'Scritture 2015'!$A:$A,$M374)</f>
        <v>0</v>
      </c>
      <c r="U374" s="29">
        <f>+SUMIFS('Scritture 2015'!$F:$F,'Scritture 2015'!$G:$G,"16",'Scritture 2015'!$A:$A,$M374)</f>
        <v>0</v>
      </c>
      <c r="V374" s="29">
        <f>+SUMIFS('Scritture 2015'!$F:$F,'Scritture 2015'!$G:$G,"39CA",'Scritture 2015'!$A:$A,$M374)</f>
        <v>0</v>
      </c>
      <c r="W374" s="29">
        <f>+SUMIFS('Scritture 2015'!$F:$F,'Scritture 2015'!$G:$G,"17",'Scritture 2015'!$A:$A,$M374)</f>
        <v>0</v>
      </c>
      <c r="X374" s="29">
        <f>+SUMIFS('Scritture 2015'!$F:$F,'Scritture 2015'!$G:$G,"39AF",'Scritture 2015'!$A:$A,$M374)</f>
        <v>0</v>
      </c>
      <c r="Y374" s="29">
        <f>+SUMIFS('Scritture 2015'!$F:$F,'Scritture 2015'!$G:$G,"39SD",'Scritture 2015'!$A:$A,$M374)</f>
        <v>0</v>
      </c>
      <c r="Z374" s="29">
        <f>+SUMIFS('Scritture 2015'!$F:$F,'Scritture 2015'!$G:$G,"37",'Scritture 2015'!$A:$A,$M374)</f>
        <v>0</v>
      </c>
      <c r="AA374" s="29">
        <f>+SUMIFS('Scritture 2015'!$F:$F,'Scritture 2015'!$G:$G,"19",'Scritture 2015'!$A:$A,$M374)</f>
        <v>0</v>
      </c>
      <c r="AB374" s="29">
        <f>+SUMIFS('Scritture 2015'!$F:$F,'Scritture 2015'!$G:$G,"SP",'Scritture 2015'!$A:$A,$M374)</f>
        <v>0</v>
      </c>
      <c r="AC374" s="29">
        <f t="shared" si="36"/>
        <v>0</v>
      </c>
      <c r="AD374" s="29">
        <f t="shared" si="37"/>
        <v>0</v>
      </c>
      <c r="AF374">
        <v>540</v>
      </c>
      <c r="AG374" t="s">
        <v>950</v>
      </c>
    </row>
    <row r="375" spans="1:33" x14ac:dyDescent="0.3">
      <c r="A375" s="12" t="s">
        <v>426</v>
      </c>
      <c r="B375" s="12" t="s">
        <v>467</v>
      </c>
      <c r="C375" s="13" t="s">
        <v>468</v>
      </c>
      <c r="D375" s="13" t="s">
        <v>474</v>
      </c>
      <c r="E375" s="14" t="s">
        <v>475</v>
      </c>
      <c r="F375" s="13"/>
      <c r="G375" s="13"/>
      <c r="H375" s="10" t="s">
        <v>426</v>
      </c>
      <c r="I375" s="10" t="s">
        <v>467</v>
      </c>
      <c r="J375" t="s">
        <v>471</v>
      </c>
      <c r="K375" t="s">
        <v>471</v>
      </c>
      <c r="L375">
        <v>0</v>
      </c>
      <c r="M375" s="15">
        <v>44002000019</v>
      </c>
      <c r="N375" s="15" t="s">
        <v>487</v>
      </c>
      <c r="O375" s="12">
        <f>+VLOOKUP(M375,[2]Foglio1!$A:$C,3,0)</f>
        <v>8709.8799999999992</v>
      </c>
      <c r="P375" s="12">
        <f>+VLOOKUP(M375,[3]Foglio1!$A$1:$C$65536,3,0)</f>
        <v>3520.38</v>
      </c>
      <c r="Q375" s="12">
        <f t="shared" si="38"/>
        <v>-5189.4999999999991</v>
      </c>
      <c r="R375" s="29">
        <f>+VLOOKUP($M375,'Sp 2013'!$M:$X,12,0)</f>
        <v>0</v>
      </c>
      <c r="S375" s="29">
        <f>+VLOOKUP($M375,'Bil 2014'!$M:$Y,13,0)</f>
        <v>0</v>
      </c>
      <c r="T375" s="29">
        <f>+SUMIFS('Scritture 2015'!$F:$F,'Scritture 2015'!$G:$G,"38",'Scritture 2015'!$A:$A,$M375)</f>
        <v>0</v>
      </c>
      <c r="U375" s="29">
        <f>+SUMIFS('Scritture 2015'!$F:$F,'Scritture 2015'!$G:$G,"16",'Scritture 2015'!$A:$A,$M375)</f>
        <v>0</v>
      </c>
      <c r="V375" s="29">
        <f>+SUMIFS('Scritture 2015'!$F:$F,'Scritture 2015'!$G:$G,"39CA",'Scritture 2015'!$A:$A,$M375)</f>
        <v>0</v>
      </c>
      <c r="W375" s="29">
        <f>+SUMIFS('Scritture 2015'!$F:$F,'Scritture 2015'!$G:$G,"17",'Scritture 2015'!$A:$A,$M375)</f>
        <v>0</v>
      </c>
      <c r="X375" s="29">
        <f>+SUMIFS('Scritture 2015'!$F:$F,'Scritture 2015'!$G:$G,"39AF",'Scritture 2015'!$A:$A,$M375)</f>
        <v>0</v>
      </c>
      <c r="Y375" s="29">
        <f>+SUMIFS('Scritture 2015'!$F:$F,'Scritture 2015'!$G:$G,"39SD",'Scritture 2015'!$A:$A,$M375)</f>
        <v>0</v>
      </c>
      <c r="Z375" s="29">
        <f>+SUMIFS('Scritture 2015'!$F:$F,'Scritture 2015'!$G:$G,"37",'Scritture 2015'!$A:$A,$M375)</f>
        <v>0</v>
      </c>
      <c r="AA375" s="29">
        <f>+SUMIFS('Scritture 2015'!$F:$F,'Scritture 2015'!$G:$G,"19",'Scritture 2015'!$A:$A,$M375)</f>
        <v>0</v>
      </c>
      <c r="AB375" s="29">
        <f>+SUMIFS('Scritture 2015'!$F:$F,'Scritture 2015'!$G:$G,"SP",'Scritture 2015'!$A:$A,$M375)</f>
        <v>0</v>
      </c>
      <c r="AC375" s="29">
        <f t="shared" si="36"/>
        <v>3520.38</v>
      </c>
      <c r="AD375" s="29">
        <f t="shared" si="37"/>
        <v>0</v>
      </c>
      <c r="AF375">
        <v>540</v>
      </c>
      <c r="AG375" t="s">
        <v>950</v>
      </c>
    </row>
    <row r="376" spans="1:33" x14ac:dyDescent="0.3">
      <c r="A376" s="12" t="s">
        <v>426</v>
      </c>
      <c r="B376" s="12" t="s">
        <v>467</v>
      </c>
      <c r="C376" s="13" t="s">
        <v>468</v>
      </c>
      <c r="D376" s="13" t="s">
        <v>474</v>
      </c>
      <c r="E376" s="14" t="s">
        <v>475</v>
      </c>
      <c r="F376" s="13"/>
      <c r="G376" s="13"/>
      <c r="H376" s="10" t="s">
        <v>426</v>
      </c>
      <c r="I376" s="10" t="s">
        <v>467</v>
      </c>
      <c r="J376" t="s">
        <v>471</v>
      </c>
      <c r="K376" t="s">
        <v>471</v>
      </c>
      <c r="L376">
        <v>0</v>
      </c>
      <c r="M376" s="15">
        <v>44002000020</v>
      </c>
      <c r="N376" s="15" t="s">
        <v>488</v>
      </c>
      <c r="O376" s="12">
        <f>+VLOOKUP(M376,[2]Foglio1!$A:$C,3,0)</f>
        <v>10084.59</v>
      </c>
      <c r="P376" s="12">
        <f>+VLOOKUP(M376,[3]Foglio1!$A$1:$C$65536,3,0)</f>
        <v>11257.84</v>
      </c>
      <c r="Q376" s="12">
        <f t="shared" si="38"/>
        <v>1173.25</v>
      </c>
      <c r="R376" s="29">
        <f>+VLOOKUP($M376,'Sp 2013'!$M:$X,12,0)</f>
        <v>0</v>
      </c>
      <c r="S376" s="29">
        <f>+VLOOKUP($M376,'Bil 2014'!$M:$Y,13,0)</f>
        <v>0</v>
      </c>
      <c r="T376" s="29">
        <f>+SUMIFS('Scritture 2015'!$F:$F,'Scritture 2015'!$G:$G,"38",'Scritture 2015'!$A:$A,$M376)</f>
        <v>0</v>
      </c>
      <c r="U376" s="29">
        <f>+SUMIFS('Scritture 2015'!$F:$F,'Scritture 2015'!$G:$G,"16",'Scritture 2015'!$A:$A,$M376)</f>
        <v>0</v>
      </c>
      <c r="V376" s="29">
        <f>+SUMIFS('Scritture 2015'!$F:$F,'Scritture 2015'!$G:$G,"39CA",'Scritture 2015'!$A:$A,$M376)</f>
        <v>0</v>
      </c>
      <c r="W376" s="29">
        <f>+SUMIFS('Scritture 2015'!$F:$F,'Scritture 2015'!$G:$G,"17",'Scritture 2015'!$A:$A,$M376)</f>
        <v>0</v>
      </c>
      <c r="X376" s="29">
        <f>+SUMIFS('Scritture 2015'!$F:$F,'Scritture 2015'!$G:$G,"39AF",'Scritture 2015'!$A:$A,$M376)</f>
        <v>0</v>
      </c>
      <c r="Y376" s="29">
        <f>+SUMIFS('Scritture 2015'!$F:$F,'Scritture 2015'!$G:$G,"39SD",'Scritture 2015'!$A:$A,$M376)</f>
        <v>0</v>
      </c>
      <c r="Z376" s="29">
        <f>+SUMIFS('Scritture 2015'!$F:$F,'Scritture 2015'!$G:$G,"37",'Scritture 2015'!$A:$A,$M376)</f>
        <v>0</v>
      </c>
      <c r="AA376" s="29">
        <f>+SUMIFS('Scritture 2015'!$F:$F,'Scritture 2015'!$G:$G,"19",'Scritture 2015'!$A:$A,$M376)</f>
        <v>0</v>
      </c>
      <c r="AB376" s="29">
        <f>+SUMIFS('Scritture 2015'!$F:$F,'Scritture 2015'!$G:$G,"SP",'Scritture 2015'!$A:$A,$M376)</f>
        <v>0</v>
      </c>
      <c r="AC376" s="29">
        <f t="shared" si="36"/>
        <v>11257.84</v>
      </c>
      <c r="AD376" s="29">
        <f t="shared" si="37"/>
        <v>0</v>
      </c>
      <c r="AF376">
        <v>540</v>
      </c>
      <c r="AG376" t="s">
        <v>950</v>
      </c>
    </row>
    <row r="377" spans="1:33" x14ac:dyDescent="0.3">
      <c r="A377" s="12" t="s">
        <v>426</v>
      </c>
      <c r="B377" s="12" t="s">
        <v>467</v>
      </c>
      <c r="C377" s="13" t="s">
        <v>468</v>
      </c>
      <c r="D377" s="13" t="s">
        <v>474</v>
      </c>
      <c r="E377" s="14" t="s">
        <v>475</v>
      </c>
      <c r="F377" s="13"/>
      <c r="G377" s="13"/>
      <c r="H377" s="10" t="s">
        <v>426</v>
      </c>
      <c r="I377" s="10" t="s">
        <v>467</v>
      </c>
      <c r="J377" t="s">
        <v>471</v>
      </c>
      <c r="K377" t="s">
        <v>471</v>
      </c>
      <c r="L377">
        <v>0</v>
      </c>
      <c r="M377" s="15">
        <v>44002000021</v>
      </c>
      <c r="N377" s="15" t="s">
        <v>489</v>
      </c>
      <c r="O377" s="12">
        <f>+VLOOKUP(M377,[2]Foglio1!$A:$C,3,0)</f>
        <v>385621.33</v>
      </c>
      <c r="P377" s="12">
        <f>+VLOOKUP(M377,[3]Foglio1!$A$1:$C$65536,3,0)</f>
        <v>325607.64</v>
      </c>
      <c r="Q377" s="12">
        <f t="shared" si="38"/>
        <v>-60013.69</v>
      </c>
      <c r="R377" s="29">
        <f>+VLOOKUP($M377,'Sp 2013'!$M:$X,12,0)</f>
        <v>0</v>
      </c>
      <c r="S377" s="29">
        <f>+VLOOKUP($M377,'Bil 2014'!$M:$Y,13,0)</f>
        <v>0</v>
      </c>
      <c r="T377" s="29">
        <f>+SUMIFS('Scritture 2015'!$F:$F,'Scritture 2015'!$G:$G,"38",'Scritture 2015'!$A:$A,$M377)</f>
        <v>0</v>
      </c>
      <c r="U377" s="29">
        <f>+SUMIFS('Scritture 2015'!$F:$F,'Scritture 2015'!$G:$G,"16",'Scritture 2015'!$A:$A,$M377)</f>
        <v>0</v>
      </c>
      <c r="V377" s="29">
        <f>+SUMIFS('Scritture 2015'!$F:$F,'Scritture 2015'!$G:$G,"39CA",'Scritture 2015'!$A:$A,$M377)</f>
        <v>0</v>
      </c>
      <c r="W377" s="29">
        <f>+SUMIFS('Scritture 2015'!$F:$F,'Scritture 2015'!$G:$G,"17",'Scritture 2015'!$A:$A,$M377)</f>
        <v>0</v>
      </c>
      <c r="X377" s="29">
        <f>+SUMIFS('Scritture 2015'!$F:$F,'Scritture 2015'!$G:$G,"39AF",'Scritture 2015'!$A:$A,$M377)</f>
        <v>0</v>
      </c>
      <c r="Y377" s="29">
        <f>+SUMIFS('Scritture 2015'!$F:$F,'Scritture 2015'!$G:$G,"39SD",'Scritture 2015'!$A:$A,$M377)</f>
        <v>0</v>
      </c>
      <c r="Z377" s="29">
        <f>+SUMIFS('Scritture 2015'!$F:$F,'Scritture 2015'!$G:$G,"37",'Scritture 2015'!$A:$A,$M377)</f>
        <v>0</v>
      </c>
      <c r="AA377" s="29">
        <f>+SUMIFS('Scritture 2015'!$F:$F,'Scritture 2015'!$G:$G,"19",'Scritture 2015'!$A:$A,$M377)</f>
        <v>0</v>
      </c>
      <c r="AB377" s="29">
        <f>+SUMIFS('Scritture 2015'!$F:$F,'Scritture 2015'!$G:$G,"SP",'Scritture 2015'!$A:$A,$M377)</f>
        <v>0</v>
      </c>
      <c r="AC377" s="29">
        <f t="shared" si="36"/>
        <v>325607.64</v>
      </c>
      <c r="AD377" s="29">
        <f t="shared" si="37"/>
        <v>0</v>
      </c>
      <c r="AF377">
        <v>540</v>
      </c>
      <c r="AG377" t="s">
        <v>950</v>
      </c>
    </row>
    <row r="378" spans="1:33" x14ac:dyDescent="0.3">
      <c r="A378" s="12" t="s">
        <v>426</v>
      </c>
      <c r="B378" s="12" t="s">
        <v>467</v>
      </c>
      <c r="C378" s="13" t="s">
        <v>468</v>
      </c>
      <c r="D378" s="13" t="s">
        <v>474</v>
      </c>
      <c r="E378" s="14" t="s">
        <v>475</v>
      </c>
      <c r="F378" s="13"/>
      <c r="G378" s="13"/>
      <c r="H378" s="10" t="s">
        <v>426</v>
      </c>
      <c r="I378" s="10" t="s">
        <v>467</v>
      </c>
      <c r="J378" t="s">
        <v>471</v>
      </c>
      <c r="K378" t="s">
        <v>471</v>
      </c>
      <c r="L378">
        <v>0</v>
      </c>
      <c r="M378" s="15">
        <v>44002000022</v>
      </c>
      <c r="N378" s="15" t="s">
        <v>490</v>
      </c>
      <c r="O378" s="12">
        <f>+VLOOKUP(M378,[2]Foglio1!$A:$C,3,0)</f>
        <v>75233.5</v>
      </c>
      <c r="P378" s="12">
        <f>+VLOOKUP(M378,[3]Foglio1!$A$1:$C$65536,3,0)</f>
        <v>90094.8</v>
      </c>
      <c r="Q378" s="12">
        <f t="shared" si="38"/>
        <v>14861.300000000003</v>
      </c>
      <c r="R378" s="29">
        <f>+VLOOKUP($M378,'Sp 2013'!$M:$X,12,0)</f>
        <v>0</v>
      </c>
      <c r="S378" s="29">
        <f>+VLOOKUP($M378,'Bil 2014'!$M:$Y,13,0)</f>
        <v>0</v>
      </c>
      <c r="T378" s="29">
        <f>+SUMIFS('Scritture 2015'!$F:$F,'Scritture 2015'!$G:$G,"38",'Scritture 2015'!$A:$A,$M378)</f>
        <v>0</v>
      </c>
      <c r="U378" s="29">
        <f>+SUMIFS('Scritture 2015'!$F:$F,'Scritture 2015'!$G:$G,"16",'Scritture 2015'!$A:$A,$M378)</f>
        <v>0</v>
      </c>
      <c r="V378" s="29">
        <f>+SUMIFS('Scritture 2015'!$F:$F,'Scritture 2015'!$G:$G,"39CA",'Scritture 2015'!$A:$A,$M378)</f>
        <v>0</v>
      </c>
      <c r="W378" s="29">
        <f>+SUMIFS('Scritture 2015'!$F:$F,'Scritture 2015'!$G:$G,"17",'Scritture 2015'!$A:$A,$M378)</f>
        <v>0</v>
      </c>
      <c r="X378" s="29">
        <f>+SUMIFS('Scritture 2015'!$F:$F,'Scritture 2015'!$G:$G,"39AF",'Scritture 2015'!$A:$A,$M378)</f>
        <v>0</v>
      </c>
      <c r="Y378" s="29">
        <f>+SUMIFS('Scritture 2015'!$F:$F,'Scritture 2015'!$G:$G,"39SD",'Scritture 2015'!$A:$A,$M378)</f>
        <v>0</v>
      </c>
      <c r="Z378" s="29">
        <f>+SUMIFS('Scritture 2015'!$F:$F,'Scritture 2015'!$G:$G,"37",'Scritture 2015'!$A:$A,$M378)</f>
        <v>0</v>
      </c>
      <c r="AA378" s="29">
        <f>+SUMIFS('Scritture 2015'!$F:$F,'Scritture 2015'!$G:$G,"19",'Scritture 2015'!$A:$A,$M378)</f>
        <v>0</v>
      </c>
      <c r="AB378" s="29">
        <f>+SUMIFS('Scritture 2015'!$F:$F,'Scritture 2015'!$G:$G,"SP",'Scritture 2015'!$A:$A,$M378)</f>
        <v>0</v>
      </c>
      <c r="AC378" s="29">
        <f t="shared" si="36"/>
        <v>90094.8</v>
      </c>
      <c r="AD378" s="29">
        <f t="shared" si="37"/>
        <v>0</v>
      </c>
      <c r="AF378">
        <v>540</v>
      </c>
      <c r="AG378" t="s">
        <v>950</v>
      </c>
    </row>
    <row r="379" spans="1:33" x14ac:dyDescent="0.3">
      <c r="A379" s="12" t="s">
        <v>426</v>
      </c>
      <c r="B379" s="12" t="s">
        <v>467</v>
      </c>
      <c r="C379" s="13" t="s">
        <v>468</v>
      </c>
      <c r="D379" s="13" t="s">
        <v>474</v>
      </c>
      <c r="E379" s="14" t="s">
        <v>475</v>
      </c>
      <c r="F379" s="13"/>
      <c r="G379" s="13"/>
      <c r="H379" s="10" t="s">
        <v>426</v>
      </c>
      <c r="I379" s="10" t="s">
        <v>467</v>
      </c>
      <c r="J379" t="s">
        <v>471</v>
      </c>
      <c r="K379" t="s">
        <v>471</v>
      </c>
      <c r="L379">
        <v>0</v>
      </c>
      <c r="M379" s="15">
        <v>44002000024</v>
      </c>
      <c r="N379" s="15" t="s">
        <v>491</v>
      </c>
      <c r="O379" s="12">
        <f>+VLOOKUP(M379,[2]Foglio1!$A:$C,3,0)</f>
        <v>118728.29</v>
      </c>
      <c r="P379" s="12">
        <f>+VLOOKUP(M379,[3]Foglio1!$A$1:$C$65536,3,0)</f>
        <v>102956.79</v>
      </c>
      <c r="Q379" s="12">
        <f t="shared" si="38"/>
        <v>-15771.5</v>
      </c>
      <c r="R379" s="29">
        <f>+VLOOKUP($M379,'Sp 2013'!$M:$X,12,0)</f>
        <v>0</v>
      </c>
      <c r="S379" s="29">
        <f>+VLOOKUP($M379,'Bil 2014'!$M:$Y,13,0)</f>
        <v>0</v>
      </c>
      <c r="T379" s="29">
        <f>+SUMIFS('Scritture 2015'!$F:$F,'Scritture 2015'!$G:$G,"38",'Scritture 2015'!$A:$A,$M379)</f>
        <v>0</v>
      </c>
      <c r="U379" s="29">
        <f>+SUMIFS('Scritture 2015'!$F:$F,'Scritture 2015'!$G:$G,"16",'Scritture 2015'!$A:$A,$M379)</f>
        <v>0</v>
      </c>
      <c r="V379" s="29">
        <f>+SUMIFS('Scritture 2015'!$F:$F,'Scritture 2015'!$G:$G,"39CA",'Scritture 2015'!$A:$A,$M379)</f>
        <v>0</v>
      </c>
      <c r="W379" s="29">
        <f>+SUMIFS('Scritture 2015'!$F:$F,'Scritture 2015'!$G:$G,"17",'Scritture 2015'!$A:$A,$M379)</f>
        <v>0</v>
      </c>
      <c r="X379" s="29">
        <f>+SUMIFS('Scritture 2015'!$F:$F,'Scritture 2015'!$G:$G,"39AF",'Scritture 2015'!$A:$A,$M379)</f>
        <v>0</v>
      </c>
      <c r="Y379" s="29">
        <f>+SUMIFS('Scritture 2015'!$F:$F,'Scritture 2015'!$G:$G,"39SD",'Scritture 2015'!$A:$A,$M379)</f>
        <v>0</v>
      </c>
      <c r="Z379" s="29">
        <f>+SUMIFS('Scritture 2015'!$F:$F,'Scritture 2015'!$G:$G,"37",'Scritture 2015'!$A:$A,$M379)</f>
        <v>0</v>
      </c>
      <c r="AA379" s="29">
        <f>+SUMIFS('Scritture 2015'!$F:$F,'Scritture 2015'!$G:$G,"19",'Scritture 2015'!$A:$A,$M379)</f>
        <v>0</v>
      </c>
      <c r="AB379" s="29">
        <f>+SUMIFS('Scritture 2015'!$F:$F,'Scritture 2015'!$G:$G,"SP",'Scritture 2015'!$A:$A,$M379)</f>
        <v>0</v>
      </c>
      <c r="AC379" s="29">
        <f t="shared" si="36"/>
        <v>102956.79</v>
      </c>
      <c r="AD379" s="29">
        <f t="shared" si="37"/>
        <v>0</v>
      </c>
      <c r="AF379">
        <v>540</v>
      </c>
      <c r="AG379" t="s">
        <v>950</v>
      </c>
    </row>
    <row r="380" spans="1:33" x14ac:dyDescent="0.3">
      <c r="A380" s="12" t="s">
        <v>426</v>
      </c>
      <c r="B380" s="12" t="s">
        <v>467</v>
      </c>
      <c r="C380" s="13" t="s">
        <v>468</v>
      </c>
      <c r="D380" s="13" t="s">
        <v>474</v>
      </c>
      <c r="E380" s="14" t="s">
        <v>475</v>
      </c>
      <c r="F380" s="13"/>
      <c r="G380" s="13"/>
      <c r="H380" s="10" t="s">
        <v>426</v>
      </c>
      <c r="I380" s="10" t="s">
        <v>467</v>
      </c>
      <c r="J380" t="s">
        <v>471</v>
      </c>
      <c r="K380" t="s">
        <v>471</v>
      </c>
      <c r="L380">
        <v>0</v>
      </c>
      <c r="M380" s="15">
        <v>44002000025</v>
      </c>
      <c r="N380" s="15" t="s">
        <v>492</v>
      </c>
      <c r="O380" s="12">
        <f>+VLOOKUP(M380,[2]Foglio1!$A:$C,3,0)</f>
        <v>139341.32</v>
      </c>
      <c r="P380" s="12">
        <f>+VLOOKUP(M380,[3]Foglio1!$A$1:$C$65536,3,0)</f>
        <v>182546.61</v>
      </c>
      <c r="Q380" s="12">
        <f t="shared" si="38"/>
        <v>43205.289999999979</v>
      </c>
      <c r="R380" s="29">
        <f>+VLOOKUP($M380,'Sp 2013'!$M:$X,12,0)</f>
        <v>0</v>
      </c>
      <c r="S380" s="29">
        <f>+VLOOKUP($M380,'Bil 2014'!$M:$Y,13,0)</f>
        <v>0</v>
      </c>
      <c r="T380" s="29">
        <f>+SUMIFS('Scritture 2015'!$F:$F,'Scritture 2015'!$G:$G,"38",'Scritture 2015'!$A:$A,$M380)</f>
        <v>0</v>
      </c>
      <c r="U380" s="29">
        <f>+SUMIFS('Scritture 2015'!$F:$F,'Scritture 2015'!$G:$G,"16",'Scritture 2015'!$A:$A,$M380)</f>
        <v>0</v>
      </c>
      <c r="V380" s="29">
        <f>+SUMIFS('Scritture 2015'!$F:$F,'Scritture 2015'!$G:$G,"39CA",'Scritture 2015'!$A:$A,$M380)</f>
        <v>0</v>
      </c>
      <c r="W380" s="29">
        <f>+SUMIFS('Scritture 2015'!$F:$F,'Scritture 2015'!$G:$G,"17",'Scritture 2015'!$A:$A,$M380)</f>
        <v>0</v>
      </c>
      <c r="X380" s="29">
        <f>+SUMIFS('Scritture 2015'!$F:$F,'Scritture 2015'!$G:$G,"39AF",'Scritture 2015'!$A:$A,$M380)</f>
        <v>0</v>
      </c>
      <c r="Y380" s="29">
        <f>+SUMIFS('Scritture 2015'!$F:$F,'Scritture 2015'!$G:$G,"39SD",'Scritture 2015'!$A:$A,$M380)</f>
        <v>0</v>
      </c>
      <c r="Z380" s="29">
        <f>+SUMIFS('Scritture 2015'!$F:$F,'Scritture 2015'!$G:$G,"37",'Scritture 2015'!$A:$A,$M380)</f>
        <v>0</v>
      </c>
      <c r="AA380" s="29">
        <f>+SUMIFS('Scritture 2015'!$F:$F,'Scritture 2015'!$G:$G,"19",'Scritture 2015'!$A:$A,$M380)</f>
        <v>0</v>
      </c>
      <c r="AB380" s="29">
        <f>+SUMIFS('Scritture 2015'!$F:$F,'Scritture 2015'!$G:$G,"SP",'Scritture 2015'!$A:$A,$M380)</f>
        <v>0</v>
      </c>
      <c r="AC380" s="29">
        <f t="shared" si="36"/>
        <v>182546.61</v>
      </c>
      <c r="AD380" s="29">
        <f t="shared" si="37"/>
        <v>0</v>
      </c>
      <c r="AF380">
        <v>540</v>
      </c>
      <c r="AG380" t="s">
        <v>950</v>
      </c>
    </row>
    <row r="381" spans="1:33" x14ac:dyDescent="0.3">
      <c r="A381" s="12" t="s">
        <v>426</v>
      </c>
      <c r="B381" s="12" t="s">
        <v>467</v>
      </c>
      <c r="C381" s="13" t="s">
        <v>468</v>
      </c>
      <c r="D381" s="13" t="s">
        <v>474</v>
      </c>
      <c r="E381" s="14" t="s">
        <v>475</v>
      </c>
      <c r="F381" s="13"/>
      <c r="G381" s="13"/>
      <c r="H381" s="10" t="s">
        <v>426</v>
      </c>
      <c r="I381" s="10" t="s">
        <v>467</v>
      </c>
      <c r="J381" t="s">
        <v>471</v>
      </c>
      <c r="K381" t="s">
        <v>471</v>
      </c>
      <c r="L381">
        <v>0</v>
      </c>
      <c r="M381" s="15">
        <v>44002000026</v>
      </c>
      <c r="N381" s="15" t="s">
        <v>493</v>
      </c>
      <c r="O381" s="12">
        <f>+VLOOKUP(M381,[2]Foglio1!$A:$C,3,0)</f>
        <v>11659.55</v>
      </c>
      <c r="P381" s="12">
        <f>+VLOOKUP(M381,[3]Foglio1!$A$1:$C$65536,3,0)</f>
        <v>9653.5</v>
      </c>
      <c r="Q381" s="12">
        <f t="shared" si="38"/>
        <v>-2006.0499999999993</v>
      </c>
      <c r="R381" s="29">
        <f>+VLOOKUP($M381,'Sp 2013'!$M:$X,12,0)</f>
        <v>0</v>
      </c>
      <c r="S381" s="29">
        <f>+VLOOKUP($M381,'Bil 2014'!$M:$Y,13,0)</f>
        <v>0</v>
      </c>
      <c r="T381" s="29">
        <f>+SUMIFS('Scritture 2015'!$F:$F,'Scritture 2015'!$G:$G,"38",'Scritture 2015'!$A:$A,$M381)</f>
        <v>0</v>
      </c>
      <c r="U381" s="29">
        <f>+SUMIFS('Scritture 2015'!$F:$F,'Scritture 2015'!$G:$G,"16",'Scritture 2015'!$A:$A,$M381)</f>
        <v>0</v>
      </c>
      <c r="V381" s="29">
        <f>+SUMIFS('Scritture 2015'!$F:$F,'Scritture 2015'!$G:$G,"39CA",'Scritture 2015'!$A:$A,$M381)</f>
        <v>0</v>
      </c>
      <c r="W381" s="29">
        <f>+SUMIFS('Scritture 2015'!$F:$F,'Scritture 2015'!$G:$G,"17",'Scritture 2015'!$A:$A,$M381)</f>
        <v>0</v>
      </c>
      <c r="X381" s="29">
        <f>+SUMIFS('Scritture 2015'!$F:$F,'Scritture 2015'!$G:$G,"39AF",'Scritture 2015'!$A:$A,$M381)</f>
        <v>0</v>
      </c>
      <c r="Y381" s="29">
        <f>+SUMIFS('Scritture 2015'!$F:$F,'Scritture 2015'!$G:$G,"39SD",'Scritture 2015'!$A:$A,$M381)</f>
        <v>0</v>
      </c>
      <c r="Z381" s="29">
        <f>+SUMIFS('Scritture 2015'!$F:$F,'Scritture 2015'!$G:$G,"37",'Scritture 2015'!$A:$A,$M381)</f>
        <v>0</v>
      </c>
      <c r="AA381" s="29">
        <f>+SUMIFS('Scritture 2015'!$F:$F,'Scritture 2015'!$G:$G,"19",'Scritture 2015'!$A:$A,$M381)</f>
        <v>0</v>
      </c>
      <c r="AB381" s="29">
        <f>+SUMIFS('Scritture 2015'!$F:$F,'Scritture 2015'!$G:$G,"SP",'Scritture 2015'!$A:$A,$M381)</f>
        <v>0</v>
      </c>
      <c r="AC381" s="29">
        <f t="shared" si="36"/>
        <v>9653.5</v>
      </c>
      <c r="AD381" s="29">
        <f t="shared" si="37"/>
        <v>0</v>
      </c>
      <c r="AF381">
        <v>540</v>
      </c>
      <c r="AG381" t="s">
        <v>950</v>
      </c>
    </row>
    <row r="382" spans="1:33" x14ac:dyDescent="0.3">
      <c r="A382" s="12" t="s">
        <v>426</v>
      </c>
      <c r="B382" s="12" t="s">
        <v>467</v>
      </c>
      <c r="C382" s="13" t="s">
        <v>468</v>
      </c>
      <c r="D382" s="13" t="s">
        <v>474</v>
      </c>
      <c r="E382" s="14" t="s">
        <v>475</v>
      </c>
      <c r="F382" s="13"/>
      <c r="G382" s="13"/>
      <c r="H382" s="10" t="s">
        <v>426</v>
      </c>
      <c r="I382" s="10" t="s">
        <v>467</v>
      </c>
      <c r="J382" t="s">
        <v>471</v>
      </c>
      <c r="K382" t="s">
        <v>471</v>
      </c>
      <c r="L382">
        <v>0</v>
      </c>
      <c r="M382" s="15">
        <v>55005000099</v>
      </c>
      <c r="N382" s="15" t="s">
        <v>494</v>
      </c>
      <c r="O382" s="12">
        <f>+VLOOKUP(M382,[2]Foglio1!$A:$C,3,0)</f>
        <v>-1343.36</v>
      </c>
      <c r="P382" s="12">
        <f>+VLOOKUP(M382,[3]Foglio1!$A$1:$C$65536,3,0)</f>
        <v>-1944.56</v>
      </c>
      <c r="Q382" s="12">
        <f t="shared" si="38"/>
        <v>-601.20000000000005</v>
      </c>
      <c r="R382" s="29">
        <f>+VLOOKUP($M382,'Sp 2013'!$M:$X,12,0)</f>
        <v>0</v>
      </c>
      <c r="S382" s="29">
        <f>+VLOOKUP($M382,'Bil 2014'!$M:$Y,13,0)</f>
        <v>0</v>
      </c>
      <c r="T382" s="29">
        <f>+SUMIFS('Scritture 2015'!$F:$F,'Scritture 2015'!$G:$G,"38",'Scritture 2015'!$A:$A,$M382)</f>
        <v>0</v>
      </c>
      <c r="U382" s="29">
        <f>+SUMIFS('Scritture 2015'!$F:$F,'Scritture 2015'!$G:$G,"16",'Scritture 2015'!$A:$A,$M382)</f>
        <v>0</v>
      </c>
      <c r="V382" s="29">
        <f>+SUMIFS('Scritture 2015'!$F:$F,'Scritture 2015'!$G:$G,"39CA",'Scritture 2015'!$A:$A,$M382)</f>
        <v>0</v>
      </c>
      <c r="W382" s="29">
        <f>+SUMIFS('Scritture 2015'!$F:$F,'Scritture 2015'!$G:$G,"17",'Scritture 2015'!$A:$A,$M382)</f>
        <v>0</v>
      </c>
      <c r="X382" s="29">
        <f>+SUMIFS('Scritture 2015'!$F:$F,'Scritture 2015'!$G:$G,"39AF",'Scritture 2015'!$A:$A,$M382)</f>
        <v>0</v>
      </c>
      <c r="Y382" s="29">
        <f>+SUMIFS('Scritture 2015'!$F:$F,'Scritture 2015'!$G:$G,"39SD",'Scritture 2015'!$A:$A,$M382)</f>
        <v>0</v>
      </c>
      <c r="Z382" s="29">
        <f>+SUMIFS('Scritture 2015'!$F:$F,'Scritture 2015'!$G:$G,"37",'Scritture 2015'!$A:$A,$M382)</f>
        <v>0</v>
      </c>
      <c r="AA382" s="29">
        <f>+SUMIFS('Scritture 2015'!$F:$F,'Scritture 2015'!$G:$G,"19",'Scritture 2015'!$A:$A,$M382)</f>
        <v>0</v>
      </c>
      <c r="AB382" s="29">
        <f>+SUMIFS('Scritture 2015'!$F:$F,'Scritture 2015'!$G:$G,"SP",'Scritture 2015'!$A:$A,$M382)</f>
        <v>0</v>
      </c>
      <c r="AC382" s="29">
        <f t="shared" si="36"/>
        <v>-1944.56</v>
      </c>
      <c r="AD382" s="29">
        <f t="shared" si="37"/>
        <v>0</v>
      </c>
      <c r="AF382">
        <v>540</v>
      </c>
      <c r="AG382" t="s">
        <v>950</v>
      </c>
    </row>
    <row r="383" spans="1:33" x14ac:dyDescent="0.3">
      <c r="A383" s="12" t="s">
        <v>426</v>
      </c>
      <c r="B383" s="12" t="s">
        <v>467</v>
      </c>
      <c r="C383" s="13" t="s">
        <v>468</v>
      </c>
      <c r="D383" s="13" t="s">
        <v>474</v>
      </c>
      <c r="E383" s="14" t="s">
        <v>475</v>
      </c>
      <c r="F383" s="13"/>
      <c r="G383" s="13"/>
      <c r="H383" s="10" t="s">
        <v>426</v>
      </c>
      <c r="I383" s="10" t="s">
        <v>467</v>
      </c>
      <c r="J383" t="s">
        <v>471</v>
      </c>
      <c r="K383" t="s">
        <v>471</v>
      </c>
      <c r="L383">
        <v>0</v>
      </c>
      <c r="M383" s="15">
        <v>44004000030</v>
      </c>
      <c r="N383" s="15" t="s">
        <v>495</v>
      </c>
      <c r="O383" s="12">
        <f>+VLOOKUP(M383,[2]Foglio1!$A:$C,3,0)</f>
        <v>11238.31</v>
      </c>
      <c r="P383" s="12">
        <f>+VLOOKUP(M383,[3]Foglio1!$A$1:$C$65536,3,0)</f>
        <v>17666.39</v>
      </c>
      <c r="Q383" s="12">
        <f t="shared" si="38"/>
        <v>6428.08</v>
      </c>
      <c r="R383" s="29">
        <f>+VLOOKUP($M383,'Sp 2013'!$M:$X,12,0)</f>
        <v>0</v>
      </c>
      <c r="S383" s="29">
        <f>+VLOOKUP($M383,'Bil 2014'!$M:$Y,13,0)</f>
        <v>0</v>
      </c>
      <c r="T383" s="29">
        <f>+SUMIFS('Scritture 2015'!$F:$F,'Scritture 2015'!$G:$G,"38",'Scritture 2015'!$A:$A,$M383)</f>
        <v>0</v>
      </c>
      <c r="U383" s="29">
        <f>+SUMIFS('Scritture 2015'!$F:$F,'Scritture 2015'!$G:$G,"16",'Scritture 2015'!$A:$A,$M383)</f>
        <v>0</v>
      </c>
      <c r="V383" s="29">
        <f>+SUMIFS('Scritture 2015'!$F:$F,'Scritture 2015'!$G:$G,"39CA",'Scritture 2015'!$A:$A,$M383)</f>
        <v>0</v>
      </c>
      <c r="W383" s="29">
        <f>+SUMIFS('Scritture 2015'!$F:$F,'Scritture 2015'!$G:$G,"17",'Scritture 2015'!$A:$A,$M383)</f>
        <v>0</v>
      </c>
      <c r="X383" s="29">
        <f>+SUMIFS('Scritture 2015'!$F:$F,'Scritture 2015'!$G:$G,"39AF",'Scritture 2015'!$A:$A,$M383)</f>
        <v>0</v>
      </c>
      <c r="Y383" s="29">
        <f>+SUMIFS('Scritture 2015'!$F:$F,'Scritture 2015'!$G:$G,"39SD",'Scritture 2015'!$A:$A,$M383)</f>
        <v>0</v>
      </c>
      <c r="Z383" s="29">
        <f>+SUMIFS('Scritture 2015'!$F:$F,'Scritture 2015'!$G:$G,"37",'Scritture 2015'!$A:$A,$M383)</f>
        <v>0</v>
      </c>
      <c r="AA383" s="29">
        <f>+SUMIFS('Scritture 2015'!$F:$F,'Scritture 2015'!$G:$G,"19",'Scritture 2015'!$A:$A,$M383)</f>
        <v>0</v>
      </c>
      <c r="AB383" s="29">
        <f>+SUMIFS('Scritture 2015'!$F:$F,'Scritture 2015'!$G:$G,"SP",'Scritture 2015'!$A:$A,$M383)</f>
        <v>0</v>
      </c>
      <c r="AC383" s="29">
        <f t="shared" si="36"/>
        <v>17666.39</v>
      </c>
      <c r="AD383" s="29">
        <f t="shared" si="37"/>
        <v>0</v>
      </c>
      <c r="AF383">
        <v>540</v>
      </c>
      <c r="AG383" t="s">
        <v>950</v>
      </c>
    </row>
    <row r="384" spans="1:33" x14ac:dyDescent="0.3">
      <c r="A384" s="12" t="s">
        <v>426</v>
      </c>
      <c r="B384" s="12" t="s">
        <v>467</v>
      </c>
      <c r="C384" s="13" t="s">
        <v>468</v>
      </c>
      <c r="D384" s="13" t="s">
        <v>474</v>
      </c>
      <c r="E384" s="14" t="s">
        <v>475</v>
      </c>
      <c r="F384" s="13"/>
      <c r="G384" s="13"/>
      <c r="H384" s="10" t="s">
        <v>426</v>
      </c>
      <c r="I384" s="10" t="s">
        <v>467</v>
      </c>
      <c r="J384" t="s">
        <v>471</v>
      </c>
      <c r="K384" t="s">
        <v>471</v>
      </c>
      <c r="L384">
        <v>0</v>
      </c>
      <c r="M384" s="15">
        <v>44004000035</v>
      </c>
      <c r="N384" s="15" t="s">
        <v>496</v>
      </c>
      <c r="O384" s="12">
        <f>+VLOOKUP(M384,[2]Foglio1!$A:$C,3,0)</f>
        <v>2736.42</v>
      </c>
      <c r="P384" s="12">
        <f>+VLOOKUP(M384,[3]Foglio1!$A$1:$C$65536,3,0)</f>
        <v>8749.6200000000008</v>
      </c>
      <c r="Q384" s="12">
        <f t="shared" si="38"/>
        <v>6013.2000000000007</v>
      </c>
      <c r="R384" s="29">
        <f>+VLOOKUP($M384,'Sp 2013'!$M:$X,12,0)</f>
        <v>0</v>
      </c>
      <c r="S384" s="29">
        <f>+VLOOKUP($M384,'Bil 2014'!$M:$Y,13,0)</f>
        <v>0</v>
      </c>
      <c r="T384" s="29">
        <f>+SUMIFS('Scritture 2015'!$F:$F,'Scritture 2015'!$G:$G,"38",'Scritture 2015'!$A:$A,$M384)</f>
        <v>0</v>
      </c>
      <c r="U384" s="29">
        <f>+SUMIFS('Scritture 2015'!$F:$F,'Scritture 2015'!$G:$G,"16",'Scritture 2015'!$A:$A,$M384)</f>
        <v>0</v>
      </c>
      <c r="V384" s="29">
        <f>+SUMIFS('Scritture 2015'!$F:$F,'Scritture 2015'!$G:$G,"39CA",'Scritture 2015'!$A:$A,$M384)</f>
        <v>0</v>
      </c>
      <c r="W384" s="29">
        <f>+SUMIFS('Scritture 2015'!$F:$F,'Scritture 2015'!$G:$G,"17",'Scritture 2015'!$A:$A,$M384)</f>
        <v>0</v>
      </c>
      <c r="X384" s="29">
        <f>+SUMIFS('Scritture 2015'!$F:$F,'Scritture 2015'!$G:$G,"39AF",'Scritture 2015'!$A:$A,$M384)</f>
        <v>0</v>
      </c>
      <c r="Y384" s="29">
        <f>+SUMIFS('Scritture 2015'!$F:$F,'Scritture 2015'!$G:$G,"39SD",'Scritture 2015'!$A:$A,$M384)</f>
        <v>0</v>
      </c>
      <c r="Z384" s="29">
        <f>+SUMIFS('Scritture 2015'!$F:$F,'Scritture 2015'!$G:$G,"37",'Scritture 2015'!$A:$A,$M384)</f>
        <v>0</v>
      </c>
      <c r="AA384" s="29">
        <f>+SUMIFS('Scritture 2015'!$F:$F,'Scritture 2015'!$G:$G,"19",'Scritture 2015'!$A:$A,$M384)</f>
        <v>0</v>
      </c>
      <c r="AB384" s="29">
        <f>+SUMIFS('Scritture 2015'!$F:$F,'Scritture 2015'!$G:$G,"SP",'Scritture 2015'!$A:$A,$M384)</f>
        <v>0</v>
      </c>
      <c r="AC384" s="29">
        <f t="shared" si="36"/>
        <v>8749.6200000000008</v>
      </c>
      <c r="AD384" s="29">
        <f t="shared" si="37"/>
        <v>0</v>
      </c>
      <c r="AF384">
        <v>540</v>
      </c>
      <c r="AG384" t="s">
        <v>950</v>
      </c>
    </row>
    <row r="385" spans="1:33" x14ac:dyDescent="0.3">
      <c r="A385" s="12" t="s">
        <v>426</v>
      </c>
      <c r="B385" s="12" t="s">
        <v>467</v>
      </c>
      <c r="C385" s="13" t="s">
        <v>468</v>
      </c>
      <c r="D385" s="13" t="s">
        <v>474</v>
      </c>
      <c r="E385" s="14" t="s">
        <v>475</v>
      </c>
      <c r="F385" s="13"/>
      <c r="G385" s="13"/>
      <c r="H385" s="10" t="s">
        <v>426</v>
      </c>
      <c r="I385" s="10" t="s">
        <v>467</v>
      </c>
      <c r="J385" t="s">
        <v>471</v>
      </c>
      <c r="K385" t="s">
        <v>471</v>
      </c>
      <c r="L385">
        <v>0</v>
      </c>
      <c r="M385" s="15">
        <v>44004000037</v>
      </c>
      <c r="N385" s="15" t="s">
        <v>497</v>
      </c>
      <c r="O385" s="12">
        <f>+VLOOKUP(M385,[2]Foglio1!$A:$C,3,0)</f>
        <v>6691.9</v>
      </c>
      <c r="P385" s="12">
        <f>+VLOOKUP(M385,[3]Foglio1!$A$1:$C$65536,3,0)</f>
        <v>6464.65</v>
      </c>
      <c r="Q385" s="12">
        <f t="shared" si="38"/>
        <v>-227.25</v>
      </c>
      <c r="R385" s="29">
        <f>+VLOOKUP($M385,'Sp 2013'!$M:$X,12,0)</f>
        <v>0</v>
      </c>
      <c r="S385" s="29">
        <f>+VLOOKUP($M385,'Bil 2014'!$M:$Y,13,0)</f>
        <v>0</v>
      </c>
      <c r="T385" s="29">
        <f>+SUMIFS('Scritture 2015'!$F:$F,'Scritture 2015'!$G:$G,"38",'Scritture 2015'!$A:$A,$M385)</f>
        <v>0</v>
      </c>
      <c r="U385" s="29">
        <f>+SUMIFS('Scritture 2015'!$F:$F,'Scritture 2015'!$G:$G,"16",'Scritture 2015'!$A:$A,$M385)</f>
        <v>0</v>
      </c>
      <c r="V385" s="29">
        <f>+SUMIFS('Scritture 2015'!$F:$F,'Scritture 2015'!$G:$G,"39CA",'Scritture 2015'!$A:$A,$M385)</f>
        <v>0</v>
      </c>
      <c r="W385" s="29">
        <f>+SUMIFS('Scritture 2015'!$F:$F,'Scritture 2015'!$G:$G,"17",'Scritture 2015'!$A:$A,$M385)</f>
        <v>0</v>
      </c>
      <c r="X385" s="29">
        <f>+SUMIFS('Scritture 2015'!$F:$F,'Scritture 2015'!$G:$G,"39AF",'Scritture 2015'!$A:$A,$M385)</f>
        <v>0</v>
      </c>
      <c r="Y385" s="29">
        <f>+SUMIFS('Scritture 2015'!$F:$F,'Scritture 2015'!$G:$G,"39SD",'Scritture 2015'!$A:$A,$M385)</f>
        <v>0</v>
      </c>
      <c r="Z385" s="29">
        <f>+SUMIFS('Scritture 2015'!$F:$F,'Scritture 2015'!$G:$G,"37",'Scritture 2015'!$A:$A,$M385)</f>
        <v>0</v>
      </c>
      <c r="AA385" s="29">
        <f>+SUMIFS('Scritture 2015'!$F:$F,'Scritture 2015'!$G:$G,"19",'Scritture 2015'!$A:$A,$M385)</f>
        <v>0</v>
      </c>
      <c r="AB385" s="29">
        <f>+SUMIFS('Scritture 2015'!$F:$F,'Scritture 2015'!$G:$G,"SP",'Scritture 2015'!$A:$A,$M385)</f>
        <v>0</v>
      </c>
      <c r="AC385" s="29">
        <f t="shared" si="36"/>
        <v>6464.65</v>
      </c>
      <c r="AD385" s="29">
        <f t="shared" si="37"/>
        <v>0</v>
      </c>
      <c r="AF385">
        <v>540</v>
      </c>
      <c r="AG385" t="s">
        <v>950</v>
      </c>
    </row>
    <row r="386" spans="1:33" x14ac:dyDescent="0.3">
      <c r="A386" s="12" t="s">
        <v>426</v>
      </c>
      <c r="B386" s="12" t="s">
        <v>467</v>
      </c>
      <c r="C386" s="13" t="s">
        <v>468</v>
      </c>
      <c r="D386" s="13" t="s">
        <v>474</v>
      </c>
      <c r="E386" s="14" t="s">
        <v>475</v>
      </c>
      <c r="F386" s="13"/>
      <c r="G386" s="13"/>
      <c r="H386" s="10" t="s">
        <v>426</v>
      </c>
      <c r="I386" s="10" t="s">
        <v>467</v>
      </c>
      <c r="J386" t="s">
        <v>471</v>
      </c>
      <c r="K386" t="s">
        <v>471</v>
      </c>
      <c r="L386">
        <v>0</v>
      </c>
      <c r="M386" s="15">
        <v>44005000019</v>
      </c>
      <c r="N386" s="15" t="s">
        <v>498</v>
      </c>
      <c r="O386" s="12">
        <f>+VLOOKUP(M386,[2]Foglio1!$A:$C,3,0)</f>
        <v>23620.18</v>
      </c>
      <c r="P386" s="12">
        <f>+VLOOKUP(M386,[3]Foglio1!$A$1:$C$65536,3,0)</f>
        <v>30424.95</v>
      </c>
      <c r="Q386" s="12">
        <f t="shared" si="38"/>
        <v>6804.77</v>
      </c>
      <c r="R386" s="29">
        <f>+VLOOKUP($M386,'Sp 2013'!$M:$X,12,0)</f>
        <v>0</v>
      </c>
      <c r="S386" s="29">
        <f>+VLOOKUP($M386,'Bil 2014'!$M:$Y,13,0)</f>
        <v>0</v>
      </c>
      <c r="T386" s="29">
        <f>+SUMIFS('Scritture 2015'!$F:$F,'Scritture 2015'!$G:$G,"38",'Scritture 2015'!$A:$A,$M386)</f>
        <v>0</v>
      </c>
      <c r="U386" s="29">
        <f>+SUMIFS('Scritture 2015'!$F:$F,'Scritture 2015'!$G:$G,"16",'Scritture 2015'!$A:$A,$M386)</f>
        <v>0</v>
      </c>
      <c r="V386" s="29">
        <f>+SUMIFS('Scritture 2015'!$F:$F,'Scritture 2015'!$G:$G,"39CA",'Scritture 2015'!$A:$A,$M386)</f>
        <v>0</v>
      </c>
      <c r="W386" s="29">
        <f>+SUMIFS('Scritture 2015'!$F:$F,'Scritture 2015'!$G:$G,"17",'Scritture 2015'!$A:$A,$M386)</f>
        <v>0</v>
      </c>
      <c r="X386" s="29">
        <f>+SUMIFS('Scritture 2015'!$F:$F,'Scritture 2015'!$G:$G,"39AF",'Scritture 2015'!$A:$A,$M386)</f>
        <v>0</v>
      </c>
      <c r="Y386" s="29">
        <f>+SUMIFS('Scritture 2015'!$F:$F,'Scritture 2015'!$G:$G,"39SD",'Scritture 2015'!$A:$A,$M386)</f>
        <v>0</v>
      </c>
      <c r="Z386" s="29">
        <f>+SUMIFS('Scritture 2015'!$F:$F,'Scritture 2015'!$G:$G,"37",'Scritture 2015'!$A:$A,$M386)</f>
        <v>0</v>
      </c>
      <c r="AA386" s="29">
        <f>+SUMIFS('Scritture 2015'!$F:$F,'Scritture 2015'!$G:$G,"19",'Scritture 2015'!$A:$A,$M386)</f>
        <v>0</v>
      </c>
      <c r="AB386" s="29">
        <f>+SUMIFS('Scritture 2015'!$F:$F,'Scritture 2015'!$G:$G,"SP",'Scritture 2015'!$A:$A,$M386)</f>
        <v>0</v>
      </c>
      <c r="AC386" s="29">
        <f t="shared" si="36"/>
        <v>30424.95</v>
      </c>
      <c r="AD386" s="29">
        <f t="shared" si="37"/>
        <v>0</v>
      </c>
      <c r="AF386">
        <v>540</v>
      </c>
      <c r="AG386" t="s">
        <v>950</v>
      </c>
    </row>
    <row r="387" spans="1:33" x14ac:dyDescent="0.3">
      <c r="A387" s="12" t="s">
        <v>426</v>
      </c>
      <c r="B387" s="12" t="s">
        <v>467</v>
      </c>
      <c r="C387" s="13" t="s">
        <v>468</v>
      </c>
      <c r="D387" s="13" t="s">
        <v>474</v>
      </c>
      <c r="E387" s="14" t="s">
        <v>475</v>
      </c>
      <c r="F387" s="13"/>
      <c r="G387" s="13"/>
      <c r="H387" s="10" t="s">
        <v>426</v>
      </c>
      <c r="I387" s="10" t="s">
        <v>467</v>
      </c>
      <c r="J387" t="s">
        <v>471</v>
      </c>
      <c r="K387" t="s">
        <v>471</v>
      </c>
      <c r="L387">
        <v>0</v>
      </c>
      <c r="M387" s="15">
        <v>44006000007</v>
      </c>
      <c r="N387" s="15" t="s">
        <v>499</v>
      </c>
      <c r="O387" s="12">
        <f>+VLOOKUP(M387,[2]Foglio1!$A:$C,3,0)</f>
        <v>44153.74</v>
      </c>
      <c r="P387" s="12">
        <f>+VLOOKUP(M387,[3]Foglio1!$A$1:$C$65536,3,0)</f>
        <v>23888.639999999999</v>
      </c>
      <c r="Q387" s="12">
        <f t="shared" si="38"/>
        <v>-20265.099999999999</v>
      </c>
      <c r="R387" s="29">
        <f>+VLOOKUP($M387,'Sp 2013'!$M:$X,12,0)</f>
        <v>0</v>
      </c>
      <c r="S387" s="29">
        <f>+VLOOKUP($M387,'Bil 2014'!$M:$Y,13,0)</f>
        <v>0</v>
      </c>
      <c r="T387" s="29">
        <f>+SUMIFS('Scritture 2015'!$F:$F,'Scritture 2015'!$G:$G,"38",'Scritture 2015'!$A:$A,$M387)</f>
        <v>0</v>
      </c>
      <c r="U387" s="29">
        <f>+SUMIFS('Scritture 2015'!$F:$F,'Scritture 2015'!$G:$G,"16",'Scritture 2015'!$A:$A,$M387)</f>
        <v>0</v>
      </c>
      <c r="V387" s="29">
        <f>+SUMIFS('Scritture 2015'!$F:$F,'Scritture 2015'!$G:$G,"39CA",'Scritture 2015'!$A:$A,$M387)</f>
        <v>0</v>
      </c>
      <c r="W387" s="29">
        <f>+SUMIFS('Scritture 2015'!$F:$F,'Scritture 2015'!$G:$G,"17",'Scritture 2015'!$A:$A,$M387)</f>
        <v>0</v>
      </c>
      <c r="X387" s="29">
        <f>+SUMIFS('Scritture 2015'!$F:$F,'Scritture 2015'!$G:$G,"39AF",'Scritture 2015'!$A:$A,$M387)</f>
        <v>0</v>
      </c>
      <c r="Y387" s="29">
        <f>+SUMIFS('Scritture 2015'!$F:$F,'Scritture 2015'!$G:$G,"39SD",'Scritture 2015'!$A:$A,$M387)</f>
        <v>0</v>
      </c>
      <c r="Z387" s="29">
        <f>+SUMIFS('Scritture 2015'!$F:$F,'Scritture 2015'!$G:$G,"37",'Scritture 2015'!$A:$A,$M387)</f>
        <v>0</v>
      </c>
      <c r="AA387" s="29">
        <f>+SUMIFS('Scritture 2015'!$F:$F,'Scritture 2015'!$G:$G,"19",'Scritture 2015'!$A:$A,$M387)</f>
        <v>0</v>
      </c>
      <c r="AB387" s="29">
        <f>+SUMIFS('Scritture 2015'!$F:$F,'Scritture 2015'!$G:$G,"SP",'Scritture 2015'!$A:$A,$M387)</f>
        <v>0</v>
      </c>
      <c r="AC387" s="29">
        <f t="shared" si="36"/>
        <v>23888.639999999999</v>
      </c>
      <c r="AD387" s="29">
        <f t="shared" si="37"/>
        <v>0</v>
      </c>
      <c r="AF387">
        <v>540</v>
      </c>
      <c r="AG387" t="s">
        <v>950</v>
      </c>
    </row>
    <row r="388" spans="1:33" x14ac:dyDescent="0.3">
      <c r="A388" s="12" t="s">
        <v>426</v>
      </c>
      <c r="B388" s="12" t="s">
        <v>467</v>
      </c>
      <c r="C388" s="13" t="s">
        <v>468</v>
      </c>
      <c r="D388" s="13" t="s">
        <v>474</v>
      </c>
      <c r="E388" s="14" t="s">
        <v>475</v>
      </c>
      <c r="F388" s="13"/>
      <c r="G388" s="13"/>
      <c r="H388" s="10" t="s">
        <v>426</v>
      </c>
      <c r="I388" s="10" t="s">
        <v>467</v>
      </c>
      <c r="J388" t="s">
        <v>471</v>
      </c>
      <c r="K388" t="s">
        <v>471</v>
      </c>
      <c r="L388">
        <v>0</v>
      </c>
      <c r="M388" s="15">
        <v>44004000006</v>
      </c>
      <c r="N388" s="15" t="s">
        <v>500</v>
      </c>
      <c r="O388" s="12">
        <f>+VLOOKUP(M388,[2]Foglio1!$A:$C,3,0)</f>
        <v>88917.18</v>
      </c>
      <c r="P388" s="12">
        <f>+VLOOKUP(M388,[3]Foglio1!$A$1:$C$65536,3,0)</f>
        <v>81443.740000000005</v>
      </c>
      <c r="Q388" s="12">
        <f t="shared" si="38"/>
        <v>-7473.4399999999878</v>
      </c>
      <c r="R388" s="29">
        <f>+VLOOKUP($M388,'Sp 2013'!$M:$X,12,0)</f>
        <v>0</v>
      </c>
      <c r="S388" s="29">
        <f>+VLOOKUP($M388,'Bil 2014'!$M:$Y,13,0)</f>
        <v>0</v>
      </c>
      <c r="T388" s="29">
        <f>+SUMIFS('Scritture 2015'!$F:$F,'Scritture 2015'!$G:$G,"38",'Scritture 2015'!$A:$A,$M388)</f>
        <v>0</v>
      </c>
      <c r="U388" s="29">
        <f>+SUMIFS('Scritture 2015'!$F:$F,'Scritture 2015'!$G:$G,"16",'Scritture 2015'!$A:$A,$M388)</f>
        <v>0</v>
      </c>
      <c r="V388" s="29">
        <f>+SUMIFS('Scritture 2015'!$F:$F,'Scritture 2015'!$G:$G,"39CA",'Scritture 2015'!$A:$A,$M388)</f>
        <v>0</v>
      </c>
      <c r="W388" s="29">
        <f>+SUMIFS('Scritture 2015'!$F:$F,'Scritture 2015'!$G:$G,"17",'Scritture 2015'!$A:$A,$M388)</f>
        <v>0</v>
      </c>
      <c r="X388" s="29">
        <f>+SUMIFS('Scritture 2015'!$F:$F,'Scritture 2015'!$G:$G,"39AF",'Scritture 2015'!$A:$A,$M388)</f>
        <v>0</v>
      </c>
      <c r="Y388" s="29">
        <f>+SUMIFS('Scritture 2015'!$F:$F,'Scritture 2015'!$G:$G,"39SD",'Scritture 2015'!$A:$A,$M388)</f>
        <v>0</v>
      </c>
      <c r="Z388" s="29">
        <f>+SUMIFS('Scritture 2015'!$F:$F,'Scritture 2015'!$G:$G,"37",'Scritture 2015'!$A:$A,$M388)</f>
        <v>0</v>
      </c>
      <c r="AA388" s="29">
        <f>+SUMIFS('Scritture 2015'!$F:$F,'Scritture 2015'!$G:$G,"19",'Scritture 2015'!$A:$A,$M388)</f>
        <v>0</v>
      </c>
      <c r="AB388" s="29">
        <f>+SUMIFS('Scritture 2015'!$F:$F,'Scritture 2015'!$G:$G,"SP",'Scritture 2015'!$A:$A,$M388)</f>
        <v>0</v>
      </c>
      <c r="AC388" s="29">
        <f t="shared" si="36"/>
        <v>81443.740000000005</v>
      </c>
      <c r="AD388" s="29">
        <f t="shared" si="37"/>
        <v>0</v>
      </c>
      <c r="AF388">
        <v>540</v>
      </c>
      <c r="AG388" t="s">
        <v>950</v>
      </c>
    </row>
    <row r="389" spans="1:33" x14ac:dyDescent="0.3">
      <c r="A389" s="12" t="s">
        <v>426</v>
      </c>
      <c r="B389" s="12" t="s">
        <v>467</v>
      </c>
      <c r="C389" s="13" t="s">
        <v>468</v>
      </c>
      <c r="D389" s="13" t="s">
        <v>474</v>
      </c>
      <c r="E389" s="14" t="s">
        <v>475</v>
      </c>
      <c r="F389" s="13"/>
      <c r="G389" s="13"/>
      <c r="H389" s="10" t="s">
        <v>426</v>
      </c>
      <c r="I389" s="10" t="s">
        <v>467</v>
      </c>
      <c r="J389" t="s">
        <v>471</v>
      </c>
      <c r="K389" t="s">
        <v>471</v>
      </c>
      <c r="L389">
        <v>0</v>
      </c>
      <c r="M389" s="15">
        <v>44004000007</v>
      </c>
      <c r="N389" s="15" t="s">
        <v>501</v>
      </c>
      <c r="O389" s="12">
        <f>+VLOOKUP(M389,[2]Foglio1!$A:$C,3,0)</f>
        <v>13838.53</v>
      </c>
      <c r="P389" s="12">
        <f>+VLOOKUP(M389,[3]Foglio1!$A$1:$C$65536,3,0)</f>
        <v>5270.27</v>
      </c>
      <c r="Q389" s="12">
        <f t="shared" si="38"/>
        <v>-8568.26</v>
      </c>
      <c r="R389" s="29">
        <f>+VLOOKUP($M389,'Sp 2013'!$M:$X,12,0)</f>
        <v>0</v>
      </c>
      <c r="S389" s="29">
        <f>+VLOOKUP($M389,'Bil 2014'!$M:$Y,13,0)</f>
        <v>0</v>
      </c>
      <c r="T389" s="29">
        <f>+SUMIFS('Scritture 2015'!$F:$F,'Scritture 2015'!$G:$G,"38",'Scritture 2015'!$A:$A,$M389)</f>
        <v>0</v>
      </c>
      <c r="U389" s="29">
        <f>+SUMIFS('Scritture 2015'!$F:$F,'Scritture 2015'!$G:$G,"16",'Scritture 2015'!$A:$A,$M389)</f>
        <v>0</v>
      </c>
      <c r="V389" s="29">
        <f>+SUMIFS('Scritture 2015'!$F:$F,'Scritture 2015'!$G:$G,"39CA",'Scritture 2015'!$A:$A,$M389)</f>
        <v>0</v>
      </c>
      <c r="W389" s="29">
        <f>+SUMIFS('Scritture 2015'!$F:$F,'Scritture 2015'!$G:$G,"17",'Scritture 2015'!$A:$A,$M389)</f>
        <v>0</v>
      </c>
      <c r="X389" s="29">
        <f>+SUMIFS('Scritture 2015'!$F:$F,'Scritture 2015'!$G:$G,"39AF",'Scritture 2015'!$A:$A,$M389)</f>
        <v>0</v>
      </c>
      <c r="Y389" s="29">
        <f>+SUMIFS('Scritture 2015'!$F:$F,'Scritture 2015'!$G:$G,"39SD",'Scritture 2015'!$A:$A,$M389)</f>
        <v>0</v>
      </c>
      <c r="Z389" s="29">
        <f>+SUMIFS('Scritture 2015'!$F:$F,'Scritture 2015'!$G:$G,"37",'Scritture 2015'!$A:$A,$M389)</f>
        <v>0</v>
      </c>
      <c r="AA389" s="29">
        <f>+SUMIFS('Scritture 2015'!$F:$F,'Scritture 2015'!$G:$G,"19",'Scritture 2015'!$A:$A,$M389)</f>
        <v>0</v>
      </c>
      <c r="AB389" s="29">
        <f>+SUMIFS('Scritture 2015'!$F:$F,'Scritture 2015'!$G:$G,"SP",'Scritture 2015'!$A:$A,$M389)</f>
        <v>0</v>
      </c>
      <c r="AC389" s="29">
        <f t="shared" si="36"/>
        <v>5270.27</v>
      </c>
      <c r="AD389" s="29">
        <f t="shared" si="37"/>
        <v>0</v>
      </c>
      <c r="AF389">
        <v>540</v>
      </c>
      <c r="AG389" t="s">
        <v>950</v>
      </c>
    </row>
    <row r="390" spans="1:33" x14ac:dyDescent="0.3">
      <c r="A390" s="12" t="s">
        <v>426</v>
      </c>
      <c r="B390" s="12" t="s">
        <v>467</v>
      </c>
      <c r="C390" s="13" t="s">
        <v>468</v>
      </c>
      <c r="D390" s="13" t="s">
        <v>474</v>
      </c>
      <c r="E390" s="14" t="s">
        <v>475</v>
      </c>
      <c r="F390" s="13"/>
      <c r="G390" s="13"/>
      <c r="H390" s="10" t="s">
        <v>426</v>
      </c>
      <c r="I390" s="10" t="s">
        <v>467</v>
      </c>
      <c r="J390" t="s">
        <v>471</v>
      </c>
      <c r="K390" t="s">
        <v>471</v>
      </c>
      <c r="L390">
        <v>0</v>
      </c>
      <c r="M390" s="15">
        <v>44004000009</v>
      </c>
      <c r="N390" s="15" t="s">
        <v>502</v>
      </c>
      <c r="O390" s="12">
        <f>+VLOOKUP(M390,[2]Foglio1!$A:$C,3,0)</f>
        <v>2532.1999999999998</v>
      </c>
      <c r="P390" s="12">
        <f>+VLOOKUP(M390,[3]Foglio1!$A$1:$C$65536,3,0)</f>
        <v>4245.84</v>
      </c>
      <c r="Q390" s="12">
        <f t="shared" si="38"/>
        <v>1713.6400000000003</v>
      </c>
      <c r="R390" s="29">
        <f>+VLOOKUP($M390,'Sp 2013'!$M:$X,12,0)</f>
        <v>0</v>
      </c>
      <c r="S390" s="29">
        <f>+VLOOKUP($M390,'Bil 2014'!$M:$Y,13,0)</f>
        <v>0</v>
      </c>
      <c r="T390" s="29">
        <f>+SUMIFS('Scritture 2015'!$F:$F,'Scritture 2015'!$G:$G,"38",'Scritture 2015'!$A:$A,$M390)</f>
        <v>0</v>
      </c>
      <c r="U390" s="29">
        <f>+SUMIFS('Scritture 2015'!$F:$F,'Scritture 2015'!$G:$G,"16",'Scritture 2015'!$A:$A,$M390)</f>
        <v>0</v>
      </c>
      <c r="V390" s="29">
        <f>+SUMIFS('Scritture 2015'!$F:$F,'Scritture 2015'!$G:$G,"39CA",'Scritture 2015'!$A:$A,$M390)</f>
        <v>0</v>
      </c>
      <c r="W390" s="29">
        <f>+SUMIFS('Scritture 2015'!$F:$F,'Scritture 2015'!$G:$G,"17",'Scritture 2015'!$A:$A,$M390)</f>
        <v>0</v>
      </c>
      <c r="X390" s="29">
        <f>+SUMIFS('Scritture 2015'!$F:$F,'Scritture 2015'!$G:$G,"39AF",'Scritture 2015'!$A:$A,$M390)</f>
        <v>0</v>
      </c>
      <c r="Y390" s="29">
        <f>+SUMIFS('Scritture 2015'!$F:$F,'Scritture 2015'!$G:$G,"39SD",'Scritture 2015'!$A:$A,$M390)</f>
        <v>0</v>
      </c>
      <c r="Z390" s="29">
        <f>+SUMIFS('Scritture 2015'!$F:$F,'Scritture 2015'!$G:$G,"37",'Scritture 2015'!$A:$A,$M390)</f>
        <v>0</v>
      </c>
      <c r="AA390" s="29">
        <f>+SUMIFS('Scritture 2015'!$F:$F,'Scritture 2015'!$G:$G,"19",'Scritture 2015'!$A:$A,$M390)</f>
        <v>0</v>
      </c>
      <c r="AB390" s="29">
        <f>+SUMIFS('Scritture 2015'!$F:$F,'Scritture 2015'!$G:$G,"SP",'Scritture 2015'!$A:$A,$M390)</f>
        <v>0</v>
      </c>
      <c r="AC390" s="29">
        <f t="shared" si="36"/>
        <v>4245.84</v>
      </c>
      <c r="AD390" s="29">
        <f t="shared" si="37"/>
        <v>0</v>
      </c>
      <c r="AF390">
        <v>540</v>
      </c>
      <c r="AG390" t="s">
        <v>950</v>
      </c>
    </row>
    <row r="391" spans="1:33" x14ac:dyDescent="0.3">
      <c r="A391" s="12" t="s">
        <v>426</v>
      </c>
      <c r="B391" s="12" t="s">
        <v>467</v>
      </c>
      <c r="C391" s="13" t="s">
        <v>468</v>
      </c>
      <c r="D391" s="13" t="s">
        <v>474</v>
      </c>
      <c r="E391" s="14" t="s">
        <v>475</v>
      </c>
      <c r="F391" s="13"/>
      <c r="G391" s="13"/>
      <c r="H391" s="10" t="s">
        <v>426</v>
      </c>
      <c r="I391" s="10" t="s">
        <v>467</v>
      </c>
      <c r="J391" t="s">
        <v>471</v>
      </c>
      <c r="K391" t="s">
        <v>471</v>
      </c>
      <c r="L391">
        <v>0</v>
      </c>
      <c r="M391" s="15">
        <v>44004000010</v>
      </c>
      <c r="N391" s="15" t="s">
        <v>503</v>
      </c>
      <c r="O391" s="12">
        <f>+VLOOKUP(M391,[2]Foglio1!$A:$C,3,0)</f>
        <v>1839.2</v>
      </c>
      <c r="P391" s="12">
        <f>+VLOOKUP(M391,[3]Foglio1!$A$1:$C$65536,3,0)</f>
        <v>479.93</v>
      </c>
      <c r="Q391" s="12">
        <f t="shared" si="38"/>
        <v>-1359.27</v>
      </c>
      <c r="R391" s="29">
        <f>+VLOOKUP($M391,'Sp 2013'!$M:$X,12,0)</f>
        <v>0</v>
      </c>
      <c r="S391" s="29">
        <f>+VLOOKUP($M391,'Bil 2014'!$M:$Y,13,0)</f>
        <v>0</v>
      </c>
      <c r="T391" s="29">
        <f>+SUMIFS('Scritture 2015'!$F:$F,'Scritture 2015'!$G:$G,"38",'Scritture 2015'!$A:$A,$M391)</f>
        <v>0</v>
      </c>
      <c r="U391" s="29">
        <f>+SUMIFS('Scritture 2015'!$F:$F,'Scritture 2015'!$G:$G,"16",'Scritture 2015'!$A:$A,$M391)</f>
        <v>0</v>
      </c>
      <c r="V391" s="29">
        <f>+SUMIFS('Scritture 2015'!$F:$F,'Scritture 2015'!$G:$G,"39CA",'Scritture 2015'!$A:$A,$M391)</f>
        <v>0</v>
      </c>
      <c r="W391" s="29">
        <f>+SUMIFS('Scritture 2015'!$F:$F,'Scritture 2015'!$G:$G,"17",'Scritture 2015'!$A:$A,$M391)</f>
        <v>0</v>
      </c>
      <c r="X391" s="29">
        <f>+SUMIFS('Scritture 2015'!$F:$F,'Scritture 2015'!$G:$G,"39AF",'Scritture 2015'!$A:$A,$M391)</f>
        <v>0</v>
      </c>
      <c r="Y391" s="29">
        <f>+SUMIFS('Scritture 2015'!$F:$F,'Scritture 2015'!$G:$G,"39SD",'Scritture 2015'!$A:$A,$M391)</f>
        <v>0</v>
      </c>
      <c r="Z391" s="29">
        <f>+SUMIFS('Scritture 2015'!$F:$F,'Scritture 2015'!$G:$G,"37",'Scritture 2015'!$A:$A,$M391)</f>
        <v>0</v>
      </c>
      <c r="AA391" s="29">
        <f>+SUMIFS('Scritture 2015'!$F:$F,'Scritture 2015'!$G:$G,"19",'Scritture 2015'!$A:$A,$M391)</f>
        <v>0</v>
      </c>
      <c r="AB391" s="29">
        <f>+SUMIFS('Scritture 2015'!$F:$F,'Scritture 2015'!$G:$G,"SP",'Scritture 2015'!$A:$A,$M391)</f>
        <v>0</v>
      </c>
      <c r="AC391" s="29">
        <f t="shared" si="36"/>
        <v>479.93</v>
      </c>
      <c r="AD391" s="29">
        <f t="shared" si="37"/>
        <v>0</v>
      </c>
      <c r="AF391">
        <v>540</v>
      </c>
      <c r="AG391" t="s">
        <v>950</v>
      </c>
    </row>
    <row r="392" spans="1:33" x14ac:dyDescent="0.3">
      <c r="A392" s="12" t="s">
        <v>426</v>
      </c>
      <c r="B392" s="12" t="s">
        <v>467</v>
      </c>
      <c r="C392" s="13" t="s">
        <v>468</v>
      </c>
      <c r="D392" s="13" t="s">
        <v>474</v>
      </c>
      <c r="E392" s="14" t="s">
        <v>475</v>
      </c>
      <c r="F392" s="13"/>
      <c r="G392" s="13"/>
      <c r="H392" s="10" t="s">
        <v>426</v>
      </c>
      <c r="I392" s="10" t="s">
        <v>467</v>
      </c>
      <c r="J392" t="s">
        <v>471</v>
      </c>
      <c r="K392" t="s">
        <v>471</v>
      </c>
      <c r="L392">
        <v>0</v>
      </c>
      <c r="M392" s="15">
        <v>44008000002</v>
      </c>
      <c r="N392" s="15" t="s">
        <v>504</v>
      </c>
      <c r="O392" s="12">
        <f>+VLOOKUP(M392,[2]Foglio1!$A:$C,3,0)</f>
        <v>9944.2000000000007</v>
      </c>
      <c r="P392" s="12">
        <f>+VLOOKUP(M392,[3]Foglio1!$A$1:$C$65536,3,0)</f>
        <v>8457.81</v>
      </c>
      <c r="Q392" s="12">
        <f t="shared" si="38"/>
        <v>-1486.3900000000012</v>
      </c>
      <c r="R392" s="29">
        <f>+VLOOKUP($M392,'Sp 2013'!$M:$X,12,0)</f>
        <v>0</v>
      </c>
      <c r="S392" s="29">
        <f>+VLOOKUP($M392,'Bil 2014'!$M:$Y,13,0)</f>
        <v>0</v>
      </c>
      <c r="T392" s="29">
        <f>+SUMIFS('Scritture 2015'!$F:$F,'Scritture 2015'!$G:$G,"38",'Scritture 2015'!$A:$A,$M392)</f>
        <v>0</v>
      </c>
      <c r="U392" s="29">
        <f>+SUMIFS('Scritture 2015'!$F:$F,'Scritture 2015'!$G:$G,"16",'Scritture 2015'!$A:$A,$M392)</f>
        <v>0</v>
      </c>
      <c r="V392" s="29">
        <f>+SUMIFS('Scritture 2015'!$F:$F,'Scritture 2015'!$G:$G,"39CA",'Scritture 2015'!$A:$A,$M392)</f>
        <v>0</v>
      </c>
      <c r="W392" s="29">
        <f>+SUMIFS('Scritture 2015'!$F:$F,'Scritture 2015'!$G:$G,"17",'Scritture 2015'!$A:$A,$M392)</f>
        <v>0</v>
      </c>
      <c r="X392" s="29">
        <f>+SUMIFS('Scritture 2015'!$F:$F,'Scritture 2015'!$G:$G,"39AF",'Scritture 2015'!$A:$A,$M392)</f>
        <v>0</v>
      </c>
      <c r="Y392" s="29">
        <f>+SUMIFS('Scritture 2015'!$F:$F,'Scritture 2015'!$G:$G,"39SD",'Scritture 2015'!$A:$A,$M392)</f>
        <v>0</v>
      </c>
      <c r="Z392" s="29">
        <f>+SUMIFS('Scritture 2015'!$F:$F,'Scritture 2015'!$G:$G,"37",'Scritture 2015'!$A:$A,$M392)</f>
        <v>0</v>
      </c>
      <c r="AA392" s="29">
        <f>+SUMIFS('Scritture 2015'!$F:$F,'Scritture 2015'!$G:$G,"19",'Scritture 2015'!$A:$A,$M392)</f>
        <v>0</v>
      </c>
      <c r="AB392" s="29">
        <f>+SUMIFS('Scritture 2015'!$F:$F,'Scritture 2015'!$G:$G,"SP",'Scritture 2015'!$A:$A,$M392)</f>
        <v>0</v>
      </c>
      <c r="AC392" s="29">
        <f t="shared" si="36"/>
        <v>8457.81</v>
      </c>
      <c r="AD392" s="29">
        <f t="shared" si="37"/>
        <v>0</v>
      </c>
      <c r="AF392">
        <v>540</v>
      </c>
      <c r="AG392" t="s">
        <v>950</v>
      </c>
    </row>
    <row r="393" spans="1:33" x14ac:dyDescent="0.3">
      <c r="A393" s="12" t="s">
        <v>426</v>
      </c>
      <c r="B393" s="12" t="s">
        <v>467</v>
      </c>
      <c r="C393" s="13" t="s">
        <v>468</v>
      </c>
      <c r="D393" s="13" t="s">
        <v>474</v>
      </c>
      <c r="E393" s="14" t="s">
        <v>475</v>
      </c>
      <c r="F393" s="13"/>
      <c r="G393" s="13"/>
      <c r="H393" s="10" t="s">
        <v>426</v>
      </c>
      <c r="I393" s="10" t="s">
        <v>467</v>
      </c>
      <c r="J393" t="s">
        <v>471</v>
      </c>
      <c r="K393" t="s">
        <v>471</v>
      </c>
      <c r="L393">
        <v>0</v>
      </c>
      <c r="M393" s="15">
        <v>44002000027</v>
      </c>
      <c r="N393" s="15" t="s">
        <v>505</v>
      </c>
      <c r="O393" s="12"/>
      <c r="P393" s="12">
        <f>+VLOOKUP(M393,[3]Foglio1!$A$1:$C$65536,3,0)</f>
        <v>0</v>
      </c>
      <c r="Q393" s="12">
        <f t="shared" si="38"/>
        <v>0</v>
      </c>
      <c r="R393" s="29">
        <f>+VLOOKUP($M393,'Sp 2013'!$M:$X,12,0)</f>
        <v>0</v>
      </c>
      <c r="S393" s="29">
        <f>+VLOOKUP($M393,'Bil 2014'!$M:$Y,13,0)</f>
        <v>0</v>
      </c>
      <c r="T393" s="29">
        <f>+SUMIFS('Scritture 2015'!$F:$F,'Scritture 2015'!$G:$G,"38",'Scritture 2015'!$A:$A,$M393)</f>
        <v>0</v>
      </c>
      <c r="U393" s="29">
        <f>+SUMIFS('Scritture 2015'!$F:$F,'Scritture 2015'!$G:$G,"16",'Scritture 2015'!$A:$A,$M393)</f>
        <v>0</v>
      </c>
      <c r="V393" s="29">
        <f>+SUMIFS('Scritture 2015'!$F:$F,'Scritture 2015'!$G:$G,"39CA",'Scritture 2015'!$A:$A,$M393)</f>
        <v>0</v>
      </c>
      <c r="W393" s="29">
        <f>+SUMIFS('Scritture 2015'!$F:$F,'Scritture 2015'!$G:$G,"17",'Scritture 2015'!$A:$A,$M393)</f>
        <v>0</v>
      </c>
      <c r="X393" s="29">
        <f>+SUMIFS('Scritture 2015'!$F:$F,'Scritture 2015'!$G:$G,"39AF",'Scritture 2015'!$A:$A,$M393)</f>
        <v>0</v>
      </c>
      <c r="Y393" s="29">
        <f>+SUMIFS('Scritture 2015'!$F:$F,'Scritture 2015'!$G:$G,"39SD",'Scritture 2015'!$A:$A,$M393)</f>
        <v>0</v>
      </c>
      <c r="Z393" s="29">
        <f>+SUMIFS('Scritture 2015'!$F:$F,'Scritture 2015'!$G:$G,"37",'Scritture 2015'!$A:$A,$M393)</f>
        <v>0</v>
      </c>
      <c r="AA393" s="29">
        <f>+SUMIFS('Scritture 2015'!$F:$F,'Scritture 2015'!$G:$G,"19",'Scritture 2015'!$A:$A,$M393)</f>
        <v>0</v>
      </c>
      <c r="AB393" s="29">
        <f>+SUMIFS('Scritture 2015'!$F:$F,'Scritture 2015'!$G:$G,"SP",'Scritture 2015'!$A:$A,$M393)</f>
        <v>0</v>
      </c>
      <c r="AC393" s="29">
        <f t="shared" si="36"/>
        <v>0</v>
      </c>
      <c r="AD393" s="29">
        <f t="shared" si="37"/>
        <v>0</v>
      </c>
      <c r="AF393">
        <v>540</v>
      </c>
      <c r="AG393" t="s">
        <v>950</v>
      </c>
    </row>
    <row r="394" spans="1:33" x14ac:dyDescent="0.3">
      <c r="A394" s="12" t="s">
        <v>426</v>
      </c>
      <c r="B394" s="12" t="s">
        <v>467</v>
      </c>
      <c r="C394" s="13" t="s">
        <v>468</v>
      </c>
      <c r="D394" s="13" t="s">
        <v>506</v>
      </c>
      <c r="E394" s="14" t="s">
        <v>507</v>
      </c>
      <c r="F394" s="13"/>
      <c r="G394" s="13"/>
      <c r="H394" s="10" t="s">
        <v>426</v>
      </c>
      <c r="I394" s="10" t="s">
        <v>467</v>
      </c>
      <c r="J394" t="s">
        <v>508</v>
      </c>
      <c r="K394" t="s">
        <v>508</v>
      </c>
      <c r="L394">
        <v>0</v>
      </c>
      <c r="M394" s="15">
        <v>44005000020</v>
      </c>
      <c r="N394" s="15" t="s">
        <v>509</v>
      </c>
      <c r="O394" s="12"/>
      <c r="P394" s="12">
        <f>+VLOOKUP(M394,[3]Foglio1!$A$1:$C$65536,3,0)</f>
        <v>0</v>
      </c>
      <c r="Q394" s="12">
        <f t="shared" si="38"/>
        <v>0</v>
      </c>
      <c r="R394" s="29">
        <f>+VLOOKUP($M394,'Sp 2013'!$M:$X,12,0)</f>
        <v>0</v>
      </c>
      <c r="S394" s="29">
        <f>+VLOOKUP($M394,'Bil 2014'!$M:$Y,13,0)</f>
        <v>0</v>
      </c>
      <c r="T394" s="29">
        <f>+SUMIFS('Scritture 2015'!$F:$F,'Scritture 2015'!$G:$G,"38",'Scritture 2015'!$A:$A,$M394)</f>
        <v>0</v>
      </c>
      <c r="U394" s="29">
        <f>+SUMIFS('Scritture 2015'!$F:$F,'Scritture 2015'!$G:$G,"16",'Scritture 2015'!$A:$A,$M394)</f>
        <v>0</v>
      </c>
      <c r="V394" s="29">
        <f>+SUMIFS('Scritture 2015'!$F:$F,'Scritture 2015'!$G:$G,"39CA",'Scritture 2015'!$A:$A,$M394)</f>
        <v>0</v>
      </c>
      <c r="W394" s="29">
        <f>+SUMIFS('Scritture 2015'!$F:$F,'Scritture 2015'!$G:$G,"17",'Scritture 2015'!$A:$A,$M394)</f>
        <v>0</v>
      </c>
      <c r="X394" s="29">
        <f>+SUMIFS('Scritture 2015'!$F:$F,'Scritture 2015'!$G:$G,"39AF",'Scritture 2015'!$A:$A,$M394)</f>
        <v>0</v>
      </c>
      <c r="Y394" s="29">
        <f>+SUMIFS('Scritture 2015'!$F:$F,'Scritture 2015'!$G:$G,"39SD",'Scritture 2015'!$A:$A,$M394)</f>
        <v>0</v>
      </c>
      <c r="Z394" s="29">
        <f>+SUMIFS('Scritture 2015'!$F:$F,'Scritture 2015'!$G:$G,"37",'Scritture 2015'!$A:$A,$M394)</f>
        <v>0</v>
      </c>
      <c r="AA394" s="29">
        <f>+SUMIFS('Scritture 2015'!$F:$F,'Scritture 2015'!$G:$G,"19",'Scritture 2015'!$A:$A,$M394)</f>
        <v>0</v>
      </c>
      <c r="AB394" s="29">
        <f>+SUMIFS('Scritture 2015'!$F:$F,'Scritture 2015'!$G:$G,"SP",'Scritture 2015'!$A:$A,$M394)</f>
        <v>0</v>
      </c>
      <c r="AC394" s="29">
        <f t="shared" si="36"/>
        <v>0</v>
      </c>
      <c r="AD394" s="29">
        <f t="shared" si="37"/>
        <v>0</v>
      </c>
      <c r="AF394">
        <v>550</v>
      </c>
      <c r="AG394" t="s">
        <v>951</v>
      </c>
    </row>
    <row r="395" spans="1:33" x14ac:dyDescent="0.3">
      <c r="A395" s="12" t="s">
        <v>426</v>
      </c>
      <c r="B395" s="12" t="s">
        <v>467</v>
      </c>
      <c r="C395" s="13" t="s">
        <v>468</v>
      </c>
      <c r="D395" s="13" t="s">
        <v>506</v>
      </c>
      <c r="E395" s="14" t="s">
        <v>507</v>
      </c>
      <c r="F395" s="13"/>
      <c r="G395" s="13"/>
      <c r="H395" s="10" t="s">
        <v>426</v>
      </c>
      <c r="I395" s="10" t="s">
        <v>467</v>
      </c>
      <c r="J395" t="s">
        <v>508</v>
      </c>
      <c r="K395" t="s">
        <v>508</v>
      </c>
      <c r="L395">
        <v>0</v>
      </c>
      <c r="M395" s="15">
        <v>44004000001</v>
      </c>
      <c r="N395" s="15" t="s">
        <v>510</v>
      </c>
      <c r="O395" s="12">
        <f>+VLOOKUP(M395,[2]Foglio1!$A:$C,3,0)</f>
        <v>633517.89</v>
      </c>
      <c r="P395" s="12">
        <f>+VLOOKUP(M395,[3]Foglio1!$A$1:$C$65536,3,0)</f>
        <v>620564.17000000004</v>
      </c>
      <c r="Q395" s="12">
        <f t="shared" si="38"/>
        <v>-12953.719999999972</v>
      </c>
      <c r="R395" s="29">
        <f>+VLOOKUP($M395,'Sp 2013'!$M:$X,12,0)</f>
        <v>0</v>
      </c>
      <c r="S395" s="29">
        <f>+VLOOKUP($M395,'Bil 2014'!$M:$Y,13,0)</f>
        <v>0</v>
      </c>
      <c r="T395" s="29">
        <f>+SUMIFS('Scritture 2015'!$F:$F,'Scritture 2015'!$G:$G,"38",'Scritture 2015'!$A:$A,$M395)</f>
        <v>0</v>
      </c>
      <c r="U395" s="29">
        <f>+SUMIFS('Scritture 2015'!$F:$F,'Scritture 2015'!$G:$G,"16",'Scritture 2015'!$A:$A,$M395)</f>
        <v>0</v>
      </c>
      <c r="V395" s="29">
        <f>+SUMIFS('Scritture 2015'!$F:$F,'Scritture 2015'!$G:$G,"39CA",'Scritture 2015'!$A:$A,$M395)</f>
        <v>0</v>
      </c>
      <c r="W395" s="29">
        <f>+SUMIFS('Scritture 2015'!$F:$F,'Scritture 2015'!$G:$G,"17",'Scritture 2015'!$A:$A,$M395)</f>
        <v>0</v>
      </c>
      <c r="X395" s="29">
        <f>+SUMIFS('Scritture 2015'!$F:$F,'Scritture 2015'!$G:$G,"39AF",'Scritture 2015'!$A:$A,$M395)</f>
        <v>0</v>
      </c>
      <c r="Y395" s="29">
        <f>+SUMIFS('Scritture 2015'!$F:$F,'Scritture 2015'!$G:$G,"39SD",'Scritture 2015'!$A:$A,$M395)</f>
        <v>0</v>
      </c>
      <c r="Z395" s="29">
        <f>+SUMIFS('Scritture 2015'!$F:$F,'Scritture 2015'!$G:$G,"37",'Scritture 2015'!$A:$A,$M395)</f>
        <v>0</v>
      </c>
      <c r="AA395" s="29">
        <f>+SUMIFS('Scritture 2015'!$F:$F,'Scritture 2015'!$G:$G,"19",'Scritture 2015'!$A:$A,$M395)</f>
        <v>0</v>
      </c>
      <c r="AB395" s="29">
        <f>+SUMIFS('Scritture 2015'!$F:$F,'Scritture 2015'!$G:$G,"SP",'Scritture 2015'!$A:$A,$M395)</f>
        <v>0</v>
      </c>
      <c r="AC395" s="29">
        <f t="shared" si="36"/>
        <v>620564.17000000004</v>
      </c>
      <c r="AD395" s="29">
        <f t="shared" si="37"/>
        <v>0</v>
      </c>
      <c r="AF395">
        <v>550</v>
      </c>
      <c r="AG395" t="s">
        <v>951</v>
      </c>
    </row>
    <row r="396" spans="1:33" x14ac:dyDescent="0.3">
      <c r="A396" s="12" t="s">
        <v>426</v>
      </c>
      <c r="B396" s="12" t="s">
        <v>467</v>
      </c>
      <c r="C396" s="13" t="s">
        <v>468</v>
      </c>
      <c r="D396" s="13" t="s">
        <v>506</v>
      </c>
      <c r="E396" s="14" t="s">
        <v>507</v>
      </c>
      <c r="F396" s="13"/>
      <c r="G396" s="13"/>
      <c r="H396" s="10" t="s">
        <v>426</v>
      </c>
      <c r="I396" s="10" t="s">
        <v>467</v>
      </c>
      <c r="J396" t="s">
        <v>508</v>
      </c>
      <c r="K396" t="s">
        <v>508</v>
      </c>
      <c r="L396">
        <v>0</v>
      </c>
      <c r="M396" s="15">
        <v>44004000002</v>
      </c>
      <c r="N396" s="15" t="s">
        <v>511</v>
      </c>
      <c r="O396" s="12">
        <f>+VLOOKUP(M396,[2]Foglio1!$A:$C,3,0)</f>
        <v>26693.37</v>
      </c>
      <c r="P396" s="12">
        <f>+VLOOKUP(M396,[3]Foglio1!$A$1:$C$65536,3,0)</f>
        <v>24871.42</v>
      </c>
      <c r="Q396" s="12">
        <f t="shared" si="38"/>
        <v>-1821.9500000000007</v>
      </c>
      <c r="R396" s="29">
        <f>+VLOOKUP($M396,'Sp 2013'!$M:$X,12,0)</f>
        <v>0</v>
      </c>
      <c r="S396" s="29">
        <f>+VLOOKUP($M396,'Bil 2014'!$M:$Y,13,0)</f>
        <v>0</v>
      </c>
      <c r="T396" s="29">
        <f>+SUMIFS('Scritture 2015'!$F:$F,'Scritture 2015'!$G:$G,"38",'Scritture 2015'!$A:$A,$M396)</f>
        <v>0</v>
      </c>
      <c r="U396" s="29">
        <f>+SUMIFS('Scritture 2015'!$F:$F,'Scritture 2015'!$G:$G,"16",'Scritture 2015'!$A:$A,$M396)</f>
        <v>0</v>
      </c>
      <c r="V396" s="29">
        <f>+SUMIFS('Scritture 2015'!$F:$F,'Scritture 2015'!$G:$G,"39CA",'Scritture 2015'!$A:$A,$M396)</f>
        <v>0</v>
      </c>
      <c r="W396" s="29">
        <f>+SUMIFS('Scritture 2015'!$F:$F,'Scritture 2015'!$G:$G,"17",'Scritture 2015'!$A:$A,$M396)</f>
        <v>0</v>
      </c>
      <c r="X396" s="29">
        <f>+SUMIFS('Scritture 2015'!$F:$F,'Scritture 2015'!$G:$G,"39AF",'Scritture 2015'!$A:$A,$M396)</f>
        <v>0</v>
      </c>
      <c r="Y396" s="29">
        <f>+SUMIFS('Scritture 2015'!$F:$F,'Scritture 2015'!$G:$G,"39SD",'Scritture 2015'!$A:$A,$M396)</f>
        <v>0</v>
      </c>
      <c r="Z396" s="29">
        <f>+SUMIFS('Scritture 2015'!$F:$F,'Scritture 2015'!$G:$G,"37",'Scritture 2015'!$A:$A,$M396)</f>
        <v>0</v>
      </c>
      <c r="AA396" s="29">
        <f>+SUMIFS('Scritture 2015'!$F:$F,'Scritture 2015'!$G:$G,"19",'Scritture 2015'!$A:$A,$M396)</f>
        <v>0</v>
      </c>
      <c r="AB396" s="29">
        <f>+SUMIFS('Scritture 2015'!$F:$F,'Scritture 2015'!$G:$G,"SP",'Scritture 2015'!$A:$A,$M396)</f>
        <v>0</v>
      </c>
      <c r="AC396" s="29">
        <f t="shared" si="36"/>
        <v>24871.42</v>
      </c>
      <c r="AD396" s="29">
        <f t="shared" si="37"/>
        <v>0</v>
      </c>
      <c r="AF396">
        <v>550</v>
      </c>
      <c r="AG396" t="s">
        <v>951</v>
      </c>
    </row>
    <row r="397" spans="1:33" x14ac:dyDescent="0.3">
      <c r="A397" s="12" t="s">
        <v>426</v>
      </c>
      <c r="B397" s="12" t="s">
        <v>467</v>
      </c>
      <c r="C397" s="13" t="s">
        <v>468</v>
      </c>
      <c r="D397" s="13" t="s">
        <v>506</v>
      </c>
      <c r="E397" s="14" t="s">
        <v>507</v>
      </c>
      <c r="F397" s="13"/>
      <c r="G397" s="13"/>
      <c r="H397" s="10" t="s">
        <v>426</v>
      </c>
      <c r="I397" s="10" t="s">
        <v>467</v>
      </c>
      <c r="J397" t="s">
        <v>508</v>
      </c>
      <c r="K397" t="s">
        <v>508</v>
      </c>
      <c r="L397">
        <v>0</v>
      </c>
      <c r="M397" s="15">
        <v>44004000003</v>
      </c>
      <c r="N397" s="15" t="s">
        <v>512</v>
      </c>
      <c r="O397" s="12">
        <f>+VLOOKUP(M397,[2]Foglio1!$A:$C,3,0)</f>
        <v>184216.87</v>
      </c>
      <c r="P397" s="12">
        <f>+VLOOKUP(M397,[3]Foglio1!$A$1:$C$65536,3,0)</f>
        <v>187020.4</v>
      </c>
      <c r="Q397" s="12">
        <f t="shared" si="38"/>
        <v>2803.5299999999988</v>
      </c>
      <c r="R397" s="29">
        <f>+VLOOKUP($M397,'Sp 2013'!$M:$X,12,0)</f>
        <v>0</v>
      </c>
      <c r="S397" s="29">
        <f>+VLOOKUP($M397,'Bil 2014'!$M:$Y,13,0)</f>
        <v>0</v>
      </c>
      <c r="T397" s="29">
        <f>+SUMIFS('Scritture 2015'!$F:$F,'Scritture 2015'!$G:$G,"38",'Scritture 2015'!$A:$A,$M397)</f>
        <v>0</v>
      </c>
      <c r="U397" s="29">
        <f>+SUMIFS('Scritture 2015'!$F:$F,'Scritture 2015'!$G:$G,"16",'Scritture 2015'!$A:$A,$M397)</f>
        <v>0</v>
      </c>
      <c r="V397" s="29">
        <f>+SUMIFS('Scritture 2015'!$F:$F,'Scritture 2015'!$G:$G,"39CA",'Scritture 2015'!$A:$A,$M397)</f>
        <v>0</v>
      </c>
      <c r="W397" s="29">
        <f>+SUMIFS('Scritture 2015'!$F:$F,'Scritture 2015'!$G:$G,"17",'Scritture 2015'!$A:$A,$M397)</f>
        <v>0</v>
      </c>
      <c r="X397" s="29">
        <f>+SUMIFS('Scritture 2015'!$F:$F,'Scritture 2015'!$G:$G,"39AF",'Scritture 2015'!$A:$A,$M397)</f>
        <v>0</v>
      </c>
      <c r="Y397" s="29">
        <f>+SUMIFS('Scritture 2015'!$F:$F,'Scritture 2015'!$G:$G,"39SD",'Scritture 2015'!$A:$A,$M397)</f>
        <v>0</v>
      </c>
      <c r="Z397" s="29">
        <f>+SUMIFS('Scritture 2015'!$F:$F,'Scritture 2015'!$G:$G,"37",'Scritture 2015'!$A:$A,$M397)</f>
        <v>0</v>
      </c>
      <c r="AA397" s="29">
        <f>+SUMIFS('Scritture 2015'!$F:$F,'Scritture 2015'!$G:$G,"19",'Scritture 2015'!$A:$A,$M397)</f>
        <v>0</v>
      </c>
      <c r="AB397" s="29">
        <f>+SUMIFS('Scritture 2015'!$F:$F,'Scritture 2015'!$G:$G,"SP",'Scritture 2015'!$A:$A,$M397)</f>
        <v>0</v>
      </c>
      <c r="AC397" s="29">
        <f t="shared" si="36"/>
        <v>187020.4</v>
      </c>
      <c r="AD397" s="29">
        <f t="shared" si="37"/>
        <v>0</v>
      </c>
      <c r="AF397">
        <v>550</v>
      </c>
      <c r="AG397" t="s">
        <v>951</v>
      </c>
    </row>
    <row r="398" spans="1:33" x14ac:dyDescent="0.3">
      <c r="A398" s="12" t="s">
        <v>426</v>
      </c>
      <c r="B398" s="12" t="s">
        <v>467</v>
      </c>
      <c r="C398" s="13" t="s">
        <v>468</v>
      </c>
      <c r="D398" s="13" t="s">
        <v>506</v>
      </c>
      <c r="E398" s="14" t="s">
        <v>507</v>
      </c>
      <c r="F398" s="13"/>
      <c r="G398" s="13"/>
      <c r="H398" s="10" t="s">
        <v>426</v>
      </c>
      <c r="I398" s="10" t="s">
        <v>467</v>
      </c>
      <c r="J398" t="s">
        <v>508</v>
      </c>
      <c r="K398" t="s">
        <v>508</v>
      </c>
      <c r="L398">
        <v>0</v>
      </c>
      <c r="M398" s="15">
        <v>44004000004</v>
      </c>
      <c r="N398" s="15" t="s">
        <v>513</v>
      </c>
      <c r="O398" s="12">
        <f>+VLOOKUP(M398,[2]Foglio1!$A:$C,3,0)</f>
        <v>7658.02</v>
      </c>
      <c r="P398" s="12">
        <f>+VLOOKUP(M398,[3]Foglio1!$A$1:$C$65536,3,0)</f>
        <v>8622.42</v>
      </c>
      <c r="Q398" s="12">
        <f t="shared" si="38"/>
        <v>964.39999999999964</v>
      </c>
      <c r="R398" s="29">
        <f>+VLOOKUP($M398,'Sp 2013'!$M:$X,12,0)</f>
        <v>0</v>
      </c>
      <c r="S398" s="29">
        <f>+VLOOKUP($M398,'Bil 2014'!$M:$Y,13,0)</f>
        <v>0</v>
      </c>
      <c r="T398" s="29">
        <f>+SUMIFS('Scritture 2015'!$F:$F,'Scritture 2015'!$G:$G,"38",'Scritture 2015'!$A:$A,$M398)</f>
        <v>0</v>
      </c>
      <c r="U398" s="29">
        <f>+SUMIFS('Scritture 2015'!$F:$F,'Scritture 2015'!$G:$G,"16",'Scritture 2015'!$A:$A,$M398)</f>
        <v>0</v>
      </c>
      <c r="V398" s="29">
        <f>+SUMIFS('Scritture 2015'!$F:$F,'Scritture 2015'!$G:$G,"39CA",'Scritture 2015'!$A:$A,$M398)</f>
        <v>0</v>
      </c>
      <c r="W398" s="29">
        <f>+SUMIFS('Scritture 2015'!$F:$F,'Scritture 2015'!$G:$G,"17",'Scritture 2015'!$A:$A,$M398)</f>
        <v>0</v>
      </c>
      <c r="X398" s="29">
        <f>+SUMIFS('Scritture 2015'!$F:$F,'Scritture 2015'!$G:$G,"39AF",'Scritture 2015'!$A:$A,$M398)</f>
        <v>0</v>
      </c>
      <c r="Y398" s="29">
        <f>+SUMIFS('Scritture 2015'!$F:$F,'Scritture 2015'!$G:$G,"39SD",'Scritture 2015'!$A:$A,$M398)</f>
        <v>0</v>
      </c>
      <c r="Z398" s="29">
        <f>+SUMIFS('Scritture 2015'!$F:$F,'Scritture 2015'!$G:$G,"37",'Scritture 2015'!$A:$A,$M398)</f>
        <v>0</v>
      </c>
      <c r="AA398" s="29">
        <f>+SUMIFS('Scritture 2015'!$F:$F,'Scritture 2015'!$G:$G,"19",'Scritture 2015'!$A:$A,$M398)</f>
        <v>0</v>
      </c>
      <c r="AB398" s="29">
        <f>+SUMIFS('Scritture 2015'!$F:$F,'Scritture 2015'!$G:$G,"SP",'Scritture 2015'!$A:$A,$M398)</f>
        <v>0</v>
      </c>
      <c r="AC398" s="29">
        <f t="shared" si="36"/>
        <v>8622.42</v>
      </c>
      <c r="AD398" s="29">
        <f t="shared" si="37"/>
        <v>0</v>
      </c>
      <c r="AF398">
        <v>550</v>
      </c>
      <c r="AG398" t="s">
        <v>951</v>
      </c>
    </row>
    <row r="399" spans="1:33" x14ac:dyDescent="0.3">
      <c r="A399" s="12" t="s">
        <v>426</v>
      </c>
      <c r="B399" s="12" t="s">
        <v>467</v>
      </c>
      <c r="C399" s="13" t="s">
        <v>468</v>
      </c>
      <c r="D399" s="13" t="s">
        <v>506</v>
      </c>
      <c r="E399" s="14" t="s">
        <v>507</v>
      </c>
      <c r="F399" s="13"/>
      <c r="G399" s="13"/>
      <c r="H399" s="10" t="s">
        <v>426</v>
      </c>
      <c r="I399" s="10" t="s">
        <v>467</v>
      </c>
      <c r="J399" t="s">
        <v>508</v>
      </c>
      <c r="K399" t="s">
        <v>508</v>
      </c>
      <c r="L399">
        <v>0</v>
      </c>
      <c r="M399" s="15">
        <v>44004000008</v>
      </c>
      <c r="N399" s="15" t="s">
        <v>514</v>
      </c>
      <c r="O399" s="12">
        <f>+VLOOKUP(M399,[2]Foglio1!$A:$C,3,0)</f>
        <v>17335.79</v>
      </c>
      <c r="P399" s="12">
        <f>+VLOOKUP(M399,[3]Foglio1!$A$1:$C$65536,3,0)</f>
        <v>26981.78</v>
      </c>
      <c r="Q399" s="12">
        <f t="shared" si="38"/>
        <v>9645.989999999998</v>
      </c>
      <c r="R399" s="29">
        <f>+VLOOKUP($M399,'Sp 2013'!$M:$X,12,0)</f>
        <v>0</v>
      </c>
      <c r="S399" s="29">
        <f>+VLOOKUP($M399,'Bil 2014'!$M:$Y,13,0)</f>
        <v>0</v>
      </c>
      <c r="T399" s="29">
        <f>+SUMIFS('Scritture 2015'!$F:$F,'Scritture 2015'!$G:$G,"38",'Scritture 2015'!$A:$A,$M399)</f>
        <v>0</v>
      </c>
      <c r="U399" s="29">
        <f>+SUMIFS('Scritture 2015'!$F:$F,'Scritture 2015'!$G:$G,"16",'Scritture 2015'!$A:$A,$M399)</f>
        <v>0</v>
      </c>
      <c r="V399" s="29">
        <f>+SUMIFS('Scritture 2015'!$F:$F,'Scritture 2015'!$G:$G,"39CA",'Scritture 2015'!$A:$A,$M399)</f>
        <v>0</v>
      </c>
      <c r="W399" s="29">
        <f>+SUMIFS('Scritture 2015'!$F:$F,'Scritture 2015'!$G:$G,"17",'Scritture 2015'!$A:$A,$M399)</f>
        <v>0</v>
      </c>
      <c r="X399" s="29">
        <f>+SUMIFS('Scritture 2015'!$F:$F,'Scritture 2015'!$G:$G,"39AF",'Scritture 2015'!$A:$A,$M399)</f>
        <v>0</v>
      </c>
      <c r="Y399" s="29">
        <f>+SUMIFS('Scritture 2015'!$F:$F,'Scritture 2015'!$G:$G,"39SD",'Scritture 2015'!$A:$A,$M399)</f>
        <v>0</v>
      </c>
      <c r="Z399" s="29">
        <f>+SUMIFS('Scritture 2015'!$F:$F,'Scritture 2015'!$G:$G,"37",'Scritture 2015'!$A:$A,$M399)</f>
        <v>0</v>
      </c>
      <c r="AA399" s="29">
        <f>+SUMIFS('Scritture 2015'!$F:$F,'Scritture 2015'!$G:$G,"19",'Scritture 2015'!$A:$A,$M399)</f>
        <v>0</v>
      </c>
      <c r="AB399" s="29">
        <f>+SUMIFS('Scritture 2015'!$F:$F,'Scritture 2015'!$G:$G,"SP",'Scritture 2015'!$A:$A,$M399)</f>
        <v>0</v>
      </c>
      <c r="AC399" s="29">
        <f t="shared" si="36"/>
        <v>26981.78</v>
      </c>
      <c r="AD399" s="29">
        <f t="shared" si="37"/>
        <v>0</v>
      </c>
      <c r="AF399">
        <v>550</v>
      </c>
      <c r="AG399" t="s">
        <v>951</v>
      </c>
    </row>
    <row r="400" spans="1:33" x14ac:dyDescent="0.3">
      <c r="A400" s="12" t="s">
        <v>426</v>
      </c>
      <c r="B400" s="12" t="s">
        <v>467</v>
      </c>
      <c r="C400" s="13" t="s">
        <v>468</v>
      </c>
      <c r="D400" s="13" t="s">
        <v>506</v>
      </c>
      <c r="E400" s="14" t="s">
        <v>507</v>
      </c>
      <c r="F400" s="13"/>
      <c r="G400" s="13"/>
      <c r="H400" s="10" t="s">
        <v>426</v>
      </c>
      <c r="I400" s="10" t="s">
        <v>467</v>
      </c>
      <c r="J400" t="s">
        <v>508</v>
      </c>
      <c r="K400" t="s">
        <v>508</v>
      </c>
      <c r="L400">
        <v>0</v>
      </c>
      <c r="M400" s="15">
        <v>44004000011</v>
      </c>
      <c r="N400" s="15" t="s">
        <v>515</v>
      </c>
      <c r="O400" s="12">
        <f>+VLOOKUP(M400,[2]Foglio1!$A:$C,3,0)</f>
        <v>33730.11</v>
      </c>
      <c r="P400" s="12">
        <f>+VLOOKUP(M400,[3]Foglio1!$A$1:$C$65536,3,0)</f>
        <v>15036.36</v>
      </c>
      <c r="Q400" s="12">
        <f t="shared" si="38"/>
        <v>-18693.75</v>
      </c>
      <c r="R400" s="29">
        <f>+VLOOKUP($M400,'Sp 2013'!$M:$X,12,0)</f>
        <v>0</v>
      </c>
      <c r="S400" s="29">
        <f>+VLOOKUP($M400,'Bil 2014'!$M:$Y,13,0)</f>
        <v>0</v>
      </c>
      <c r="T400" s="29">
        <f>+SUMIFS('Scritture 2015'!$F:$F,'Scritture 2015'!$G:$G,"38",'Scritture 2015'!$A:$A,$M400)</f>
        <v>0</v>
      </c>
      <c r="U400" s="29">
        <f>+SUMIFS('Scritture 2015'!$F:$F,'Scritture 2015'!$G:$G,"16",'Scritture 2015'!$A:$A,$M400)</f>
        <v>0</v>
      </c>
      <c r="V400" s="29">
        <f>+SUMIFS('Scritture 2015'!$F:$F,'Scritture 2015'!$G:$G,"39CA",'Scritture 2015'!$A:$A,$M400)</f>
        <v>0</v>
      </c>
      <c r="W400" s="29">
        <f>+SUMIFS('Scritture 2015'!$F:$F,'Scritture 2015'!$G:$G,"17",'Scritture 2015'!$A:$A,$M400)</f>
        <v>0</v>
      </c>
      <c r="X400" s="29">
        <f>+SUMIFS('Scritture 2015'!$F:$F,'Scritture 2015'!$G:$G,"39AF",'Scritture 2015'!$A:$A,$M400)</f>
        <v>0</v>
      </c>
      <c r="Y400" s="29">
        <f>+SUMIFS('Scritture 2015'!$F:$F,'Scritture 2015'!$G:$G,"39SD",'Scritture 2015'!$A:$A,$M400)</f>
        <v>0</v>
      </c>
      <c r="Z400" s="29">
        <f>+SUMIFS('Scritture 2015'!$F:$F,'Scritture 2015'!$G:$G,"37",'Scritture 2015'!$A:$A,$M400)</f>
        <v>0</v>
      </c>
      <c r="AA400" s="29">
        <f>+SUMIFS('Scritture 2015'!$F:$F,'Scritture 2015'!$G:$G,"19",'Scritture 2015'!$A:$A,$M400)</f>
        <v>0</v>
      </c>
      <c r="AB400" s="29">
        <f>+SUMIFS('Scritture 2015'!$F:$F,'Scritture 2015'!$G:$G,"SP",'Scritture 2015'!$A:$A,$M400)</f>
        <v>0</v>
      </c>
      <c r="AC400" s="29">
        <f t="shared" ref="AC400:AC463" si="39">+P400+SUM(T400:AB400)</f>
        <v>15036.36</v>
      </c>
      <c r="AD400" s="29">
        <f t="shared" si="37"/>
        <v>0</v>
      </c>
      <c r="AF400">
        <v>550</v>
      </c>
      <c r="AG400" t="s">
        <v>951</v>
      </c>
    </row>
    <row r="401" spans="1:33" x14ac:dyDescent="0.3">
      <c r="A401" s="12" t="s">
        <v>426</v>
      </c>
      <c r="B401" s="12" t="s">
        <v>467</v>
      </c>
      <c r="C401" s="13" t="s">
        <v>468</v>
      </c>
      <c r="D401" s="13" t="s">
        <v>506</v>
      </c>
      <c r="E401" s="14" t="s">
        <v>507</v>
      </c>
      <c r="F401" s="13"/>
      <c r="G401" s="13"/>
      <c r="H401" s="10" t="s">
        <v>426</v>
      </c>
      <c r="I401" s="10" t="s">
        <v>467</v>
      </c>
      <c r="J401" t="s">
        <v>508</v>
      </c>
      <c r="K401" t="s">
        <v>508</v>
      </c>
      <c r="L401">
        <v>0</v>
      </c>
      <c r="M401" s="15">
        <v>44004000012</v>
      </c>
      <c r="N401" s="15" t="s">
        <v>516</v>
      </c>
      <c r="O401" s="12">
        <f>+VLOOKUP(M401,[2]Foglio1!$A:$C,3,0)</f>
        <v>35737.1</v>
      </c>
      <c r="P401" s="12">
        <f>+VLOOKUP(M401,[3]Foglio1!$A$1:$C$65536,3,0)</f>
        <v>28597.11</v>
      </c>
      <c r="Q401" s="12">
        <f t="shared" si="38"/>
        <v>-7139.989999999998</v>
      </c>
      <c r="R401" s="29">
        <f>+VLOOKUP($M401,'Sp 2013'!$M:$X,12,0)</f>
        <v>0</v>
      </c>
      <c r="S401" s="29">
        <f>+VLOOKUP($M401,'Bil 2014'!$M:$Y,13,0)</f>
        <v>0</v>
      </c>
      <c r="T401" s="29">
        <f>+SUMIFS('Scritture 2015'!$F:$F,'Scritture 2015'!$G:$G,"38",'Scritture 2015'!$A:$A,$M401)</f>
        <v>0</v>
      </c>
      <c r="U401" s="29">
        <f>+SUMIFS('Scritture 2015'!$F:$F,'Scritture 2015'!$G:$G,"16",'Scritture 2015'!$A:$A,$M401)</f>
        <v>0</v>
      </c>
      <c r="V401" s="29">
        <f>+SUMIFS('Scritture 2015'!$F:$F,'Scritture 2015'!$G:$G,"39CA",'Scritture 2015'!$A:$A,$M401)</f>
        <v>0</v>
      </c>
      <c r="W401" s="29">
        <f>+SUMIFS('Scritture 2015'!$F:$F,'Scritture 2015'!$G:$G,"17",'Scritture 2015'!$A:$A,$M401)</f>
        <v>0</v>
      </c>
      <c r="X401" s="29">
        <f>+SUMIFS('Scritture 2015'!$F:$F,'Scritture 2015'!$G:$G,"39AF",'Scritture 2015'!$A:$A,$M401)</f>
        <v>0</v>
      </c>
      <c r="Y401" s="29">
        <f>+SUMIFS('Scritture 2015'!$F:$F,'Scritture 2015'!$G:$G,"39SD",'Scritture 2015'!$A:$A,$M401)</f>
        <v>0</v>
      </c>
      <c r="Z401" s="29">
        <f>+SUMIFS('Scritture 2015'!$F:$F,'Scritture 2015'!$G:$G,"37",'Scritture 2015'!$A:$A,$M401)</f>
        <v>0</v>
      </c>
      <c r="AA401" s="29">
        <f>+SUMIFS('Scritture 2015'!$F:$F,'Scritture 2015'!$G:$G,"19",'Scritture 2015'!$A:$A,$M401)</f>
        <v>0</v>
      </c>
      <c r="AB401" s="29">
        <f>+SUMIFS('Scritture 2015'!$F:$F,'Scritture 2015'!$G:$G,"SP",'Scritture 2015'!$A:$A,$M401)</f>
        <v>0</v>
      </c>
      <c r="AC401" s="29">
        <f t="shared" si="39"/>
        <v>28597.11</v>
      </c>
      <c r="AD401" s="29">
        <f t="shared" si="37"/>
        <v>0</v>
      </c>
      <c r="AF401">
        <v>550</v>
      </c>
      <c r="AG401" t="s">
        <v>951</v>
      </c>
    </row>
    <row r="402" spans="1:33" x14ac:dyDescent="0.3">
      <c r="A402" s="12" t="s">
        <v>426</v>
      </c>
      <c r="B402" s="12" t="s">
        <v>467</v>
      </c>
      <c r="C402" s="13" t="s">
        <v>468</v>
      </c>
      <c r="D402" s="13" t="s">
        <v>506</v>
      </c>
      <c r="E402" s="14" t="s">
        <v>507</v>
      </c>
      <c r="F402" s="13"/>
      <c r="G402" s="13"/>
      <c r="H402" s="10" t="s">
        <v>426</v>
      </c>
      <c r="I402" s="10" t="s">
        <v>467</v>
      </c>
      <c r="J402" t="s">
        <v>508</v>
      </c>
      <c r="K402" t="s">
        <v>508</v>
      </c>
      <c r="L402">
        <v>0</v>
      </c>
      <c r="M402" s="15">
        <v>44004000013</v>
      </c>
      <c r="N402" s="15" t="s">
        <v>517</v>
      </c>
      <c r="O402" s="12">
        <f>+VLOOKUP(M402,[2]Foglio1!$A:$C,3,0)</f>
        <v>2842.6</v>
      </c>
      <c r="P402" s="12">
        <f>+VLOOKUP(M402,[3]Foglio1!$A$1:$C$65536,3,0)</f>
        <v>4939.6499999999996</v>
      </c>
      <c r="Q402" s="12">
        <f t="shared" si="38"/>
        <v>2097.0499999999997</v>
      </c>
      <c r="R402" s="29">
        <f>+VLOOKUP($M402,'Sp 2013'!$M:$X,12,0)</f>
        <v>0</v>
      </c>
      <c r="S402" s="29">
        <f>+VLOOKUP($M402,'Bil 2014'!$M:$Y,13,0)</f>
        <v>0</v>
      </c>
      <c r="T402" s="29">
        <f>+SUMIFS('Scritture 2015'!$F:$F,'Scritture 2015'!$G:$G,"38",'Scritture 2015'!$A:$A,$M402)</f>
        <v>0</v>
      </c>
      <c r="U402" s="29">
        <f>+SUMIFS('Scritture 2015'!$F:$F,'Scritture 2015'!$G:$G,"16",'Scritture 2015'!$A:$A,$M402)</f>
        <v>0</v>
      </c>
      <c r="V402" s="29">
        <f>+SUMIFS('Scritture 2015'!$F:$F,'Scritture 2015'!$G:$G,"39CA",'Scritture 2015'!$A:$A,$M402)</f>
        <v>0</v>
      </c>
      <c r="W402" s="29">
        <f>+SUMIFS('Scritture 2015'!$F:$F,'Scritture 2015'!$G:$G,"17",'Scritture 2015'!$A:$A,$M402)</f>
        <v>0</v>
      </c>
      <c r="X402" s="29">
        <f>+SUMIFS('Scritture 2015'!$F:$F,'Scritture 2015'!$G:$G,"39AF",'Scritture 2015'!$A:$A,$M402)</f>
        <v>0</v>
      </c>
      <c r="Y402" s="29">
        <f>+SUMIFS('Scritture 2015'!$F:$F,'Scritture 2015'!$G:$G,"39SD",'Scritture 2015'!$A:$A,$M402)</f>
        <v>0</v>
      </c>
      <c r="Z402" s="29">
        <f>+SUMIFS('Scritture 2015'!$F:$F,'Scritture 2015'!$G:$G,"37",'Scritture 2015'!$A:$A,$M402)</f>
        <v>0</v>
      </c>
      <c r="AA402" s="29">
        <f>+SUMIFS('Scritture 2015'!$F:$F,'Scritture 2015'!$G:$G,"19",'Scritture 2015'!$A:$A,$M402)</f>
        <v>0</v>
      </c>
      <c r="AB402" s="29">
        <f>+SUMIFS('Scritture 2015'!$F:$F,'Scritture 2015'!$G:$G,"SP",'Scritture 2015'!$A:$A,$M402)</f>
        <v>0</v>
      </c>
      <c r="AC402" s="29">
        <f t="shared" si="39"/>
        <v>4939.6499999999996</v>
      </c>
      <c r="AD402" s="29">
        <f t="shared" si="37"/>
        <v>0</v>
      </c>
      <c r="AF402">
        <v>550</v>
      </c>
      <c r="AG402" t="s">
        <v>951</v>
      </c>
    </row>
    <row r="403" spans="1:33" x14ac:dyDescent="0.3">
      <c r="A403" s="12" t="s">
        <v>426</v>
      </c>
      <c r="B403" s="12" t="s">
        <v>467</v>
      </c>
      <c r="C403" s="13" t="s">
        <v>468</v>
      </c>
      <c r="D403" s="13" t="s">
        <v>506</v>
      </c>
      <c r="E403" s="14" t="s">
        <v>507</v>
      </c>
      <c r="F403" s="13"/>
      <c r="G403" s="13"/>
      <c r="H403" s="10" t="s">
        <v>426</v>
      </c>
      <c r="I403" s="10" t="s">
        <v>467</v>
      </c>
      <c r="J403" t="s">
        <v>508</v>
      </c>
      <c r="K403" t="s">
        <v>508</v>
      </c>
      <c r="L403">
        <v>0</v>
      </c>
      <c r="M403" s="15">
        <v>44004000014</v>
      </c>
      <c r="N403" s="15" t="s">
        <v>518</v>
      </c>
      <c r="O403" s="12">
        <f>+VLOOKUP(M403,[2]Foglio1!$A:$C,3,0)</f>
        <v>9763.9500000000007</v>
      </c>
      <c r="P403" s="12">
        <f>+VLOOKUP(M403,[3]Foglio1!$A$1:$C$65536,3,0)</f>
        <v>3569.66</v>
      </c>
      <c r="Q403" s="12">
        <f t="shared" si="38"/>
        <v>-6194.2900000000009</v>
      </c>
      <c r="R403" s="29">
        <f>+VLOOKUP($M403,'Sp 2013'!$M:$X,12,0)</f>
        <v>0</v>
      </c>
      <c r="S403" s="29">
        <f>+VLOOKUP($M403,'Bil 2014'!$M:$Y,13,0)</f>
        <v>0</v>
      </c>
      <c r="T403" s="29">
        <f>+SUMIFS('Scritture 2015'!$F:$F,'Scritture 2015'!$G:$G,"38",'Scritture 2015'!$A:$A,$M403)</f>
        <v>0</v>
      </c>
      <c r="U403" s="29">
        <f>+SUMIFS('Scritture 2015'!$F:$F,'Scritture 2015'!$G:$G,"16",'Scritture 2015'!$A:$A,$M403)</f>
        <v>0</v>
      </c>
      <c r="V403" s="29">
        <f>+SUMIFS('Scritture 2015'!$F:$F,'Scritture 2015'!$G:$G,"39CA",'Scritture 2015'!$A:$A,$M403)</f>
        <v>0</v>
      </c>
      <c r="W403" s="29">
        <f>+SUMIFS('Scritture 2015'!$F:$F,'Scritture 2015'!$G:$G,"17",'Scritture 2015'!$A:$A,$M403)</f>
        <v>0</v>
      </c>
      <c r="X403" s="29">
        <f>+SUMIFS('Scritture 2015'!$F:$F,'Scritture 2015'!$G:$G,"39AF",'Scritture 2015'!$A:$A,$M403)</f>
        <v>0</v>
      </c>
      <c r="Y403" s="29">
        <f>+SUMIFS('Scritture 2015'!$F:$F,'Scritture 2015'!$G:$G,"39SD",'Scritture 2015'!$A:$A,$M403)</f>
        <v>0</v>
      </c>
      <c r="Z403" s="29">
        <f>+SUMIFS('Scritture 2015'!$F:$F,'Scritture 2015'!$G:$G,"37",'Scritture 2015'!$A:$A,$M403)</f>
        <v>0</v>
      </c>
      <c r="AA403" s="29">
        <f>+SUMIFS('Scritture 2015'!$F:$F,'Scritture 2015'!$G:$G,"19",'Scritture 2015'!$A:$A,$M403)</f>
        <v>0</v>
      </c>
      <c r="AB403" s="29">
        <f>+SUMIFS('Scritture 2015'!$F:$F,'Scritture 2015'!$G:$G,"SP",'Scritture 2015'!$A:$A,$M403)</f>
        <v>0</v>
      </c>
      <c r="AC403" s="29">
        <f t="shared" si="39"/>
        <v>3569.66</v>
      </c>
      <c r="AD403" s="29">
        <f t="shared" si="37"/>
        <v>0</v>
      </c>
      <c r="AF403">
        <v>550</v>
      </c>
      <c r="AG403" t="s">
        <v>951</v>
      </c>
    </row>
    <row r="404" spans="1:33" x14ac:dyDescent="0.3">
      <c r="A404" s="12" t="s">
        <v>426</v>
      </c>
      <c r="B404" s="12" t="s">
        <v>467</v>
      </c>
      <c r="C404" s="13" t="s">
        <v>468</v>
      </c>
      <c r="D404" s="13" t="s">
        <v>506</v>
      </c>
      <c r="E404" s="14" t="s">
        <v>507</v>
      </c>
      <c r="F404" s="13"/>
      <c r="G404" s="13"/>
      <c r="H404" s="10" t="s">
        <v>426</v>
      </c>
      <c r="I404" s="10" t="s">
        <v>467</v>
      </c>
      <c r="J404" t="s">
        <v>508</v>
      </c>
      <c r="K404" t="s">
        <v>508</v>
      </c>
      <c r="L404">
        <v>0</v>
      </c>
      <c r="M404" s="15">
        <v>44004000015</v>
      </c>
      <c r="N404" s="15" t="s">
        <v>519</v>
      </c>
      <c r="O404" s="12">
        <f>+VLOOKUP(M404,[2]Foglio1!$A:$C,3,0)</f>
        <v>136690.22</v>
      </c>
      <c r="P404" s="12">
        <f>+VLOOKUP(M404,[3]Foglio1!$A$1:$C$65536,3,0)</f>
        <v>167913.77</v>
      </c>
      <c r="Q404" s="12">
        <f t="shared" si="38"/>
        <v>31223.549999999988</v>
      </c>
      <c r="R404" s="29">
        <f>+VLOOKUP($M404,'Sp 2013'!$M:$X,12,0)</f>
        <v>0</v>
      </c>
      <c r="S404" s="29">
        <f>+VLOOKUP($M404,'Bil 2014'!$M:$Y,13,0)</f>
        <v>0</v>
      </c>
      <c r="T404" s="29">
        <f>+SUMIFS('Scritture 2015'!$F:$F,'Scritture 2015'!$G:$G,"38",'Scritture 2015'!$A:$A,$M404)</f>
        <v>0</v>
      </c>
      <c r="U404" s="29">
        <f>+SUMIFS('Scritture 2015'!$F:$F,'Scritture 2015'!$G:$G,"16",'Scritture 2015'!$A:$A,$M404)</f>
        <v>0</v>
      </c>
      <c r="V404" s="29">
        <f>+SUMIFS('Scritture 2015'!$F:$F,'Scritture 2015'!$G:$G,"39CA",'Scritture 2015'!$A:$A,$M404)</f>
        <v>0</v>
      </c>
      <c r="W404" s="29">
        <f>+SUMIFS('Scritture 2015'!$F:$F,'Scritture 2015'!$G:$G,"17",'Scritture 2015'!$A:$A,$M404)</f>
        <v>0</v>
      </c>
      <c r="X404" s="29">
        <f>+SUMIFS('Scritture 2015'!$F:$F,'Scritture 2015'!$G:$G,"39AF",'Scritture 2015'!$A:$A,$M404)</f>
        <v>0</v>
      </c>
      <c r="Y404" s="29">
        <f>+SUMIFS('Scritture 2015'!$F:$F,'Scritture 2015'!$G:$G,"39SD",'Scritture 2015'!$A:$A,$M404)</f>
        <v>0</v>
      </c>
      <c r="Z404" s="29">
        <f>+SUMIFS('Scritture 2015'!$F:$F,'Scritture 2015'!$G:$G,"37",'Scritture 2015'!$A:$A,$M404)</f>
        <v>0</v>
      </c>
      <c r="AA404" s="29">
        <f>+SUMIFS('Scritture 2015'!$F:$F,'Scritture 2015'!$G:$G,"19",'Scritture 2015'!$A:$A,$M404)</f>
        <v>0</v>
      </c>
      <c r="AB404" s="29">
        <f>+SUMIFS('Scritture 2015'!$F:$F,'Scritture 2015'!$G:$G,"SP",'Scritture 2015'!$A:$A,$M404)</f>
        <v>0</v>
      </c>
      <c r="AC404" s="29">
        <f t="shared" si="39"/>
        <v>167913.77</v>
      </c>
      <c r="AD404" s="29">
        <f t="shared" si="37"/>
        <v>0</v>
      </c>
      <c r="AF404">
        <v>550</v>
      </c>
      <c r="AG404" t="s">
        <v>951</v>
      </c>
    </row>
    <row r="405" spans="1:33" x14ac:dyDescent="0.3">
      <c r="A405" s="12" t="s">
        <v>426</v>
      </c>
      <c r="B405" s="12" t="s">
        <v>467</v>
      </c>
      <c r="C405" s="13" t="s">
        <v>468</v>
      </c>
      <c r="D405" s="13" t="s">
        <v>506</v>
      </c>
      <c r="E405" s="14" t="s">
        <v>507</v>
      </c>
      <c r="F405" s="13"/>
      <c r="G405" s="13"/>
      <c r="H405" s="10" t="s">
        <v>426</v>
      </c>
      <c r="I405" s="10" t="s">
        <v>467</v>
      </c>
      <c r="J405" t="s">
        <v>508</v>
      </c>
      <c r="K405" t="s">
        <v>508</v>
      </c>
      <c r="L405">
        <v>0</v>
      </c>
      <c r="M405" s="15">
        <v>44004000016</v>
      </c>
      <c r="N405" s="15" t="s">
        <v>520</v>
      </c>
      <c r="O405" s="12">
        <f>+VLOOKUP(M405,[2]Foglio1!$A:$C,3,0)</f>
        <v>13038.61</v>
      </c>
      <c r="P405" s="12">
        <f>+VLOOKUP(M405,[3]Foglio1!$A$1:$C$65536,3,0)</f>
        <v>23228.45</v>
      </c>
      <c r="Q405" s="12">
        <f t="shared" si="38"/>
        <v>10189.84</v>
      </c>
      <c r="R405" s="29">
        <f>+VLOOKUP($M405,'Sp 2013'!$M:$X,12,0)</f>
        <v>0</v>
      </c>
      <c r="S405" s="29">
        <f>+VLOOKUP($M405,'Bil 2014'!$M:$Y,13,0)</f>
        <v>0</v>
      </c>
      <c r="T405" s="29">
        <f>+SUMIFS('Scritture 2015'!$F:$F,'Scritture 2015'!$G:$G,"38",'Scritture 2015'!$A:$A,$M405)</f>
        <v>0</v>
      </c>
      <c r="U405" s="29">
        <f>+SUMIFS('Scritture 2015'!$F:$F,'Scritture 2015'!$G:$G,"16",'Scritture 2015'!$A:$A,$M405)</f>
        <v>0</v>
      </c>
      <c r="V405" s="29">
        <f>+SUMIFS('Scritture 2015'!$F:$F,'Scritture 2015'!$G:$G,"39CA",'Scritture 2015'!$A:$A,$M405)</f>
        <v>0</v>
      </c>
      <c r="W405" s="29">
        <f>+SUMIFS('Scritture 2015'!$F:$F,'Scritture 2015'!$G:$G,"17",'Scritture 2015'!$A:$A,$M405)</f>
        <v>0</v>
      </c>
      <c r="X405" s="29">
        <f>+SUMIFS('Scritture 2015'!$F:$F,'Scritture 2015'!$G:$G,"39AF",'Scritture 2015'!$A:$A,$M405)</f>
        <v>0</v>
      </c>
      <c r="Y405" s="29">
        <f>+SUMIFS('Scritture 2015'!$F:$F,'Scritture 2015'!$G:$G,"39SD",'Scritture 2015'!$A:$A,$M405)</f>
        <v>0</v>
      </c>
      <c r="Z405" s="29">
        <f>+SUMIFS('Scritture 2015'!$F:$F,'Scritture 2015'!$G:$G,"37",'Scritture 2015'!$A:$A,$M405)</f>
        <v>0</v>
      </c>
      <c r="AA405" s="29">
        <f>+SUMIFS('Scritture 2015'!$F:$F,'Scritture 2015'!$G:$G,"19",'Scritture 2015'!$A:$A,$M405)</f>
        <v>0</v>
      </c>
      <c r="AB405" s="29">
        <f>+SUMIFS('Scritture 2015'!$F:$F,'Scritture 2015'!$G:$G,"SP",'Scritture 2015'!$A:$A,$M405)</f>
        <v>0</v>
      </c>
      <c r="AC405" s="29">
        <f t="shared" si="39"/>
        <v>23228.45</v>
      </c>
      <c r="AD405" s="29">
        <f t="shared" ref="AD405:AD468" si="40">+AC405-P405</f>
        <v>0</v>
      </c>
      <c r="AF405">
        <v>550</v>
      </c>
      <c r="AG405" t="s">
        <v>951</v>
      </c>
    </row>
    <row r="406" spans="1:33" x14ac:dyDescent="0.3">
      <c r="A406" s="12" t="s">
        <v>426</v>
      </c>
      <c r="B406" s="12" t="s">
        <v>467</v>
      </c>
      <c r="C406" s="13" t="s">
        <v>468</v>
      </c>
      <c r="D406" s="13" t="s">
        <v>506</v>
      </c>
      <c r="E406" s="14" t="s">
        <v>507</v>
      </c>
      <c r="F406" s="13"/>
      <c r="G406" s="13"/>
      <c r="H406" s="10" t="s">
        <v>426</v>
      </c>
      <c r="I406" s="10" t="s">
        <v>467</v>
      </c>
      <c r="J406" t="s">
        <v>508</v>
      </c>
      <c r="K406" t="s">
        <v>508</v>
      </c>
      <c r="L406">
        <v>0</v>
      </c>
      <c r="M406" s="15">
        <v>44004000018</v>
      </c>
      <c r="N406" s="15" t="s">
        <v>521</v>
      </c>
      <c r="O406" s="12">
        <f>+VLOOKUP(M406,[2]Foglio1!$A:$C,3,0)</f>
        <v>6679.2</v>
      </c>
      <c r="P406" s="12">
        <f>+VLOOKUP(M406,[3]Foglio1!$A$1:$C$65536,3,0)</f>
        <v>2250.65</v>
      </c>
      <c r="Q406" s="12">
        <f t="shared" ref="Q406:Q469" si="41">+P406-O406</f>
        <v>-4428.5499999999993</v>
      </c>
      <c r="R406" s="29">
        <f>+VLOOKUP($M406,'Sp 2013'!$M:$X,12,0)</f>
        <v>0</v>
      </c>
      <c r="S406" s="29">
        <f>+VLOOKUP($M406,'Bil 2014'!$M:$Y,13,0)</f>
        <v>0</v>
      </c>
      <c r="T406" s="29">
        <f>+SUMIFS('Scritture 2015'!$F:$F,'Scritture 2015'!$G:$G,"38",'Scritture 2015'!$A:$A,$M406)</f>
        <v>0</v>
      </c>
      <c r="U406" s="29">
        <f>+SUMIFS('Scritture 2015'!$F:$F,'Scritture 2015'!$G:$G,"16",'Scritture 2015'!$A:$A,$M406)</f>
        <v>0</v>
      </c>
      <c r="V406" s="29">
        <f>+SUMIFS('Scritture 2015'!$F:$F,'Scritture 2015'!$G:$G,"39CA",'Scritture 2015'!$A:$A,$M406)</f>
        <v>0</v>
      </c>
      <c r="W406" s="29">
        <f>+SUMIFS('Scritture 2015'!$F:$F,'Scritture 2015'!$G:$G,"17",'Scritture 2015'!$A:$A,$M406)</f>
        <v>0</v>
      </c>
      <c r="X406" s="29">
        <f>+SUMIFS('Scritture 2015'!$F:$F,'Scritture 2015'!$G:$G,"39AF",'Scritture 2015'!$A:$A,$M406)</f>
        <v>0</v>
      </c>
      <c r="Y406" s="29">
        <f>+SUMIFS('Scritture 2015'!$F:$F,'Scritture 2015'!$G:$G,"39SD",'Scritture 2015'!$A:$A,$M406)</f>
        <v>0</v>
      </c>
      <c r="Z406" s="29">
        <f>+SUMIFS('Scritture 2015'!$F:$F,'Scritture 2015'!$G:$G,"37",'Scritture 2015'!$A:$A,$M406)</f>
        <v>0</v>
      </c>
      <c r="AA406" s="29">
        <f>+SUMIFS('Scritture 2015'!$F:$F,'Scritture 2015'!$G:$G,"19",'Scritture 2015'!$A:$A,$M406)</f>
        <v>0</v>
      </c>
      <c r="AB406" s="29">
        <f>+SUMIFS('Scritture 2015'!$F:$F,'Scritture 2015'!$G:$G,"SP",'Scritture 2015'!$A:$A,$M406)</f>
        <v>0</v>
      </c>
      <c r="AC406" s="29">
        <f t="shared" si="39"/>
        <v>2250.65</v>
      </c>
      <c r="AD406" s="29">
        <f t="shared" si="40"/>
        <v>0</v>
      </c>
      <c r="AF406">
        <v>550</v>
      </c>
      <c r="AG406" t="s">
        <v>951</v>
      </c>
    </row>
    <row r="407" spans="1:33" x14ac:dyDescent="0.3">
      <c r="A407" s="12" t="s">
        <v>426</v>
      </c>
      <c r="B407" s="12" t="s">
        <v>467</v>
      </c>
      <c r="C407" s="13" t="s">
        <v>468</v>
      </c>
      <c r="D407" s="13" t="s">
        <v>506</v>
      </c>
      <c r="E407" s="14" t="s">
        <v>507</v>
      </c>
      <c r="F407" s="13"/>
      <c r="G407" s="13"/>
      <c r="H407" s="10" t="s">
        <v>426</v>
      </c>
      <c r="I407" s="10" t="s">
        <v>467</v>
      </c>
      <c r="J407" t="s">
        <v>508</v>
      </c>
      <c r="K407" t="s">
        <v>508</v>
      </c>
      <c r="L407">
        <v>0</v>
      </c>
      <c r="M407" s="15">
        <v>44004000019</v>
      </c>
      <c r="N407" s="15" t="s">
        <v>522</v>
      </c>
      <c r="O407" s="12">
        <f>+VLOOKUP(M407,[2]Foglio1!$A:$C,3,0)</f>
        <v>5048.41</v>
      </c>
      <c r="P407" s="12">
        <f>+VLOOKUP(M407,[3]Foglio1!$A$1:$C$65536,3,0)</f>
        <v>6428.49</v>
      </c>
      <c r="Q407" s="12">
        <f t="shared" si="41"/>
        <v>1380.08</v>
      </c>
      <c r="R407" s="29">
        <f>+VLOOKUP($M407,'Sp 2013'!$M:$X,12,0)</f>
        <v>0</v>
      </c>
      <c r="S407" s="29">
        <f>+VLOOKUP($M407,'Bil 2014'!$M:$Y,13,0)</f>
        <v>0</v>
      </c>
      <c r="T407" s="29">
        <f>+SUMIFS('Scritture 2015'!$F:$F,'Scritture 2015'!$G:$G,"38",'Scritture 2015'!$A:$A,$M407)</f>
        <v>0</v>
      </c>
      <c r="U407" s="29">
        <f>+SUMIFS('Scritture 2015'!$F:$F,'Scritture 2015'!$G:$G,"16",'Scritture 2015'!$A:$A,$M407)</f>
        <v>0</v>
      </c>
      <c r="V407" s="29">
        <f>+SUMIFS('Scritture 2015'!$F:$F,'Scritture 2015'!$G:$G,"39CA",'Scritture 2015'!$A:$A,$M407)</f>
        <v>0</v>
      </c>
      <c r="W407" s="29">
        <f>+SUMIFS('Scritture 2015'!$F:$F,'Scritture 2015'!$G:$G,"17",'Scritture 2015'!$A:$A,$M407)</f>
        <v>0</v>
      </c>
      <c r="X407" s="29">
        <f>+SUMIFS('Scritture 2015'!$F:$F,'Scritture 2015'!$G:$G,"39AF",'Scritture 2015'!$A:$A,$M407)</f>
        <v>0</v>
      </c>
      <c r="Y407" s="29">
        <f>+SUMIFS('Scritture 2015'!$F:$F,'Scritture 2015'!$G:$G,"39SD",'Scritture 2015'!$A:$A,$M407)</f>
        <v>0</v>
      </c>
      <c r="Z407" s="29">
        <f>+SUMIFS('Scritture 2015'!$F:$F,'Scritture 2015'!$G:$G,"37",'Scritture 2015'!$A:$A,$M407)</f>
        <v>0</v>
      </c>
      <c r="AA407" s="29">
        <f>+SUMIFS('Scritture 2015'!$F:$F,'Scritture 2015'!$G:$G,"19",'Scritture 2015'!$A:$A,$M407)</f>
        <v>0</v>
      </c>
      <c r="AB407" s="29">
        <f>+SUMIFS('Scritture 2015'!$F:$F,'Scritture 2015'!$G:$G,"SP",'Scritture 2015'!$A:$A,$M407)</f>
        <v>0</v>
      </c>
      <c r="AC407" s="29">
        <f t="shared" si="39"/>
        <v>6428.49</v>
      </c>
      <c r="AD407" s="29">
        <f t="shared" si="40"/>
        <v>0</v>
      </c>
      <c r="AF407">
        <v>550</v>
      </c>
      <c r="AG407" t="s">
        <v>951</v>
      </c>
    </row>
    <row r="408" spans="1:33" x14ac:dyDescent="0.3">
      <c r="A408" s="12" t="s">
        <v>426</v>
      </c>
      <c r="B408" s="12" t="s">
        <v>467</v>
      </c>
      <c r="C408" s="13" t="s">
        <v>468</v>
      </c>
      <c r="D408" s="13" t="s">
        <v>506</v>
      </c>
      <c r="E408" s="14" t="s">
        <v>507</v>
      </c>
      <c r="F408" s="13"/>
      <c r="G408" s="13"/>
      <c r="H408" s="10" t="s">
        <v>426</v>
      </c>
      <c r="I408" s="10" t="s">
        <v>467</v>
      </c>
      <c r="J408" t="s">
        <v>508</v>
      </c>
      <c r="K408" t="s">
        <v>508</v>
      </c>
      <c r="L408">
        <v>0</v>
      </c>
      <c r="M408" s="15">
        <v>44004000020</v>
      </c>
      <c r="N408" s="15" t="s">
        <v>523</v>
      </c>
      <c r="O408" s="12">
        <f>+VLOOKUP(M408,[2]Foglio1!$A:$C,3,0)</f>
        <v>36154.76</v>
      </c>
      <c r="P408" s="12">
        <f>+VLOOKUP(M408,[3]Foglio1!$A$1:$C$65536,3,0)</f>
        <v>43549.98</v>
      </c>
      <c r="Q408" s="12">
        <f t="shared" si="41"/>
        <v>7395.2200000000012</v>
      </c>
      <c r="R408" s="29">
        <f>+VLOOKUP($M408,'Sp 2013'!$M:$X,12,0)</f>
        <v>0</v>
      </c>
      <c r="S408" s="29">
        <f>+VLOOKUP($M408,'Bil 2014'!$M:$Y,13,0)</f>
        <v>0</v>
      </c>
      <c r="T408" s="29">
        <f>+SUMIFS('Scritture 2015'!$F:$F,'Scritture 2015'!$G:$G,"38",'Scritture 2015'!$A:$A,$M408)</f>
        <v>0</v>
      </c>
      <c r="U408" s="29">
        <f>+SUMIFS('Scritture 2015'!$F:$F,'Scritture 2015'!$G:$G,"16",'Scritture 2015'!$A:$A,$M408)</f>
        <v>0</v>
      </c>
      <c r="V408" s="29">
        <f>+SUMIFS('Scritture 2015'!$F:$F,'Scritture 2015'!$G:$G,"39CA",'Scritture 2015'!$A:$A,$M408)</f>
        <v>0</v>
      </c>
      <c r="W408" s="29">
        <f>+SUMIFS('Scritture 2015'!$F:$F,'Scritture 2015'!$G:$G,"17",'Scritture 2015'!$A:$A,$M408)</f>
        <v>0</v>
      </c>
      <c r="X408" s="29">
        <f>+SUMIFS('Scritture 2015'!$F:$F,'Scritture 2015'!$G:$G,"39AF",'Scritture 2015'!$A:$A,$M408)</f>
        <v>0</v>
      </c>
      <c r="Y408" s="29">
        <f>+SUMIFS('Scritture 2015'!$F:$F,'Scritture 2015'!$G:$G,"39SD",'Scritture 2015'!$A:$A,$M408)</f>
        <v>0</v>
      </c>
      <c r="Z408" s="29">
        <f>+SUMIFS('Scritture 2015'!$F:$F,'Scritture 2015'!$G:$G,"37",'Scritture 2015'!$A:$A,$M408)</f>
        <v>0</v>
      </c>
      <c r="AA408" s="29">
        <f>+SUMIFS('Scritture 2015'!$F:$F,'Scritture 2015'!$G:$G,"19",'Scritture 2015'!$A:$A,$M408)</f>
        <v>0</v>
      </c>
      <c r="AB408" s="29">
        <f>+SUMIFS('Scritture 2015'!$F:$F,'Scritture 2015'!$G:$G,"SP",'Scritture 2015'!$A:$A,$M408)</f>
        <v>0</v>
      </c>
      <c r="AC408" s="29">
        <f t="shared" si="39"/>
        <v>43549.98</v>
      </c>
      <c r="AD408" s="29">
        <f t="shared" si="40"/>
        <v>0</v>
      </c>
      <c r="AF408">
        <v>550</v>
      </c>
      <c r="AG408" t="s">
        <v>951</v>
      </c>
    </row>
    <row r="409" spans="1:33" x14ac:dyDescent="0.3">
      <c r="A409" s="12" t="s">
        <v>426</v>
      </c>
      <c r="B409" s="12" t="s">
        <v>467</v>
      </c>
      <c r="C409" s="13" t="s">
        <v>468</v>
      </c>
      <c r="D409" s="13" t="s">
        <v>506</v>
      </c>
      <c r="E409" s="14" t="s">
        <v>507</v>
      </c>
      <c r="F409" s="13"/>
      <c r="G409" s="13"/>
      <c r="H409" s="10" t="s">
        <v>426</v>
      </c>
      <c r="I409" s="10" t="s">
        <v>467</v>
      </c>
      <c r="J409" t="s">
        <v>508</v>
      </c>
      <c r="K409" t="s">
        <v>508</v>
      </c>
      <c r="L409">
        <v>0</v>
      </c>
      <c r="M409" s="15">
        <v>44004000021</v>
      </c>
      <c r="N409" s="15" t="s">
        <v>524</v>
      </c>
      <c r="O409" s="12">
        <f>+VLOOKUP(M409,[2]Foglio1!$A:$C,3,0)</f>
        <v>15780.53</v>
      </c>
      <c r="P409" s="12">
        <f>+VLOOKUP(M409,[3]Foglio1!$A$1:$C$65536,3,0)</f>
        <v>20711.919999999998</v>
      </c>
      <c r="Q409" s="12">
        <f t="shared" si="41"/>
        <v>4931.3899999999976</v>
      </c>
      <c r="R409" s="29">
        <f>+VLOOKUP($M409,'Sp 2013'!$M:$X,12,0)</f>
        <v>0</v>
      </c>
      <c r="S409" s="29">
        <f>+VLOOKUP($M409,'Bil 2014'!$M:$Y,13,0)</f>
        <v>0</v>
      </c>
      <c r="T409" s="29">
        <f>+SUMIFS('Scritture 2015'!$F:$F,'Scritture 2015'!$G:$G,"38",'Scritture 2015'!$A:$A,$M409)</f>
        <v>0</v>
      </c>
      <c r="U409" s="29">
        <f>+SUMIFS('Scritture 2015'!$F:$F,'Scritture 2015'!$G:$G,"16",'Scritture 2015'!$A:$A,$M409)</f>
        <v>0</v>
      </c>
      <c r="V409" s="29">
        <f>+SUMIFS('Scritture 2015'!$F:$F,'Scritture 2015'!$G:$G,"39CA",'Scritture 2015'!$A:$A,$M409)</f>
        <v>0</v>
      </c>
      <c r="W409" s="29">
        <f>+SUMIFS('Scritture 2015'!$F:$F,'Scritture 2015'!$G:$G,"17",'Scritture 2015'!$A:$A,$M409)</f>
        <v>0</v>
      </c>
      <c r="X409" s="29">
        <f>+SUMIFS('Scritture 2015'!$F:$F,'Scritture 2015'!$G:$G,"39AF",'Scritture 2015'!$A:$A,$M409)</f>
        <v>0</v>
      </c>
      <c r="Y409" s="29">
        <f>+SUMIFS('Scritture 2015'!$F:$F,'Scritture 2015'!$G:$G,"39SD",'Scritture 2015'!$A:$A,$M409)</f>
        <v>0</v>
      </c>
      <c r="Z409" s="29">
        <f>+SUMIFS('Scritture 2015'!$F:$F,'Scritture 2015'!$G:$G,"37",'Scritture 2015'!$A:$A,$M409)</f>
        <v>0</v>
      </c>
      <c r="AA409" s="29">
        <f>+SUMIFS('Scritture 2015'!$F:$F,'Scritture 2015'!$G:$G,"19",'Scritture 2015'!$A:$A,$M409)</f>
        <v>0</v>
      </c>
      <c r="AB409" s="29">
        <f>+SUMIFS('Scritture 2015'!$F:$F,'Scritture 2015'!$G:$G,"SP",'Scritture 2015'!$A:$A,$M409)</f>
        <v>0</v>
      </c>
      <c r="AC409" s="29">
        <f t="shared" si="39"/>
        <v>20711.919999999998</v>
      </c>
      <c r="AD409" s="29">
        <f t="shared" si="40"/>
        <v>0</v>
      </c>
      <c r="AF409">
        <v>550</v>
      </c>
      <c r="AG409" t="s">
        <v>951</v>
      </c>
    </row>
    <row r="410" spans="1:33" x14ac:dyDescent="0.3">
      <c r="A410" s="12" t="s">
        <v>426</v>
      </c>
      <c r="B410" s="12" t="s">
        <v>467</v>
      </c>
      <c r="C410" s="13" t="s">
        <v>468</v>
      </c>
      <c r="D410" s="13" t="s">
        <v>506</v>
      </c>
      <c r="E410" s="14" t="s">
        <v>507</v>
      </c>
      <c r="F410" s="13"/>
      <c r="G410" s="13"/>
      <c r="H410" s="10" t="s">
        <v>426</v>
      </c>
      <c r="I410" s="10" t="s">
        <v>467</v>
      </c>
      <c r="J410" t="s">
        <v>508</v>
      </c>
      <c r="K410" t="s">
        <v>508</v>
      </c>
      <c r="L410">
        <v>0</v>
      </c>
      <c r="M410" s="15">
        <v>44004000022</v>
      </c>
      <c r="N410" s="15" t="s">
        <v>525</v>
      </c>
      <c r="O410" s="12">
        <f>+VLOOKUP(M410,[2]Foglio1!$A:$C,3,0)</f>
        <v>951608.17</v>
      </c>
      <c r="P410" s="12">
        <f>+VLOOKUP(M410,[3]Foglio1!$A$1:$C$65536,3,0)</f>
        <v>831039.23</v>
      </c>
      <c r="Q410" s="12">
        <f t="shared" si="41"/>
        <v>-120568.94000000006</v>
      </c>
      <c r="R410" s="29">
        <f>+VLOOKUP($M410,'Sp 2013'!$M:$X,12,0)</f>
        <v>0</v>
      </c>
      <c r="S410" s="29">
        <f>+VLOOKUP($M410,'Bil 2014'!$M:$Y,13,0)</f>
        <v>0</v>
      </c>
      <c r="T410" s="29">
        <f>+SUMIFS('Scritture 2015'!$F:$F,'Scritture 2015'!$G:$G,"38",'Scritture 2015'!$A:$A,$M410)</f>
        <v>0</v>
      </c>
      <c r="U410" s="29">
        <f>+SUMIFS('Scritture 2015'!$F:$F,'Scritture 2015'!$G:$G,"16",'Scritture 2015'!$A:$A,$M410)</f>
        <v>0</v>
      </c>
      <c r="V410" s="29">
        <f>+SUMIFS('Scritture 2015'!$F:$F,'Scritture 2015'!$G:$G,"39CA",'Scritture 2015'!$A:$A,$M410)</f>
        <v>0</v>
      </c>
      <c r="W410" s="29">
        <f>+SUMIFS('Scritture 2015'!$F:$F,'Scritture 2015'!$G:$G,"17",'Scritture 2015'!$A:$A,$M410)</f>
        <v>0</v>
      </c>
      <c r="X410" s="29">
        <f>+SUMIFS('Scritture 2015'!$F:$F,'Scritture 2015'!$G:$G,"39AF",'Scritture 2015'!$A:$A,$M410)</f>
        <v>0</v>
      </c>
      <c r="Y410" s="29">
        <f>+SUMIFS('Scritture 2015'!$F:$F,'Scritture 2015'!$G:$G,"39SD",'Scritture 2015'!$A:$A,$M410)</f>
        <v>0</v>
      </c>
      <c r="Z410" s="29">
        <f>+SUMIFS('Scritture 2015'!$F:$F,'Scritture 2015'!$G:$G,"37",'Scritture 2015'!$A:$A,$M410)</f>
        <v>0</v>
      </c>
      <c r="AA410" s="29">
        <f>+SUMIFS('Scritture 2015'!$F:$F,'Scritture 2015'!$G:$G,"19",'Scritture 2015'!$A:$A,$M410)</f>
        <v>0</v>
      </c>
      <c r="AB410" s="29">
        <f>+SUMIFS('Scritture 2015'!$F:$F,'Scritture 2015'!$G:$G,"SP",'Scritture 2015'!$A:$A,$M410)</f>
        <v>0</v>
      </c>
      <c r="AC410" s="29">
        <f t="shared" si="39"/>
        <v>831039.23</v>
      </c>
      <c r="AD410" s="29">
        <f t="shared" si="40"/>
        <v>0</v>
      </c>
      <c r="AF410">
        <v>550</v>
      </c>
      <c r="AG410" t="s">
        <v>951</v>
      </c>
    </row>
    <row r="411" spans="1:33" x14ac:dyDescent="0.3">
      <c r="A411" s="12" t="s">
        <v>426</v>
      </c>
      <c r="B411" s="12" t="s">
        <v>467</v>
      </c>
      <c r="C411" s="13" t="s">
        <v>468</v>
      </c>
      <c r="D411" s="13" t="s">
        <v>506</v>
      </c>
      <c r="E411" s="14" t="s">
        <v>507</v>
      </c>
      <c r="F411" s="13"/>
      <c r="G411" s="13"/>
      <c r="H411" s="10" t="s">
        <v>426</v>
      </c>
      <c r="I411" s="10" t="s">
        <v>467</v>
      </c>
      <c r="J411" t="s">
        <v>508</v>
      </c>
      <c r="K411" t="s">
        <v>508</v>
      </c>
      <c r="L411">
        <v>0</v>
      </c>
      <c r="M411" s="15">
        <v>44004000023</v>
      </c>
      <c r="N411" s="15" t="s">
        <v>526</v>
      </c>
      <c r="O411" s="12">
        <f>+VLOOKUP(M411,[2]Foglio1!$A:$C,3,0)</f>
        <v>20948.400000000001</v>
      </c>
      <c r="P411" s="12">
        <f>+VLOOKUP(M411,[3]Foglio1!$A$1:$C$65536,3,0)</f>
        <v>22100.38</v>
      </c>
      <c r="Q411" s="12">
        <f t="shared" si="41"/>
        <v>1151.9799999999996</v>
      </c>
      <c r="R411" s="29">
        <f>+VLOOKUP($M411,'Sp 2013'!$M:$X,12,0)</f>
        <v>0</v>
      </c>
      <c r="S411" s="29">
        <f>+VLOOKUP($M411,'Bil 2014'!$M:$Y,13,0)</f>
        <v>0</v>
      </c>
      <c r="T411" s="29">
        <f>+SUMIFS('Scritture 2015'!$F:$F,'Scritture 2015'!$G:$G,"38",'Scritture 2015'!$A:$A,$M411)</f>
        <v>0</v>
      </c>
      <c r="U411" s="29">
        <f>+SUMIFS('Scritture 2015'!$F:$F,'Scritture 2015'!$G:$G,"16",'Scritture 2015'!$A:$A,$M411)</f>
        <v>0</v>
      </c>
      <c r="V411" s="29">
        <f>+SUMIFS('Scritture 2015'!$F:$F,'Scritture 2015'!$G:$G,"39CA",'Scritture 2015'!$A:$A,$M411)</f>
        <v>0</v>
      </c>
      <c r="W411" s="29">
        <f>+SUMIFS('Scritture 2015'!$F:$F,'Scritture 2015'!$G:$G,"17",'Scritture 2015'!$A:$A,$M411)</f>
        <v>0</v>
      </c>
      <c r="X411" s="29">
        <f>+SUMIFS('Scritture 2015'!$F:$F,'Scritture 2015'!$G:$G,"39AF",'Scritture 2015'!$A:$A,$M411)</f>
        <v>0</v>
      </c>
      <c r="Y411" s="29">
        <f>+SUMIFS('Scritture 2015'!$F:$F,'Scritture 2015'!$G:$G,"39SD",'Scritture 2015'!$A:$A,$M411)</f>
        <v>0</v>
      </c>
      <c r="Z411" s="29">
        <f>+SUMIFS('Scritture 2015'!$F:$F,'Scritture 2015'!$G:$G,"37",'Scritture 2015'!$A:$A,$M411)</f>
        <v>0</v>
      </c>
      <c r="AA411" s="29">
        <f>+SUMIFS('Scritture 2015'!$F:$F,'Scritture 2015'!$G:$G,"19",'Scritture 2015'!$A:$A,$M411)</f>
        <v>0</v>
      </c>
      <c r="AB411" s="29">
        <f>+SUMIFS('Scritture 2015'!$F:$F,'Scritture 2015'!$G:$G,"SP",'Scritture 2015'!$A:$A,$M411)</f>
        <v>0</v>
      </c>
      <c r="AC411" s="29">
        <f t="shared" si="39"/>
        <v>22100.38</v>
      </c>
      <c r="AD411" s="29">
        <f t="shared" si="40"/>
        <v>0</v>
      </c>
      <c r="AF411">
        <v>550</v>
      </c>
      <c r="AG411" t="s">
        <v>951</v>
      </c>
    </row>
    <row r="412" spans="1:33" x14ac:dyDescent="0.3">
      <c r="A412" s="12" t="s">
        <v>426</v>
      </c>
      <c r="B412" s="12" t="s">
        <v>467</v>
      </c>
      <c r="C412" s="13" t="s">
        <v>468</v>
      </c>
      <c r="D412" s="13" t="s">
        <v>506</v>
      </c>
      <c r="E412" s="14" t="s">
        <v>507</v>
      </c>
      <c r="F412" s="13"/>
      <c r="G412" s="13"/>
      <c r="H412" s="10" t="s">
        <v>426</v>
      </c>
      <c r="I412" s="10" t="s">
        <v>467</v>
      </c>
      <c r="J412" t="s">
        <v>508</v>
      </c>
      <c r="K412" t="s">
        <v>508</v>
      </c>
      <c r="L412">
        <v>0</v>
      </c>
      <c r="M412" s="15">
        <v>44004000024</v>
      </c>
      <c r="N412" s="15" t="s">
        <v>527</v>
      </c>
      <c r="O412" s="12">
        <f>+VLOOKUP(M412,[2]Foglio1!$A:$C,3,0)</f>
        <v>6718.03</v>
      </c>
      <c r="P412" s="12">
        <f>+VLOOKUP(M412,[3]Foglio1!$A$1:$C$65536,3,0)</f>
        <v>2389.5</v>
      </c>
      <c r="Q412" s="12">
        <f t="shared" si="41"/>
        <v>-4328.53</v>
      </c>
      <c r="R412" s="29">
        <f>+VLOOKUP($M412,'Sp 2013'!$M:$X,12,0)</f>
        <v>0</v>
      </c>
      <c r="S412" s="29">
        <f>+VLOOKUP($M412,'Bil 2014'!$M:$Y,13,0)</f>
        <v>0</v>
      </c>
      <c r="T412" s="29">
        <f>+SUMIFS('Scritture 2015'!$F:$F,'Scritture 2015'!$G:$G,"38",'Scritture 2015'!$A:$A,$M412)</f>
        <v>0</v>
      </c>
      <c r="U412" s="29">
        <f>+SUMIFS('Scritture 2015'!$F:$F,'Scritture 2015'!$G:$G,"16",'Scritture 2015'!$A:$A,$M412)</f>
        <v>0</v>
      </c>
      <c r="V412" s="29">
        <f>+SUMIFS('Scritture 2015'!$F:$F,'Scritture 2015'!$G:$G,"39CA",'Scritture 2015'!$A:$A,$M412)</f>
        <v>0</v>
      </c>
      <c r="W412" s="29">
        <f>+SUMIFS('Scritture 2015'!$F:$F,'Scritture 2015'!$G:$G,"17",'Scritture 2015'!$A:$A,$M412)</f>
        <v>0</v>
      </c>
      <c r="X412" s="29">
        <f>+SUMIFS('Scritture 2015'!$F:$F,'Scritture 2015'!$G:$G,"39AF",'Scritture 2015'!$A:$A,$M412)</f>
        <v>0</v>
      </c>
      <c r="Y412" s="29">
        <f>+SUMIFS('Scritture 2015'!$F:$F,'Scritture 2015'!$G:$G,"39SD",'Scritture 2015'!$A:$A,$M412)</f>
        <v>0</v>
      </c>
      <c r="Z412" s="29">
        <f>+SUMIFS('Scritture 2015'!$F:$F,'Scritture 2015'!$G:$G,"37",'Scritture 2015'!$A:$A,$M412)</f>
        <v>0</v>
      </c>
      <c r="AA412" s="29">
        <f>+SUMIFS('Scritture 2015'!$F:$F,'Scritture 2015'!$G:$G,"19",'Scritture 2015'!$A:$A,$M412)</f>
        <v>0</v>
      </c>
      <c r="AB412" s="29">
        <f>+SUMIFS('Scritture 2015'!$F:$F,'Scritture 2015'!$G:$G,"SP",'Scritture 2015'!$A:$A,$M412)</f>
        <v>0</v>
      </c>
      <c r="AC412" s="29">
        <f t="shared" si="39"/>
        <v>2389.5</v>
      </c>
      <c r="AD412" s="29">
        <f t="shared" si="40"/>
        <v>0</v>
      </c>
      <c r="AF412">
        <v>550</v>
      </c>
      <c r="AG412" t="s">
        <v>951</v>
      </c>
    </row>
    <row r="413" spans="1:33" x14ac:dyDescent="0.3">
      <c r="A413" s="12" t="s">
        <v>426</v>
      </c>
      <c r="B413" s="12" t="s">
        <v>467</v>
      </c>
      <c r="C413" s="13" t="s">
        <v>468</v>
      </c>
      <c r="D413" s="13" t="s">
        <v>506</v>
      </c>
      <c r="E413" s="14" t="s">
        <v>507</v>
      </c>
      <c r="F413" s="13"/>
      <c r="G413" s="13"/>
      <c r="H413" s="10" t="s">
        <v>426</v>
      </c>
      <c r="I413" s="10" t="s">
        <v>467</v>
      </c>
      <c r="J413" t="s">
        <v>508</v>
      </c>
      <c r="K413" t="s">
        <v>508</v>
      </c>
      <c r="L413">
        <v>0</v>
      </c>
      <c r="M413" s="15">
        <v>44004000025</v>
      </c>
      <c r="N413" s="15" t="s">
        <v>528</v>
      </c>
      <c r="O413" s="12">
        <f>+VLOOKUP(M413,[2]Foglio1!$A:$C,3,0)</f>
        <v>34525.870000000003</v>
      </c>
      <c r="P413" s="12">
        <f>+VLOOKUP(M413,[3]Foglio1!$A$1:$C$65536,3,0)</f>
        <v>23164.04</v>
      </c>
      <c r="Q413" s="12">
        <f t="shared" si="41"/>
        <v>-11361.830000000002</v>
      </c>
      <c r="R413" s="29">
        <f>+VLOOKUP($M413,'Sp 2013'!$M:$X,12,0)</f>
        <v>0</v>
      </c>
      <c r="S413" s="29">
        <f>+VLOOKUP($M413,'Bil 2014'!$M:$Y,13,0)</f>
        <v>0</v>
      </c>
      <c r="T413" s="29">
        <f>+SUMIFS('Scritture 2015'!$F:$F,'Scritture 2015'!$G:$G,"38",'Scritture 2015'!$A:$A,$M413)</f>
        <v>0</v>
      </c>
      <c r="U413" s="29">
        <f>+SUMIFS('Scritture 2015'!$F:$F,'Scritture 2015'!$G:$G,"16",'Scritture 2015'!$A:$A,$M413)</f>
        <v>0</v>
      </c>
      <c r="V413" s="29">
        <f>+SUMIFS('Scritture 2015'!$F:$F,'Scritture 2015'!$G:$G,"39CA",'Scritture 2015'!$A:$A,$M413)</f>
        <v>0</v>
      </c>
      <c r="W413" s="29">
        <f>+SUMIFS('Scritture 2015'!$F:$F,'Scritture 2015'!$G:$G,"17",'Scritture 2015'!$A:$A,$M413)</f>
        <v>0</v>
      </c>
      <c r="X413" s="29">
        <f>+SUMIFS('Scritture 2015'!$F:$F,'Scritture 2015'!$G:$G,"39AF",'Scritture 2015'!$A:$A,$M413)</f>
        <v>0</v>
      </c>
      <c r="Y413" s="29">
        <f>+SUMIFS('Scritture 2015'!$F:$F,'Scritture 2015'!$G:$G,"39SD",'Scritture 2015'!$A:$A,$M413)</f>
        <v>0</v>
      </c>
      <c r="Z413" s="29">
        <f>+SUMIFS('Scritture 2015'!$F:$F,'Scritture 2015'!$G:$G,"37",'Scritture 2015'!$A:$A,$M413)</f>
        <v>0</v>
      </c>
      <c r="AA413" s="29">
        <f>+SUMIFS('Scritture 2015'!$F:$F,'Scritture 2015'!$G:$G,"19",'Scritture 2015'!$A:$A,$M413)</f>
        <v>0</v>
      </c>
      <c r="AB413" s="29">
        <f>+SUMIFS('Scritture 2015'!$F:$F,'Scritture 2015'!$G:$G,"SP",'Scritture 2015'!$A:$A,$M413)</f>
        <v>0</v>
      </c>
      <c r="AC413" s="29">
        <f t="shared" si="39"/>
        <v>23164.04</v>
      </c>
      <c r="AD413" s="29">
        <f t="shared" si="40"/>
        <v>0</v>
      </c>
      <c r="AF413">
        <v>550</v>
      </c>
      <c r="AG413" t="s">
        <v>951</v>
      </c>
    </row>
    <row r="414" spans="1:33" x14ac:dyDescent="0.3">
      <c r="A414" s="12" t="s">
        <v>426</v>
      </c>
      <c r="B414" s="12" t="s">
        <v>467</v>
      </c>
      <c r="C414" s="13" t="s">
        <v>468</v>
      </c>
      <c r="D414" s="13" t="s">
        <v>506</v>
      </c>
      <c r="E414" s="14" t="s">
        <v>507</v>
      </c>
      <c r="F414" s="13"/>
      <c r="G414" s="13"/>
      <c r="H414" s="10" t="s">
        <v>426</v>
      </c>
      <c r="I414" s="10" t="s">
        <v>467</v>
      </c>
      <c r="J414" t="s">
        <v>508</v>
      </c>
      <c r="K414" t="s">
        <v>508</v>
      </c>
      <c r="L414">
        <v>0</v>
      </c>
      <c r="M414" s="15">
        <v>44004000026</v>
      </c>
      <c r="N414" s="15" t="s">
        <v>529</v>
      </c>
      <c r="O414" s="12">
        <f>+VLOOKUP(M414,[2]Foglio1!$A:$C,3,0)</f>
        <v>73599.53</v>
      </c>
      <c r="P414" s="12">
        <f>+VLOOKUP(M414,[3]Foglio1!$A$1:$C$65536,3,0)</f>
        <v>65896.460000000006</v>
      </c>
      <c r="Q414" s="12">
        <f t="shared" si="41"/>
        <v>-7703.0699999999924</v>
      </c>
      <c r="R414" s="29">
        <f>+VLOOKUP($M414,'Sp 2013'!$M:$X,12,0)</f>
        <v>0</v>
      </c>
      <c r="S414" s="29">
        <f>+VLOOKUP($M414,'Bil 2014'!$M:$Y,13,0)</f>
        <v>0</v>
      </c>
      <c r="T414" s="29">
        <f>+SUMIFS('Scritture 2015'!$F:$F,'Scritture 2015'!$G:$G,"38",'Scritture 2015'!$A:$A,$M414)</f>
        <v>0</v>
      </c>
      <c r="U414" s="29">
        <f>+SUMIFS('Scritture 2015'!$F:$F,'Scritture 2015'!$G:$G,"16",'Scritture 2015'!$A:$A,$M414)</f>
        <v>0</v>
      </c>
      <c r="V414" s="29">
        <f>+SUMIFS('Scritture 2015'!$F:$F,'Scritture 2015'!$G:$G,"39CA",'Scritture 2015'!$A:$A,$M414)</f>
        <v>0</v>
      </c>
      <c r="W414" s="29">
        <f>+SUMIFS('Scritture 2015'!$F:$F,'Scritture 2015'!$G:$G,"17",'Scritture 2015'!$A:$A,$M414)</f>
        <v>0</v>
      </c>
      <c r="X414" s="29">
        <f>+SUMIFS('Scritture 2015'!$F:$F,'Scritture 2015'!$G:$G,"39AF",'Scritture 2015'!$A:$A,$M414)</f>
        <v>0</v>
      </c>
      <c r="Y414" s="29">
        <f>+SUMIFS('Scritture 2015'!$F:$F,'Scritture 2015'!$G:$G,"39SD",'Scritture 2015'!$A:$A,$M414)</f>
        <v>0</v>
      </c>
      <c r="Z414" s="29">
        <f>+SUMIFS('Scritture 2015'!$F:$F,'Scritture 2015'!$G:$G,"37",'Scritture 2015'!$A:$A,$M414)</f>
        <v>0</v>
      </c>
      <c r="AA414" s="29">
        <f>+SUMIFS('Scritture 2015'!$F:$F,'Scritture 2015'!$G:$G,"19",'Scritture 2015'!$A:$A,$M414)</f>
        <v>0</v>
      </c>
      <c r="AB414" s="29">
        <f>+SUMIFS('Scritture 2015'!$F:$F,'Scritture 2015'!$G:$G,"SP",'Scritture 2015'!$A:$A,$M414)</f>
        <v>0</v>
      </c>
      <c r="AC414" s="29">
        <f t="shared" si="39"/>
        <v>65896.460000000006</v>
      </c>
      <c r="AD414" s="29">
        <f t="shared" si="40"/>
        <v>0</v>
      </c>
      <c r="AF414">
        <v>550</v>
      </c>
      <c r="AG414" t="s">
        <v>951</v>
      </c>
    </row>
    <row r="415" spans="1:33" x14ac:dyDescent="0.3">
      <c r="A415" s="12" t="s">
        <v>426</v>
      </c>
      <c r="B415" s="12" t="s">
        <v>467</v>
      </c>
      <c r="C415" s="13" t="s">
        <v>468</v>
      </c>
      <c r="D415" s="13" t="s">
        <v>506</v>
      </c>
      <c r="E415" s="14" t="s">
        <v>507</v>
      </c>
      <c r="F415" s="13"/>
      <c r="G415" s="13"/>
      <c r="H415" s="10" t="s">
        <v>426</v>
      </c>
      <c r="I415" s="10" t="s">
        <v>467</v>
      </c>
      <c r="J415" t="s">
        <v>508</v>
      </c>
      <c r="K415" t="s">
        <v>508</v>
      </c>
      <c r="L415">
        <v>0</v>
      </c>
      <c r="M415" s="15">
        <v>44004000027</v>
      </c>
      <c r="N415" s="15" t="s">
        <v>530</v>
      </c>
      <c r="O415" s="12">
        <f>+VLOOKUP(M415,[2]Foglio1!$A:$C,3,0)</f>
        <v>2600</v>
      </c>
      <c r="P415" s="12">
        <f>+VLOOKUP(M415,[3]Foglio1!$A$1:$C$65536,3,0)</f>
        <v>0</v>
      </c>
      <c r="Q415" s="12">
        <f t="shared" si="41"/>
        <v>-2600</v>
      </c>
      <c r="R415" s="29">
        <f>+VLOOKUP($M415,'Sp 2013'!$M:$X,12,0)</f>
        <v>0</v>
      </c>
      <c r="S415" s="29">
        <f>+VLOOKUP($M415,'Bil 2014'!$M:$Y,13,0)</f>
        <v>0</v>
      </c>
      <c r="T415" s="29">
        <f>+SUMIFS('Scritture 2015'!$F:$F,'Scritture 2015'!$G:$G,"38",'Scritture 2015'!$A:$A,$M415)</f>
        <v>0</v>
      </c>
      <c r="U415" s="29">
        <f>+SUMIFS('Scritture 2015'!$F:$F,'Scritture 2015'!$G:$G,"16",'Scritture 2015'!$A:$A,$M415)</f>
        <v>0</v>
      </c>
      <c r="V415" s="29">
        <f>+SUMIFS('Scritture 2015'!$F:$F,'Scritture 2015'!$G:$G,"39CA",'Scritture 2015'!$A:$A,$M415)</f>
        <v>0</v>
      </c>
      <c r="W415" s="29">
        <f>+SUMIFS('Scritture 2015'!$F:$F,'Scritture 2015'!$G:$G,"17",'Scritture 2015'!$A:$A,$M415)</f>
        <v>0</v>
      </c>
      <c r="X415" s="29">
        <f>+SUMIFS('Scritture 2015'!$F:$F,'Scritture 2015'!$G:$G,"39AF",'Scritture 2015'!$A:$A,$M415)</f>
        <v>0</v>
      </c>
      <c r="Y415" s="29">
        <f>+SUMIFS('Scritture 2015'!$F:$F,'Scritture 2015'!$G:$G,"39SD",'Scritture 2015'!$A:$A,$M415)</f>
        <v>0</v>
      </c>
      <c r="Z415" s="29">
        <f>+SUMIFS('Scritture 2015'!$F:$F,'Scritture 2015'!$G:$G,"37",'Scritture 2015'!$A:$A,$M415)</f>
        <v>0</v>
      </c>
      <c r="AA415" s="29">
        <f>+SUMIFS('Scritture 2015'!$F:$F,'Scritture 2015'!$G:$G,"19",'Scritture 2015'!$A:$A,$M415)</f>
        <v>0</v>
      </c>
      <c r="AB415" s="29">
        <f>+SUMIFS('Scritture 2015'!$F:$F,'Scritture 2015'!$G:$G,"SP",'Scritture 2015'!$A:$A,$M415)</f>
        <v>0</v>
      </c>
      <c r="AC415" s="29">
        <f t="shared" si="39"/>
        <v>0</v>
      </c>
      <c r="AD415" s="29">
        <f t="shared" si="40"/>
        <v>0</v>
      </c>
      <c r="AF415">
        <v>550</v>
      </c>
      <c r="AG415" t="s">
        <v>951</v>
      </c>
    </row>
    <row r="416" spans="1:33" x14ac:dyDescent="0.3">
      <c r="A416" s="12" t="s">
        <v>426</v>
      </c>
      <c r="B416" s="12" t="s">
        <v>467</v>
      </c>
      <c r="C416" s="13" t="s">
        <v>468</v>
      </c>
      <c r="D416" s="13" t="s">
        <v>531</v>
      </c>
      <c r="E416" s="14"/>
      <c r="F416" s="13"/>
      <c r="G416" s="13"/>
      <c r="H416" s="10" t="s">
        <v>426</v>
      </c>
      <c r="I416" s="10" t="s">
        <v>467</v>
      </c>
      <c r="J416" t="s">
        <v>508</v>
      </c>
      <c r="K416" t="s">
        <v>508</v>
      </c>
      <c r="L416">
        <v>0</v>
      </c>
      <c r="M416" s="15">
        <v>44004000029</v>
      </c>
      <c r="N416" s="15" t="s">
        <v>532</v>
      </c>
      <c r="O416" s="12">
        <f>+VLOOKUP(M416,[2]Foglio1!$A:$C,3,0)</f>
        <v>34883.31</v>
      </c>
      <c r="P416" s="12">
        <f>+VLOOKUP(M416,[3]Foglio1!$A$1:$C$65536,3,0)</f>
        <v>100</v>
      </c>
      <c r="Q416" s="12">
        <f t="shared" si="41"/>
        <v>-34783.31</v>
      </c>
      <c r="R416" s="29">
        <f>+VLOOKUP($M416,'Sp 2013'!$M:$X,12,0)</f>
        <v>0</v>
      </c>
      <c r="S416" s="29">
        <f>+VLOOKUP($M416,'Bil 2014'!$M:$Y,13,0)</f>
        <v>0</v>
      </c>
      <c r="T416" s="29">
        <f>+SUMIFS('Scritture 2015'!$F:$F,'Scritture 2015'!$G:$G,"38",'Scritture 2015'!$A:$A,$M416)</f>
        <v>0</v>
      </c>
      <c r="U416" s="29">
        <f>+SUMIFS('Scritture 2015'!$F:$F,'Scritture 2015'!$G:$G,"16",'Scritture 2015'!$A:$A,$M416)</f>
        <v>0</v>
      </c>
      <c r="V416" s="29">
        <f>+SUMIFS('Scritture 2015'!$F:$F,'Scritture 2015'!$G:$G,"39CA",'Scritture 2015'!$A:$A,$M416)</f>
        <v>0</v>
      </c>
      <c r="W416" s="29">
        <f>+SUMIFS('Scritture 2015'!$F:$F,'Scritture 2015'!$G:$G,"17",'Scritture 2015'!$A:$A,$M416)</f>
        <v>0</v>
      </c>
      <c r="X416" s="29">
        <f>+SUMIFS('Scritture 2015'!$F:$F,'Scritture 2015'!$G:$G,"39AF",'Scritture 2015'!$A:$A,$M416)</f>
        <v>0</v>
      </c>
      <c r="Y416" s="29">
        <f>+SUMIFS('Scritture 2015'!$F:$F,'Scritture 2015'!$G:$G,"39SD",'Scritture 2015'!$A:$A,$M416)</f>
        <v>0</v>
      </c>
      <c r="Z416" s="29">
        <f>+SUMIFS('Scritture 2015'!$F:$F,'Scritture 2015'!$G:$G,"37",'Scritture 2015'!$A:$A,$M416)</f>
        <v>0</v>
      </c>
      <c r="AA416" s="29">
        <f>+SUMIFS('Scritture 2015'!$F:$F,'Scritture 2015'!$G:$G,"19",'Scritture 2015'!$A:$A,$M416)</f>
        <v>0</v>
      </c>
      <c r="AB416" s="29">
        <f>+SUMIFS('Scritture 2015'!$F:$F,'Scritture 2015'!$G:$G,"SP",'Scritture 2015'!$A:$A,$M416)</f>
        <v>0</v>
      </c>
      <c r="AC416" s="29">
        <f t="shared" si="39"/>
        <v>100</v>
      </c>
      <c r="AD416" s="29">
        <f t="shared" si="40"/>
        <v>0</v>
      </c>
      <c r="AF416">
        <v>550</v>
      </c>
      <c r="AG416" t="s">
        <v>903</v>
      </c>
    </row>
    <row r="417" spans="1:33" x14ac:dyDescent="0.3">
      <c r="A417" s="12" t="s">
        <v>426</v>
      </c>
      <c r="B417" s="12" t="s">
        <v>467</v>
      </c>
      <c r="C417" s="13" t="s">
        <v>468</v>
      </c>
      <c r="D417" s="13" t="s">
        <v>506</v>
      </c>
      <c r="E417" s="14" t="s">
        <v>507</v>
      </c>
      <c r="F417" s="13"/>
      <c r="G417" s="13"/>
      <c r="H417" s="10" t="s">
        <v>426</v>
      </c>
      <c r="I417" s="10" t="s">
        <v>467</v>
      </c>
      <c r="J417" t="s">
        <v>508</v>
      </c>
      <c r="K417" t="s">
        <v>508</v>
      </c>
      <c r="L417">
        <v>0</v>
      </c>
      <c r="M417" s="15">
        <v>44004000032</v>
      </c>
      <c r="N417" s="15" t="s">
        <v>533</v>
      </c>
      <c r="O417" s="12">
        <f>+VLOOKUP(M417,[2]Foglio1!$A:$C,3,0)</f>
        <v>53467.35</v>
      </c>
      <c r="P417" s="12">
        <f>+VLOOKUP(M417,[3]Foglio1!$A$1:$C$65536,3,0)</f>
        <v>60756.85</v>
      </c>
      <c r="Q417" s="12">
        <f t="shared" si="41"/>
        <v>7289.5</v>
      </c>
      <c r="R417" s="29">
        <f>+VLOOKUP($M417,'Sp 2013'!$M:$X,12,0)</f>
        <v>0</v>
      </c>
      <c r="S417" s="29">
        <f>+VLOOKUP($M417,'Bil 2014'!$M:$Y,13,0)</f>
        <v>0</v>
      </c>
      <c r="T417" s="29">
        <f>+SUMIFS('Scritture 2015'!$F:$F,'Scritture 2015'!$G:$G,"38",'Scritture 2015'!$A:$A,$M417)</f>
        <v>0</v>
      </c>
      <c r="U417" s="29">
        <f>+SUMIFS('Scritture 2015'!$F:$F,'Scritture 2015'!$G:$G,"16",'Scritture 2015'!$A:$A,$M417)</f>
        <v>0</v>
      </c>
      <c r="V417" s="29">
        <f>+SUMIFS('Scritture 2015'!$F:$F,'Scritture 2015'!$G:$G,"39CA",'Scritture 2015'!$A:$A,$M417)</f>
        <v>0</v>
      </c>
      <c r="W417" s="29">
        <f>+SUMIFS('Scritture 2015'!$F:$F,'Scritture 2015'!$G:$G,"17",'Scritture 2015'!$A:$A,$M417)</f>
        <v>0</v>
      </c>
      <c r="X417" s="29">
        <f>+SUMIFS('Scritture 2015'!$F:$F,'Scritture 2015'!$G:$G,"39AF",'Scritture 2015'!$A:$A,$M417)</f>
        <v>0</v>
      </c>
      <c r="Y417" s="29">
        <f>+SUMIFS('Scritture 2015'!$F:$F,'Scritture 2015'!$G:$G,"39SD",'Scritture 2015'!$A:$A,$M417)</f>
        <v>0</v>
      </c>
      <c r="Z417" s="29">
        <f>+SUMIFS('Scritture 2015'!$F:$F,'Scritture 2015'!$G:$G,"37",'Scritture 2015'!$A:$A,$M417)</f>
        <v>0</v>
      </c>
      <c r="AA417" s="29">
        <f>+SUMIFS('Scritture 2015'!$F:$F,'Scritture 2015'!$G:$G,"19",'Scritture 2015'!$A:$A,$M417)</f>
        <v>0</v>
      </c>
      <c r="AB417" s="29">
        <f>+SUMIFS('Scritture 2015'!$F:$F,'Scritture 2015'!$G:$G,"SP",'Scritture 2015'!$A:$A,$M417)</f>
        <v>0</v>
      </c>
      <c r="AC417" s="29">
        <f t="shared" si="39"/>
        <v>60756.85</v>
      </c>
      <c r="AD417" s="29">
        <f t="shared" si="40"/>
        <v>0</v>
      </c>
      <c r="AF417">
        <v>550</v>
      </c>
      <c r="AG417" t="s">
        <v>951</v>
      </c>
    </row>
    <row r="418" spans="1:33" x14ac:dyDescent="0.3">
      <c r="A418" s="12" t="s">
        <v>426</v>
      </c>
      <c r="B418" s="12" t="s">
        <v>467</v>
      </c>
      <c r="C418" s="13" t="s">
        <v>468</v>
      </c>
      <c r="D418" s="13" t="s">
        <v>506</v>
      </c>
      <c r="E418" s="14" t="s">
        <v>507</v>
      </c>
      <c r="F418" s="13"/>
      <c r="G418" s="13"/>
      <c r="H418" s="10" t="s">
        <v>426</v>
      </c>
      <c r="I418" s="10" t="s">
        <v>467</v>
      </c>
      <c r="J418" t="s">
        <v>508</v>
      </c>
      <c r="K418" t="s">
        <v>508</v>
      </c>
      <c r="L418">
        <v>0</v>
      </c>
      <c r="M418" s="15">
        <v>44004000034</v>
      </c>
      <c r="N418" s="15" t="s">
        <v>534</v>
      </c>
      <c r="O418" s="12">
        <f>+VLOOKUP(M418,[2]Foglio1!$A:$C,3,0)</f>
        <v>76.39</v>
      </c>
      <c r="P418" s="12">
        <f>+VLOOKUP(M418,[3]Foglio1!$A$1:$C$65536,3,0)</f>
        <v>7052.03</v>
      </c>
      <c r="Q418" s="12">
        <f t="shared" si="41"/>
        <v>6975.6399999999994</v>
      </c>
      <c r="R418" s="29">
        <f>+VLOOKUP($M418,'Sp 2013'!$M:$X,12,0)</f>
        <v>0</v>
      </c>
      <c r="S418" s="29">
        <f>+VLOOKUP($M418,'Bil 2014'!$M:$Y,13,0)</f>
        <v>0</v>
      </c>
      <c r="T418" s="29">
        <f>+SUMIFS('Scritture 2015'!$F:$F,'Scritture 2015'!$G:$G,"38",'Scritture 2015'!$A:$A,$M418)</f>
        <v>0</v>
      </c>
      <c r="U418" s="29">
        <f>+SUMIFS('Scritture 2015'!$F:$F,'Scritture 2015'!$G:$G,"16",'Scritture 2015'!$A:$A,$M418)</f>
        <v>0</v>
      </c>
      <c r="V418" s="29">
        <f>+SUMIFS('Scritture 2015'!$F:$F,'Scritture 2015'!$G:$G,"39CA",'Scritture 2015'!$A:$A,$M418)</f>
        <v>0</v>
      </c>
      <c r="W418" s="29">
        <f>+SUMIFS('Scritture 2015'!$F:$F,'Scritture 2015'!$G:$G,"17",'Scritture 2015'!$A:$A,$M418)</f>
        <v>0</v>
      </c>
      <c r="X418" s="29">
        <f>+SUMIFS('Scritture 2015'!$F:$F,'Scritture 2015'!$G:$G,"39AF",'Scritture 2015'!$A:$A,$M418)</f>
        <v>0</v>
      </c>
      <c r="Y418" s="29">
        <f>+SUMIFS('Scritture 2015'!$F:$F,'Scritture 2015'!$G:$G,"39SD",'Scritture 2015'!$A:$A,$M418)</f>
        <v>0</v>
      </c>
      <c r="Z418" s="29">
        <f>+SUMIFS('Scritture 2015'!$F:$F,'Scritture 2015'!$G:$G,"37",'Scritture 2015'!$A:$A,$M418)</f>
        <v>0</v>
      </c>
      <c r="AA418" s="29">
        <f>+SUMIFS('Scritture 2015'!$F:$F,'Scritture 2015'!$G:$G,"19",'Scritture 2015'!$A:$A,$M418)</f>
        <v>0</v>
      </c>
      <c r="AB418" s="29">
        <f>+SUMIFS('Scritture 2015'!$F:$F,'Scritture 2015'!$G:$G,"SP",'Scritture 2015'!$A:$A,$M418)</f>
        <v>0</v>
      </c>
      <c r="AC418" s="29">
        <f t="shared" si="39"/>
        <v>7052.03</v>
      </c>
      <c r="AD418" s="29">
        <f t="shared" si="40"/>
        <v>0</v>
      </c>
      <c r="AF418">
        <v>550</v>
      </c>
      <c r="AG418" t="s">
        <v>903</v>
      </c>
    </row>
    <row r="419" spans="1:33" x14ac:dyDescent="0.3">
      <c r="A419" s="12" t="s">
        <v>426</v>
      </c>
      <c r="B419" s="12" t="s">
        <v>467</v>
      </c>
      <c r="C419" s="13" t="s">
        <v>468</v>
      </c>
      <c r="D419" s="13" t="s">
        <v>506</v>
      </c>
      <c r="E419" s="14" t="s">
        <v>507</v>
      </c>
      <c r="F419" s="13"/>
      <c r="G419" s="13"/>
      <c r="H419" s="10" t="s">
        <v>426</v>
      </c>
      <c r="I419" s="10" t="s">
        <v>467</v>
      </c>
      <c r="J419" t="s">
        <v>508</v>
      </c>
      <c r="K419" t="s">
        <v>508</v>
      </c>
      <c r="L419">
        <v>0</v>
      </c>
      <c r="M419" s="15">
        <v>44004000036</v>
      </c>
      <c r="N419" s="15" t="s">
        <v>535</v>
      </c>
      <c r="O419" s="12">
        <f>+VLOOKUP(M419,[2]Foglio1!$A:$C,3,0)</f>
        <v>7996.89</v>
      </c>
      <c r="P419" s="12">
        <f>+VLOOKUP(M419,[3]Foglio1!$A$1:$C$65536,3,0)</f>
        <v>8547.68</v>
      </c>
      <c r="Q419" s="12">
        <f t="shared" si="41"/>
        <v>550.79</v>
      </c>
      <c r="R419" s="29">
        <f>+VLOOKUP($M419,'Sp 2013'!$M:$X,12,0)</f>
        <v>0</v>
      </c>
      <c r="S419" s="29">
        <f>+VLOOKUP($M419,'Bil 2014'!$M:$Y,13,0)</f>
        <v>0</v>
      </c>
      <c r="T419" s="29">
        <f>+SUMIFS('Scritture 2015'!$F:$F,'Scritture 2015'!$G:$G,"38",'Scritture 2015'!$A:$A,$M419)</f>
        <v>0</v>
      </c>
      <c r="U419" s="29">
        <f>+SUMIFS('Scritture 2015'!$F:$F,'Scritture 2015'!$G:$G,"16",'Scritture 2015'!$A:$A,$M419)</f>
        <v>0</v>
      </c>
      <c r="V419" s="29">
        <f>+SUMIFS('Scritture 2015'!$F:$F,'Scritture 2015'!$G:$G,"39CA",'Scritture 2015'!$A:$A,$M419)</f>
        <v>0</v>
      </c>
      <c r="W419" s="29">
        <f>+SUMIFS('Scritture 2015'!$F:$F,'Scritture 2015'!$G:$G,"17",'Scritture 2015'!$A:$A,$M419)</f>
        <v>0</v>
      </c>
      <c r="X419" s="29">
        <f>+SUMIFS('Scritture 2015'!$F:$F,'Scritture 2015'!$G:$G,"39AF",'Scritture 2015'!$A:$A,$M419)</f>
        <v>0</v>
      </c>
      <c r="Y419" s="29">
        <f>+SUMIFS('Scritture 2015'!$F:$F,'Scritture 2015'!$G:$G,"39SD",'Scritture 2015'!$A:$A,$M419)</f>
        <v>0</v>
      </c>
      <c r="Z419" s="29">
        <f>+SUMIFS('Scritture 2015'!$F:$F,'Scritture 2015'!$G:$G,"37",'Scritture 2015'!$A:$A,$M419)</f>
        <v>0</v>
      </c>
      <c r="AA419" s="29">
        <f>+SUMIFS('Scritture 2015'!$F:$F,'Scritture 2015'!$G:$G,"19",'Scritture 2015'!$A:$A,$M419)</f>
        <v>0</v>
      </c>
      <c r="AB419" s="29">
        <f>+SUMIFS('Scritture 2015'!$F:$F,'Scritture 2015'!$G:$G,"SP",'Scritture 2015'!$A:$A,$M419)</f>
        <v>0</v>
      </c>
      <c r="AC419" s="29">
        <f t="shared" si="39"/>
        <v>8547.68</v>
      </c>
      <c r="AD419" s="29">
        <f t="shared" si="40"/>
        <v>0</v>
      </c>
      <c r="AF419">
        <v>550</v>
      </c>
      <c r="AG419" t="s">
        <v>951</v>
      </c>
    </row>
    <row r="420" spans="1:33" x14ac:dyDescent="0.3">
      <c r="A420" s="12" t="s">
        <v>426</v>
      </c>
      <c r="B420" s="12" t="s">
        <v>467</v>
      </c>
      <c r="C420" s="13" t="s">
        <v>468</v>
      </c>
      <c r="D420" s="13" t="s">
        <v>506</v>
      </c>
      <c r="E420" s="14" t="s">
        <v>507</v>
      </c>
      <c r="F420" s="13"/>
      <c r="G420" s="13"/>
      <c r="H420" s="10" t="s">
        <v>426</v>
      </c>
      <c r="I420" s="10" t="s">
        <v>467</v>
      </c>
      <c r="J420" t="s">
        <v>508</v>
      </c>
      <c r="K420" t="s">
        <v>508</v>
      </c>
      <c r="L420">
        <v>0</v>
      </c>
      <c r="M420" s="15">
        <v>44004000038</v>
      </c>
      <c r="N420" s="15" t="s">
        <v>536</v>
      </c>
      <c r="O420" s="12">
        <f>+VLOOKUP(M420,[2]Foglio1!$A:$C,3,0)</f>
        <v>2441.5700000000002</v>
      </c>
      <c r="P420" s="12">
        <f>+VLOOKUP(M420,[3]Foglio1!$A$1:$C$65536,3,0)</f>
        <v>16.39</v>
      </c>
      <c r="Q420" s="12">
        <f t="shared" si="41"/>
        <v>-2425.1800000000003</v>
      </c>
      <c r="R420" s="29">
        <f>+VLOOKUP($M420,'Sp 2013'!$M:$X,12,0)</f>
        <v>0</v>
      </c>
      <c r="S420" s="29">
        <f>+VLOOKUP($M420,'Bil 2014'!$M:$Y,13,0)</f>
        <v>0</v>
      </c>
      <c r="T420" s="29">
        <f>+SUMIFS('Scritture 2015'!$F:$F,'Scritture 2015'!$G:$G,"38",'Scritture 2015'!$A:$A,$M420)</f>
        <v>0</v>
      </c>
      <c r="U420" s="29">
        <f>+SUMIFS('Scritture 2015'!$F:$F,'Scritture 2015'!$G:$G,"16",'Scritture 2015'!$A:$A,$M420)</f>
        <v>0</v>
      </c>
      <c r="V420" s="29">
        <f>+SUMIFS('Scritture 2015'!$F:$F,'Scritture 2015'!$G:$G,"39CA",'Scritture 2015'!$A:$A,$M420)</f>
        <v>0</v>
      </c>
      <c r="W420" s="29">
        <f>+SUMIFS('Scritture 2015'!$F:$F,'Scritture 2015'!$G:$G,"17",'Scritture 2015'!$A:$A,$M420)</f>
        <v>0</v>
      </c>
      <c r="X420" s="29">
        <f>+SUMIFS('Scritture 2015'!$F:$F,'Scritture 2015'!$G:$G,"39AF",'Scritture 2015'!$A:$A,$M420)</f>
        <v>0</v>
      </c>
      <c r="Y420" s="29">
        <f>+SUMIFS('Scritture 2015'!$F:$F,'Scritture 2015'!$G:$G,"39SD",'Scritture 2015'!$A:$A,$M420)</f>
        <v>0</v>
      </c>
      <c r="Z420" s="29">
        <f>+SUMIFS('Scritture 2015'!$F:$F,'Scritture 2015'!$G:$G,"37",'Scritture 2015'!$A:$A,$M420)</f>
        <v>0</v>
      </c>
      <c r="AA420" s="29">
        <f>+SUMIFS('Scritture 2015'!$F:$F,'Scritture 2015'!$G:$G,"19",'Scritture 2015'!$A:$A,$M420)</f>
        <v>0</v>
      </c>
      <c r="AB420" s="29">
        <f>+SUMIFS('Scritture 2015'!$F:$F,'Scritture 2015'!$G:$G,"SP",'Scritture 2015'!$A:$A,$M420)</f>
        <v>0</v>
      </c>
      <c r="AC420" s="29">
        <f t="shared" si="39"/>
        <v>16.39</v>
      </c>
      <c r="AD420" s="29">
        <f t="shared" si="40"/>
        <v>0</v>
      </c>
      <c r="AF420">
        <v>550</v>
      </c>
      <c r="AG420" t="s">
        <v>951</v>
      </c>
    </row>
    <row r="421" spans="1:33" x14ac:dyDescent="0.3">
      <c r="A421" s="12" t="s">
        <v>426</v>
      </c>
      <c r="B421" s="12" t="s">
        <v>467</v>
      </c>
      <c r="C421" s="13" t="s">
        <v>468</v>
      </c>
      <c r="D421" s="13" t="s">
        <v>506</v>
      </c>
      <c r="E421" s="14" t="s">
        <v>507</v>
      </c>
      <c r="F421" s="13"/>
      <c r="G421" s="13"/>
      <c r="H421" s="10" t="s">
        <v>426</v>
      </c>
      <c r="I421" s="10" t="s">
        <v>467</v>
      </c>
      <c r="J421" t="s">
        <v>508</v>
      </c>
      <c r="K421" t="s">
        <v>508</v>
      </c>
      <c r="L421">
        <v>0</v>
      </c>
      <c r="M421" s="15">
        <v>44004000039</v>
      </c>
      <c r="N421" s="15" t="s">
        <v>537</v>
      </c>
      <c r="O421" s="12">
        <f>+VLOOKUP(M421,[2]Foglio1!$A:$C,3,0)</f>
        <v>813</v>
      </c>
      <c r="P421" s="12">
        <f>+VLOOKUP(M421,[3]Foglio1!$A$1:$C$65536,3,0)</f>
        <v>1501</v>
      </c>
      <c r="Q421" s="12">
        <f t="shared" si="41"/>
        <v>688</v>
      </c>
      <c r="R421" s="29">
        <f>+VLOOKUP($M421,'Sp 2013'!$M:$X,12,0)</f>
        <v>0</v>
      </c>
      <c r="S421" s="29">
        <f>+VLOOKUP($M421,'Bil 2014'!$M:$Y,13,0)</f>
        <v>0</v>
      </c>
      <c r="T421" s="29">
        <f>+SUMIFS('Scritture 2015'!$F:$F,'Scritture 2015'!$G:$G,"38",'Scritture 2015'!$A:$A,$M421)</f>
        <v>0</v>
      </c>
      <c r="U421" s="29">
        <f>+SUMIFS('Scritture 2015'!$F:$F,'Scritture 2015'!$G:$G,"16",'Scritture 2015'!$A:$A,$M421)</f>
        <v>0</v>
      </c>
      <c r="V421" s="29">
        <f>+SUMIFS('Scritture 2015'!$F:$F,'Scritture 2015'!$G:$G,"39CA",'Scritture 2015'!$A:$A,$M421)</f>
        <v>0</v>
      </c>
      <c r="W421" s="29">
        <f>+SUMIFS('Scritture 2015'!$F:$F,'Scritture 2015'!$G:$G,"17",'Scritture 2015'!$A:$A,$M421)</f>
        <v>0</v>
      </c>
      <c r="X421" s="29">
        <f>+SUMIFS('Scritture 2015'!$F:$F,'Scritture 2015'!$G:$G,"39AF",'Scritture 2015'!$A:$A,$M421)</f>
        <v>0</v>
      </c>
      <c r="Y421" s="29">
        <f>+SUMIFS('Scritture 2015'!$F:$F,'Scritture 2015'!$G:$G,"39SD",'Scritture 2015'!$A:$A,$M421)</f>
        <v>0</v>
      </c>
      <c r="Z421" s="29">
        <f>+SUMIFS('Scritture 2015'!$F:$F,'Scritture 2015'!$G:$G,"37",'Scritture 2015'!$A:$A,$M421)</f>
        <v>0</v>
      </c>
      <c r="AA421" s="29">
        <f>+SUMIFS('Scritture 2015'!$F:$F,'Scritture 2015'!$G:$G,"19",'Scritture 2015'!$A:$A,$M421)</f>
        <v>0</v>
      </c>
      <c r="AB421" s="29">
        <f>+SUMIFS('Scritture 2015'!$F:$F,'Scritture 2015'!$G:$G,"SP",'Scritture 2015'!$A:$A,$M421)</f>
        <v>0</v>
      </c>
      <c r="AC421" s="29">
        <f t="shared" si="39"/>
        <v>1501</v>
      </c>
      <c r="AD421" s="29">
        <f t="shared" si="40"/>
        <v>0</v>
      </c>
      <c r="AF421">
        <v>550</v>
      </c>
      <c r="AG421" t="s">
        <v>951</v>
      </c>
    </row>
    <row r="422" spans="1:33" x14ac:dyDescent="0.3">
      <c r="A422" s="12" t="s">
        <v>426</v>
      </c>
      <c r="B422" s="12" t="s">
        <v>467</v>
      </c>
      <c r="C422" s="13" t="s">
        <v>468</v>
      </c>
      <c r="D422" s="13" t="s">
        <v>506</v>
      </c>
      <c r="E422" s="14" t="s">
        <v>507</v>
      </c>
      <c r="F422" s="13"/>
      <c r="G422" s="13"/>
      <c r="H422" s="10" t="s">
        <v>426</v>
      </c>
      <c r="I422" s="10" t="s">
        <v>467</v>
      </c>
      <c r="J422" t="s">
        <v>508</v>
      </c>
      <c r="K422" t="s">
        <v>508</v>
      </c>
      <c r="L422">
        <v>0</v>
      </c>
      <c r="M422" s="15">
        <v>44004000041</v>
      </c>
      <c r="N422" s="15" t="s">
        <v>538</v>
      </c>
      <c r="O422" s="12">
        <f>+VLOOKUP(M422,[2]Foglio1!$A:$C,3,0)</f>
        <v>625.17999999999995</v>
      </c>
      <c r="P422" s="12">
        <f>+VLOOKUP(M422,[3]Foglio1!$A$1:$C$65536,3,0)</f>
        <v>674</v>
      </c>
      <c r="Q422" s="12">
        <f t="shared" si="41"/>
        <v>48.82000000000005</v>
      </c>
      <c r="R422" s="29">
        <f>+VLOOKUP($M422,'Sp 2013'!$M:$X,12,0)</f>
        <v>0</v>
      </c>
      <c r="S422" s="29">
        <f>+VLOOKUP($M422,'Bil 2014'!$M:$Y,13,0)</f>
        <v>138927.02000000002</v>
      </c>
      <c r="T422" s="29">
        <f>+SUMIFS('Scritture 2015'!$F:$F,'Scritture 2015'!$G:$G,"38",'Scritture 2015'!$A:$A,$M422)</f>
        <v>0</v>
      </c>
      <c r="U422" s="29">
        <f>+SUMIFS('Scritture 2015'!$F:$F,'Scritture 2015'!$G:$G,"16",'Scritture 2015'!$A:$A,$M422)</f>
        <v>44408.149999999994</v>
      </c>
      <c r="V422" s="29">
        <f>+SUMIFS('Scritture 2015'!$F:$F,'Scritture 2015'!$G:$G,"39CA",'Scritture 2015'!$A:$A,$M422)</f>
        <v>0</v>
      </c>
      <c r="W422" s="29">
        <f>+SUMIFS('Scritture 2015'!$F:$F,'Scritture 2015'!$G:$G,"17",'Scritture 2015'!$A:$A,$M422)</f>
        <v>0</v>
      </c>
      <c r="X422" s="29">
        <f>+SUMIFS('Scritture 2015'!$F:$F,'Scritture 2015'!$G:$G,"39AF",'Scritture 2015'!$A:$A,$M422)</f>
        <v>0</v>
      </c>
      <c r="Y422" s="29">
        <f>+SUMIFS('Scritture 2015'!$F:$F,'Scritture 2015'!$G:$G,"39SD",'Scritture 2015'!$A:$A,$M422)</f>
        <v>0</v>
      </c>
      <c r="Z422" s="29">
        <f>+SUMIFS('Scritture 2015'!$F:$F,'Scritture 2015'!$G:$G,"37",'Scritture 2015'!$A:$A,$M422)</f>
        <v>0</v>
      </c>
      <c r="AA422" s="29">
        <f>+SUMIFS('Scritture 2015'!$F:$F,'Scritture 2015'!$G:$G,"19",'Scritture 2015'!$A:$A,$M422)</f>
        <v>0</v>
      </c>
      <c r="AB422" s="29">
        <f>+SUMIFS('Scritture 2015'!$F:$F,'Scritture 2015'!$G:$G,"SP",'Scritture 2015'!$A:$A,$M422)</f>
        <v>0</v>
      </c>
      <c r="AC422" s="29">
        <f t="shared" si="39"/>
        <v>45082.149999999994</v>
      </c>
      <c r="AD422" s="29">
        <f t="shared" si="40"/>
        <v>44408.149999999994</v>
      </c>
      <c r="AF422">
        <v>550</v>
      </c>
      <c r="AG422" t="s">
        <v>903</v>
      </c>
    </row>
    <row r="423" spans="1:33" x14ac:dyDescent="0.3">
      <c r="A423" s="12" t="s">
        <v>426</v>
      </c>
      <c r="B423" s="12" t="s">
        <v>467</v>
      </c>
      <c r="C423" s="13" t="s">
        <v>468</v>
      </c>
      <c r="D423" s="13" t="s">
        <v>506</v>
      </c>
      <c r="E423" s="14" t="s">
        <v>507</v>
      </c>
      <c r="F423" s="13"/>
      <c r="G423" s="13"/>
      <c r="H423" s="10" t="s">
        <v>426</v>
      </c>
      <c r="I423" s="10" t="s">
        <v>467</v>
      </c>
      <c r="J423" t="s">
        <v>508</v>
      </c>
      <c r="K423" t="s">
        <v>508</v>
      </c>
      <c r="L423">
        <v>0</v>
      </c>
      <c r="M423" s="15">
        <v>44004000059</v>
      </c>
      <c r="N423" s="15" t="s">
        <v>539</v>
      </c>
      <c r="O423" s="12"/>
      <c r="P423" s="12">
        <f>+VLOOKUP(M423,[3]Foglio1!$A$1:$C$65536,3,0)</f>
        <v>5371.65</v>
      </c>
      <c r="Q423" s="12">
        <f t="shared" si="41"/>
        <v>5371.65</v>
      </c>
      <c r="R423" s="29">
        <f>+VLOOKUP($M423,'Sp 2013'!$M:$X,12,0)</f>
        <v>0</v>
      </c>
      <c r="S423" s="29">
        <f>+VLOOKUP($M423,'Bil 2014'!$M:$Y,13,0)</f>
        <v>0</v>
      </c>
      <c r="T423" s="29">
        <f>+SUMIFS('Scritture 2015'!$F:$F,'Scritture 2015'!$G:$G,"38",'Scritture 2015'!$A:$A,$M423)</f>
        <v>0</v>
      </c>
      <c r="U423" s="29">
        <f>+SUMIFS('Scritture 2015'!$F:$F,'Scritture 2015'!$G:$G,"16",'Scritture 2015'!$A:$A,$M423)</f>
        <v>0</v>
      </c>
      <c r="V423" s="29">
        <f>+SUMIFS('Scritture 2015'!$F:$F,'Scritture 2015'!$G:$G,"39CA",'Scritture 2015'!$A:$A,$M423)</f>
        <v>0</v>
      </c>
      <c r="W423" s="29">
        <f>+SUMIFS('Scritture 2015'!$F:$F,'Scritture 2015'!$G:$G,"17",'Scritture 2015'!$A:$A,$M423)</f>
        <v>0</v>
      </c>
      <c r="X423" s="29">
        <f>+SUMIFS('Scritture 2015'!$F:$F,'Scritture 2015'!$G:$G,"39AF",'Scritture 2015'!$A:$A,$M423)</f>
        <v>0</v>
      </c>
      <c r="Y423" s="29">
        <f>+SUMIFS('Scritture 2015'!$F:$F,'Scritture 2015'!$G:$G,"39SD",'Scritture 2015'!$A:$A,$M423)</f>
        <v>0</v>
      </c>
      <c r="Z423" s="29">
        <f>+SUMIFS('Scritture 2015'!$F:$F,'Scritture 2015'!$G:$G,"37",'Scritture 2015'!$A:$A,$M423)</f>
        <v>0</v>
      </c>
      <c r="AA423" s="29">
        <f>+SUMIFS('Scritture 2015'!$F:$F,'Scritture 2015'!$G:$G,"19",'Scritture 2015'!$A:$A,$M423)</f>
        <v>0</v>
      </c>
      <c r="AB423" s="29">
        <f>+SUMIFS('Scritture 2015'!$F:$F,'Scritture 2015'!$G:$G,"SP",'Scritture 2015'!$A:$A,$M423)</f>
        <v>0</v>
      </c>
      <c r="AC423" s="29">
        <f t="shared" si="39"/>
        <v>5371.65</v>
      </c>
      <c r="AD423" s="29">
        <f t="shared" si="40"/>
        <v>0</v>
      </c>
      <c r="AF423">
        <v>550</v>
      </c>
      <c r="AG423" t="s">
        <v>951</v>
      </c>
    </row>
    <row r="424" spans="1:33" x14ac:dyDescent="0.3">
      <c r="A424" s="12" t="s">
        <v>426</v>
      </c>
      <c r="B424" s="12" t="s">
        <v>467</v>
      </c>
      <c r="C424" s="13" t="s">
        <v>468</v>
      </c>
      <c r="D424" s="13" t="s">
        <v>506</v>
      </c>
      <c r="E424" s="14" t="s">
        <v>507</v>
      </c>
      <c r="F424" s="13"/>
      <c r="G424" s="13"/>
      <c r="H424" s="10" t="s">
        <v>426</v>
      </c>
      <c r="I424" s="10" t="s">
        <v>467</v>
      </c>
      <c r="J424" t="s">
        <v>508</v>
      </c>
      <c r="K424" t="s">
        <v>508</v>
      </c>
      <c r="L424">
        <v>0</v>
      </c>
      <c r="M424" s="15">
        <v>44005000001</v>
      </c>
      <c r="N424" s="15" t="s">
        <v>540</v>
      </c>
      <c r="O424" s="12">
        <f>+VLOOKUP(M424,[2]Foglio1!$A:$C,3,0)</f>
        <v>961348.23</v>
      </c>
      <c r="P424" s="12">
        <f>+VLOOKUP(M424,[3]Foglio1!$A$1:$C$65536,3,0)</f>
        <v>989995.74</v>
      </c>
      <c r="Q424" s="12">
        <f t="shared" si="41"/>
        <v>28647.510000000009</v>
      </c>
      <c r="R424" s="29">
        <f>+VLOOKUP($M424,'Sp 2013'!$M:$X,12,0)</f>
        <v>0</v>
      </c>
      <c r="S424" s="29">
        <f>+VLOOKUP($M424,'Bil 2014'!$M:$Y,13,0)</f>
        <v>0</v>
      </c>
      <c r="T424" s="29">
        <f>+SUMIFS('Scritture 2015'!$F:$F,'Scritture 2015'!$G:$G,"38",'Scritture 2015'!$A:$A,$M424)</f>
        <v>0</v>
      </c>
      <c r="U424" s="29">
        <f>+SUMIFS('Scritture 2015'!$F:$F,'Scritture 2015'!$G:$G,"16",'Scritture 2015'!$A:$A,$M424)</f>
        <v>0</v>
      </c>
      <c r="V424" s="29">
        <f>+SUMIFS('Scritture 2015'!$F:$F,'Scritture 2015'!$G:$G,"39CA",'Scritture 2015'!$A:$A,$M424)</f>
        <v>0</v>
      </c>
      <c r="W424" s="29">
        <f>+SUMIFS('Scritture 2015'!$F:$F,'Scritture 2015'!$G:$G,"17",'Scritture 2015'!$A:$A,$M424)</f>
        <v>0</v>
      </c>
      <c r="X424" s="29">
        <f>+SUMIFS('Scritture 2015'!$F:$F,'Scritture 2015'!$G:$G,"39AF",'Scritture 2015'!$A:$A,$M424)</f>
        <v>0</v>
      </c>
      <c r="Y424" s="29">
        <f>+SUMIFS('Scritture 2015'!$F:$F,'Scritture 2015'!$G:$G,"39SD",'Scritture 2015'!$A:$A,$M424)</f>
        <v>0</v>
      </c>
      <c r="Z424" s="29">
        <f>+SUMIFS('Scritture 2015'!$F:$F,'Scritture 2015'!$G:$G,"37",'Scritture 2015'!$A:$A,$M424)</f>
        <v>0</v>
      </c>
      <c r="AA424" s="29">
        <f>+SUMIFS('Scritture 2015'!$F:$F,'Scritture 2015'!$G:$G,"19",'Scritture 2015'!$A:$A,$M424)</f>
        <v>0</v>
      </c>
      <c r="AB424" s="29">
        <f>+SUMIFS('Scritture 2015'!$F:$F,'Scritture 2015'!$G:$G,"SP",'Scritture 2015'!$A:$A,$M424)</f>
        <v>0</v>
      </c>
      <c r="AC424" s="29">
        <f t="shared" si="39"/>
        <v>989995.74</v>
      </c>
      <c r="AD424" s="29">
        <f t="shared" si="40"/>
        <v>0</v>
      </c>
      <c r="AF424">
        <v>550</v>
      </c>
      <c r="AG424" t="s">
        <v>951</v>
      </c>
    </row>
    <row r="425" spans="1:33" x14ac:dyDescent="0.3">
      <c r="A425" s="12" t="s">
        <v>426</v>
      </c>
      <c r="B425" s="12" t="s">
        <v>467</v>
      </c>
      <c r="C425" s="13" t="s">
        <v>468</v>
      </c>
      <c r="D425" s="13" t="s">
        <v>506</v>
      </c>
      <c r="E425" s="14" t="s">
        <v>507</v>
      </c>
      <c r="F425" s="13"/>
      <c r="G425" s="13"/>
      <c r="H425" s="10" t="s">
        <v>426</v>
      </c>
      <c r="I425" s="10" t="s">
        <v>467</v>
      </c>
      <c r="J425" t="s">
        <v>508</v>
      </c>
      <c r="K425" t="s">
        <v>508</v>
      </c>
      <c r="L425">
        <v>0</v>
      </c>
      <c r="M425" s="15">
        <v>44005000002</v>
      </c>
      <c r="N425" s="15" t="s">
        <v>541</v>
      </c>
      <c r="O425" s="12">
        <f>+VLOOKUP(M425,[2]Foglio1!$A:$C,3,0)</f>
        <v>3995.8</v>
      </c>
      <c r="P425" s="12">
        <f>+VLOOKUP(M425,[3]Foglio1!$A$1:$C$65536,3,0)</f>
        <v>4761.97</v>
      </c>
      <c r="Q425" s="12">
        <f t="shared" si="41"/>
        <v>766.17000000000007</v>
      </c>
      <c r="R425" s="29">
        <f>+VLOOKUP($M425,'Sp 2013'!$M:$X,12,0)</f>
        <v>0</v>
      </c>
      <c r="S425" s="29">
        <f>+VLOOKUP($M425,'Bil 2014'!$M:$Y,13,0)</f>
        <v>0</v>
      </c>
      <c r="T425" s="29">
        <f>+SUMIFS('Scritture 2015'!$F:$F,'Scritture 2015'!$G:$G,"38",'Scritture 2015'!$A:$A,$M425)</f>
        <v>0</v>
      </c>
      <c r="U425" s="29">
        <f>+SUMIFS('Scritture 2015'!$F:$F,'Scritture 2015'!$G:$G,"16",'Scritture 2015'!$A:$A,$M425)</f>
        <v>0</v>
      </c>
      <c r="V425" s="29">
        <f>+SUMIFS('Scritture 2015'!$F:$F,'Scritture 2015'!$G:$G,"39CA",'Scritture 2015'!$A:$A,$M425)</f>
        <v>0</v>
      </c>
      <c r="W425" s="29">
        <f>+SUMIFS('Scritture 2015'!$F:$F,'Scritture 2015'!$G:$G,"17",'Scritture 2015'!$A:$A,$M425)</f>
        <v>0</v>
      </c>
      <c r="X425" s="29">
        <f>+SUMIFS('Scritture 2015'!$F:$F,'Scritture 2015'!$G:$G,"39AF",'Scritture 2015'!$A:$A,$M425)</f>
        <v>0</v>
      </c>
      <c r="Y425" s="29">
        <f>+SUMIFS('Scritture 2015'!$F:$F,'Scritture 2015'!$G:$G,"39SD",'Scritture 2015'!$A:$A,$M425)</f>
        <v>0</v>
      </c>
      <c r="Z425" s="29">
        <f>+SUMIFS('Scritture 2015'!$F:$F,'Scritture 2015'!$G:$G,"37",'Scritture 2015'!$A:$A,$M425)</f>
        <v>0</v>
      </c>
      <c r="AA425" s="29">
        <f>+SUMIFS('Scritture 2015'!$F:$F,'Scritture 2015'!$G:$G,"19",'Scritture 2015'!$A:$A,$M425)</f>
        <v>0</v>
      </c>
      <c r="AB425" s="29">
        <f>+SUMIFS('Scritture 2015'!$F:$F,'Scritture 2015'!$G:$G,"SP",'Scritture 2015'!$A:$A,$M425)</f>
        <v>0</v>
      </c>
      <c r="AC425" s="29">
        <f t="shared" si="39"/>
        <v>4761.97</v>
      </c>
      <c r="AD425" s="29">
        <f t="shared" si="40"/>
        <v>0</v>
      </c>
      <c r="AF425">
        <v>550</v>
      </c>
      <c r="AG425" t="s">
        <v>951</v>
      </c>
    </row>
    <row r="426" spans="1:33" x14ac:dyDescent="0.3">
      <c r="A426" s="12" t="s">
        <v>426</v>
      </c>
      <c r="B426" s="12" t="s">
        <v>467</v>
      </c>
      <c r="C426" s="13" t="s">
        <v>468</v>
      </c>
      <c r="D426" s="13" t="s">
        <v>506</v>
      </c>
      <c r="E426" s="14" t="s">
        <v>507</v>
      </c>
      <c r="F426" s="13"/>
      <c r="G426" s="13"/>
      <c r="H426" s="10" t="s">
        <v>426</v>
      </c>
      <c r="I426" s="10" t="s">
        <v>467</v>
      </c>
      <c r="J426" t="s">
        <v>508</v>
      </c>
      <c r="K426" t="s">
        <v>508</v>
      </c>
      <c r="L426">
        <v>0</v>
      </c>
      <c r="M426" s="15">
        <v>44005000003</v>
      </c>
      <c r="N426" s="15" t="s">
        <v>542</v>
      </c>
      <c r="O426" s="12">
        <f>+VLOOKUP(M426,[2]Foglio1!$A:$C,3,0)</f>
        <v>1239669</v>
      </c>
      <c r="P426" s="12">
        <f>+VLOOKUP(M426,[3]Foglio1!$A$1:$C$65536,3,0)</f>
        <v>1293585.9199999999</v>
      </c>
      <c r="Q426" s="12">
        <f t="shared" si="41"/>
        <v>53916.919999999925</v>
      </c>
      <c r="R426" s="29">
        <f>+VLOOKUP($M426,'Sp 2013'!$M:$X,12,0)</f>
        <v>0</v>
      </c>
      <c r="S426" s="29">
        <f>+VLOOKUP($M426,'Bil 2014'!$M:$Y,13,0)</f>
        <v>0</v>
      </c>
      <c r="T426" s="29">
        <f>+SUMIFS('Scritture 2015'!$F:$F,'Scritture 2015'!$G:$G,"38",'Scritture 2015'!$A:$A,$M426)</f>
        <v>0</v>
      </c>
      <c r="U426" s="29">
        <f>+SUMIFS('Scritture 2015'!$F:$F,'Scritture 2015'!$G:$G,"16",'Scritture 2015'!$A:$A,$M426)</f>
        <v>0</v>
      </c>
      <c r="V426" s="29">
        <f>+SUMIFS('Scritture 2015'!$F:$F,'Scritture 2015'!$G:$G,"39CA",'Scritture 2015'!$A:$A,$M426)</f>
        <v>0</v>
      </c>
      <c r="W426" s="29">
        <f>+SUMIFS('Scritture 2015'!$F:$F,'Scritture 2015'!$G:$G,"17",'Scritture 2015'!$A:$A,$M426)</f>
        <v>0</v>
      </c>
      <c r="X426" s="29">
        <f>+SUMIFS('Scritture 2015'!$F:$F,'Scritture 2015'!$G:$G,"39AF",'Scritture 2015'!$A:$A,$M426)</f>
        <v>0</v>
      </c>
      <c r="Y426" s="29">
        <f>+SUMIFS('Scritture 2015'!$F:$F,'Scritture 2015'!$G:$G,"39SD",'Scritture 2015'!$A:$A,$M426)</f>
        <v>0</v>
      </c>
      <c r="Z426" s="29">
        <f>+SUMIFS('Scritture 2015'!$F:$F,'Scritture 2015'!$G:$G,"37",'Scritture 2015'!$A:$A,$M426)</f>
        <v>0</v>
      </c>
      <c r="AA426" s="29">
        <f>+SUMIFS('Scritture 2015'!$F:$F,'Scritture 2015'!$G:$G,"19",'Scritture 2015'!$A:$A,$M426)</f>
        <v>0</v>
      </c>
      <c r="AB426" s="29">
        <f>+SUMIFS('Scritture 2015'!$F:$F,'Scritture 2015'!$G:$G,"SP",'Scritture 2015'!$A:$A,$M426)</f>
        <v>0</v>
      </c>
      <c r="AC426" s="29">
        <f t="shared" si="39"/>
        <v>1293585.9199999999</v>
      </c>
      <c r="AD426" s="29">
        <f t="shared" si="40"/>
        <v>0</v>
      </c>
      <c r="AF426">
        <v>550</v>
      </c>
      <c r="AG426" t="s">
        <v>951</v>
      </c>
    </row>
    <row r="427" spans="1:33" x14ac:dyDescent="0.3">
      <c r="A427" s="12" t="s">
        <v>426</v>
      </c>
      <c r="B427" s="12" t="s">
        <v>467</v>
      </c>
      <c r="C427" s="13" t="s">
        <v>468</v>
      </c>
      <c r="D427" s="13" t="s">
        <v>506</v>
      </c>
      <c r="E427" s="14" t="s">
        <v>507</v>
      </c>
      <c r="F427" s="13"/>
      <c r="G427" s="13"/>
      <c r="H427" s="10" t="s">
        <v>426</v>
      </c>
      <c r="I427" s="10" t="s">
        <v>467</v>
      </c>
      <c r="J427" t="s">
        <v>508</v>
      </c>
      <c r="K427" t="s">
        <v>508</v>
      </c>
      <c r="L427">
        <v>0</v>
      </c>
      <c r="M427" s="15">
        <v>44005000004</v>
      </c>
      <c r="N427" s="15" t="s">
        <v>543</v>
      </c>
      <c r="O427" s="12">
        <f>+VLOOKUP(M427,[2]Foglio1!$A:$C,3,0)</f>
        <v>61177.59</v>
      </c>
      <c r="P427" s="12">
        <f>+VLOOKUP(M427,[3]Foglio1!$A$1:$C$65536,3,0)</f>
        <v>69081.34</v>
      </c>
      <c r="Q427" s="12">
        <f t="shared" si="41"/>
        <v>7903.75</v>
      </c>
      <c r="R427" s="29">
        <f>+VLOOKUP($M427,'Sp 2013'!$M:$X,12,0)</f>
        <v>0</v>
      </c>
      <c r="S427" s="29">
        <f>+VLOOKUP($M427,'Bil 2014'!$M:$Y,13,0)</f>
        <v>0</v>
      </c>
      <c r="T427" s="29">
        <f>+SUMIFS('Scritture 2015'!$F:$F,'Scritture 2015'!$G:$G,"38",'Scritture 2015'!$A:$A,$M427)</f>
        <v>0</v>
      </c>
      <c r="U427" s="29">
        <f>+SUMIFS('Scritture 2015'!$F:$F,'Scritture 2015'!$G:$G,"16",'Scritture 2015'!$A:$A,$M427)</f>
        <v>0</v>
      </c>
      <c r="V427" s="29">
        <f>+SUMIFS('Scritture 2015'!$F:$F,'Scritture 2015'!$G:$G,"39CA",'Scritture 2015'!$A:$A,$M427)</f>
        <v>0</v>
      </c>
      <c r="W427" s="29">
        <f>+SUMIFS('Scritture 2015'!$F:$F,'Scritture 2015'!$G:$G,"17",'Scritture 2015'!$A:$A,$M427)</f>
        <v>0</v>
      </c>
      <c r="X427" s="29">
        <f>+SUMIFS('Scritture 2015'!$F:$F,'Scritture 2015'!$G:$G,"39AF",'Scritture 2015'!$A:$A,$M427)</f>
        <v>0</v>
      </c>
      <c r="Y427" s="29">
        <f>+SUMIFS('Scritture 2015'!$F:$F,'Scritture 2015'!$G:$G,"39SD",'Scritture 2015'!$A:$A,$M427)</f>
        <v>0</v>
      </c>
      <c r="Z427" s="29">
        <f>+SUMIFS('Scritture 2015'!$F:$F,'Scritture 2015'!$G:$G,"37",'Scritture 2015'!$A:$A,$M427)</f>
        <v>0</v>
      </c>
      <c r="AA427" s="29">
        <f>+SUMIFS('Scritture 2015'!$F:$F,'Scritture 2015'!$G:$G,"19",'Scritture 2015'!$A:$A,$M427)</f>
        <v>0</v>
      </c>
      <c r="AB427" s="29">
        <f>+SUMIFS('Scritture 2015'!$F:$F,'Scritture 2015'!$G:$G,"SP",'Scritture 2015'!$A:$A,$M427)</f>
        <v>0</v>
      </c>
      <c r="AC427" s="29">
        <f t="shared" si="39"/>
        <v>69081.34</v>
      </c>
      <c r="AD427" s="29">
        <f t="shared" si="40"/>
        <v>0</v>
      </c>
      <c r="AF427">
        <v>550</v>
      </c>
      <c r="AG427" t="s">
        <v>951</v>
      </c>
    </row>
    <row r="428" spans="1:33" x14ac:dyDescent="0.3">
      <c r="A428" s="12" t="s">
        <v>426</v>
      </c>
      <c r="B428" s="12" t="s">
        <v>467</v>
      </c>
      <c r="C428" s="13" t="s">
        <v>468</v>
      </c>
      <c r="D428" s="13" t="s">
        <v>506</v>
      </c>
      <c r="E428" s="14" t="s">
        <v>507</v>
      </c>
      <c r="F428" s="13"/>
      <c r="G428" s="13"/>
      <c r="H428" s="10" t="s">
        <v>426</v>
      </c>
      <c r="I428" s="10" t="s">
        <v>467</v>
      </c>
      <c r="J428" t="s">
        <v>508</v>
      </c>
      <c r="K428" t="s">
        <v>508</v>
      </c>
      <c r="L428">
        <v>0</v>
      </c>
      <c r="M428" s="15">
        <v>44005000005</v>
      </c>
      <c r="N428" s="15" t="s">
        <v>544</v>
      </c>
      <c r="O428" s="12">
        <f>+VLOOKUP(M428,[2]Foglio1!$A:$C,3,0)</f>
        <v>24509.98</v>
      </c>
      <c r="P428" s="12">
        <f>+VLOOKUP(M428,[3]Foglio1!$A$1:$C$65536,3,0)</f>
        <v>25991.43</v>
      </c>
      <c r="Q428" s="12">
        <f t="shared" si="41"/>
        <v>1481.4500000000007</v>
      </c>
      <c r="R428" s="29">
        <f>+VLOOKUP($M428,'Sp 2013'!$M:$X,12,0)</f>
        <v>0</v>
      </c>
      <c r="S428" s="29">
        <f>+VLOOKUP($M428,'Bil 2014'!$M:$Y,13,0)</f>
        <v>0</v>
      </c>
      <c r="T428" s="29">
        <f>+SUMIFS('Scritture 2015'!$F:$F,'Scritture 2015'!$G:$G,"38",'Scritture 2015'!$A:$A,$M428)</f>
        <v>0</v>
      </c>
      <c r="U428" s="29">
        <f>+SUMIFS('Scritture 2015'!$F:$F,'Scritture 2015'!$G:$G,"16",'Scritture 2015'!$A:$A,$M428)</f>
        <v>0</v>
      </c>
      <c r="V428" s="29">
        <f>+SUMIFS('Scritture 2015'!$F:$F,'Scritture 2015'!$G:$G,"39CA",'Scritture 2015'!$A:$A,$M428)</f>
        <v>0</v>
      </c>
      <c r="W428" s="29">
        <f>+SUMIFS('Scritture 2015'!$F:$F,'Scritture 2015'!$G:$G,"17",'Scritture 2015'!$A:$A,$M428)</f>
        <v>0</v>
      </c>
      <c r="X428" s="29">
        <f>+SUMIFS('Scritture 2015'!$F:$F,'Scritture 2015'!$G:$G,"39AF",'Scritture 2015'!$A:$A,$M428)</f>
        <v>0</v>
      </c>
      <c r="Y428" s="29">
        <f>+SUMIFS('Scritture 2015'!$F:$F,'Scritture 2015'!$G:$G,"39SD",'Scritture 2015'!$A:$A,$M428)</f>
        <v>0</v>
      </c>
      <c r="Z428" s="29">
        <f>+SUMIFS('Scritture 2015'!$F:$F,'Scritture 2015'!$G:$G,"37",'Scritture 2015'!$A:$A,$M428)</f>
        <v>0</v>
      </c>
      <c r="AA428" s="29">
        <f>+SUMIFS('Scritture 2015'!$F:$F,'Scritture 2015'!$G:$G,"19",'Scritture 2015'!$A:$A,$M428)</f>
        <v>0</v>
      </c>
      <c r="AB428" s="29">
        <f>+SUMIFS('Scritture 2015'!$F:$F,'Scritture 2015'!$G:$G,"SP",'Scritture 2015'!$A:$A,$M428)</f>
        <v>0</v>
      </c>
      <c r="AC428" s="29">
        <f t="shared" si="39"/>
        <v>25991.43</v>
      </c>
      <c r="AD428" s="29">
        <f t="shared" si="40"/>
        <v>0</v>
      </c>
      <c r="AF428">
        <v>550</v>
      </c>
      <c r="AG428" t="s">
        <v>951</v>
      </c>
    </row>
    <row r="429" spans="1:33" x14ac:dyDescent="0.3">
      <c r="A429" s="12" t="s">
        <v>426</v>
      </c>
      <c r="B429" s="12" t="s">
        <v>467</v>
      </c>
      <c r="C429" s="13" t="s">
        <v>468</v>
      </c>
      <c r="D429" s="13" t="s">
        <v>506</v>
      </c>
      <c r="E429" s="14" t="s">
        <v>507</v>
      </c>
      <c r="F429" s="13"/>
      <c r="G429" s="13"/>
      <c r="H429" s="10" t="s">
        <v>426</v>
      </c>
      <c r="I429" s="10" t="s">
        <v>467</v>
      </c>
      <c r="J429" t="s">
        <v>508</v>
      </c>
      <c r="K429" t="s">
        <v>508</v>
      </c>
      <c r="L429">
        <v>0</v>
      </c>
      <c r="M429" s="15">
        <v>44005000006</v>
      </c>
      <c r="N429" s="15" t="s">
        <v>545</v>
      </c>
      <c r="O429" s="12">
        <f>+VLOOKUP(M429,[2]Foglio1!$A:$C,3,0)</f>
        <v>36937.83</v>
      </c>
      <c r="P429" s="12">
        <f>+VLOOKUP(M429,[3]Foglio1!$A$1:$C$65536,3,0)</f>
        <v>38595.089999999997</v>
      </c>
      <c r="Q429" s="12">
        <f t="shared" si="41"/>
        <v>1657.2599999999948</v>
      </c>
      <c r="R429" s="29">
        <f>+VLOOKUP($M429,'Sp 2013'!$M:$X,12,0)</f>
        <v>0</v>
      </c>
      <c r="S429" s="29">
        <f>+VLOOKUP($M429,'Bil 2014'!$M:$Y,13,0)</f>
        <v>0</v>
      </c>
      <c r="T429" s="29">
        <f>+SUMIFS('Scritture 2015'!$F:$F,'Scritture 2015'!$G:$G,"38",'Scritture 2015'!$A:$A,$M429)</f>
        <v>0</v>
      </c>
      <c r="U429" s="29">
        <f>+SUMIFS('Scritture 2015'!$F:$F,'Scritture 2015'!$G:$G,"16",'Scritture 2015'!$A:$A,$M429)</f>
        <v>0</v>
      </c>
      <c r="V429" s="29">
        <f>+SUMIFS('Scritture 2015'!$F:$F,'Scritture 2015'!$G:$G,"39CA",'Scritture 2015'!$A:$A,$M429)</f>
        <v>0</v>
      </c>
      <c r="W429" s="29">
        <f>+SUMIFS('Scritture 2015'!$F:$F,'Scritture 2015'!$G:$G,"17",'Scritture 2015'!$A:$A,$M429)</f>
        <v>0</v>
      </c>
      <c r="X429" s="29">
        <f>+SUMIFS('Scritture 2015'!$F:$F,'Scritture 2015'!$G:$G,"39AF",'Scritture 2015'!$A:$A,$M429)</f>
        <v>0</v>
      </c>
      <c r="Y429" s="29">
        <f>+SUMIFS('Scritture 2015'!$F:$F,'Scritture 2015'!$G:$G,"39SD",'Scritture 2015'!$A:$A,$M429)</f>
        <v>0</v>
      </c>
      <c r="Z429" s="29">
        <f>+SUMIFS('Scritture 2015'!$F:$F,'Scritture 2015'!$G:$G,"37",'Scritture 2015'!$A:$A,$M429)</f>
        <v>0</v>
      </c>
      <c r="AA429" s="29">
        <f>+SUMIFS('Scritture 2015'!$F:$F,'Scritture 2015'!$G:$G,"19",'Scritture 2015'!$A:$A,$M429)</f>
        <v>0</v>
      </c>
      <c r="AB429" s="29">
        <f>+SUMIFS('Scritture 2015'!$F:$F,'Scritture 2015'!$G:$G,"SP",'Scritture 2015'!$A:$A,$M429)</f>
        <v>0</v>
      </c>
      <c r="AC429" s="29">
        <f t="shared" si="39"/>
        <v>38595.089999999997</v>
      </c>
      <c r="AD429" s="29">
        <f t="shared" si="40"/>
        <v>0</v>
      </c>
      <c r="AF429">
        <v>550</v>
      </c>
      <c r="AG429" t="s">
        <v>951</v>
      </c>
    </row>
    <row r="430" spans="1:33" x14ac:dyDescent="0.3">
      <c r="A430" s="12" t="s">
        <v>426</v>
      </c>
      <c r="B430" s="12" t="s">
        <v>467</v>
      </c>
      <c r="C430" s="13" t="s">
        <v>468</v>
      </c>
      <c r="D430" s="13" t="s">
        <v>506</v>
      </c>
      <c r="E430" s="14" t="s">
        <v>507</v>
      </c>
      <c r="F430" s="13"/>
      <c r="G430" s="13"/>
      <c r="H430" s="10" t="s">
        <v>426</v>
      </c>
      <c r="I430" s="10" t="s">
        <v>467</v>
      </c>
      <c r="J430" t="s">
        <v>508</v>
      </c>
      <c r="K430" t="s">
        <v>508</v>
      </c>
      <c r="L430">
        <v>0</v>
      </c>
      <c r="M430" s="15">
        <v>44005000007</v>
      </c>
      <c r="N430" s="15" t="s">
        <v>546</v>
      </c>
      <c r="O430" s="12">
        <f>+VLOOKUP(M430,[2]Foglio1!$A:$C,3,0)</f>
        <v>4691.38</v>
      </c>
      <c r="P430" s="12">
        <f>+VLOOKUP(M430,[3]Foglio1!$A$1:$C$65536,3,0)</f>
        <v>6062.99</v>
      </c>
      <c r="Q430" s="12">
        <f t="shared" si="41"/>
        <v>1371.6099999999997</v>
      </c>
      <c r="R430" s="29">
        <f>+VLOOKUP($M430,'Sp 2013'!$M:$X,12,0)</f>
        <v>0</v>
      </c>
      <c r="S430" s="29">
        <f>+VLOOKUP($M430,'Bil 2014'!$M:$Y,13,0)</f>
        <v>0</v>
      </c>
      <c r="T430" s="29">
        <f>+SUMIFS('Scritture 2015'!$F:$F,'Scritture 2015'!$G:$G,"38",'Scritture 2015'!$A:$A,$M430)</f>
        <v>0</v>
      </c>
      <c r="U430" s="29">
        <f>+SUMIFS('Scritture 2015'!$F:$F,'Scritture 2015'!$G:$G,"16",'Scritture 2015'!$A:$A,$M430)</f>
        <v>0</v>
      </c>
      <c r="V430" s="29">
        <f>+SUMIFS('Scritture 2015'!$F:$F,'Scritture 2015'!$G:$G,"39CA",'Scritture 2015'!$A:$A,$M430)</f>
        <v>0</v>
      </c>
      <c r="W430" s="29">
        <f>+SUMIFS('Scritture 2015'!$F:$F,'Scritture 2015'!$G:$G,"17",'Scritture 2015'!$A:$A,$M430)</f>
        <v>0</v>
      </c>
      <c r="X430" s="29">
        <f>+SUMIFS('Scritture 2015'!$F:$F,'Scritture 2015'!$G:$G,"39AF",'Scritture 2015'!$A:$A,$M430)</f>
        <v>0</v>
      </c>
      <c r="Y430" s="29">
        <f>+SUMIFS('Scritture 2015'!$F:$F,'Scritture 2015'!$G:$G,"39SD",'Scritture 2015'!$A:$A,$M430)</f>
        <v>0</v>
      </c>
      <c r="Z430" s="29">
        <f>+SUMIFS('Scritture 2015'!$F:$F,'Scritture 2015'!$G:$G,"37",'Scritture 2015'!$A:$A,$M430)</f>
        <v>0</v>
      </c>
      <c r="AA430" s="29">
        <f>+SUMIFS('Scritture 2015'!$F:$F,'Scritture 2015'!$G:$G,"19",'Scritture 2015'!$A:$A,$M430)</f>
        <v>0</v>
      </c>
      <c r="AB430" s="29">
        <f>+SUMIFS('Scritture 2015'!$F:$F,'Scritture 2015'!$G:$G,"SP",'Scritture 2015'!$A:$A,$M430)</f>
        <v>0</v>
      </c>
      <c r="AC430" s="29">
        <f t="shared" si="39"/>
        <v>6062.99</v>
      </c>
      <c r="AD430" s="29">
        <f t="shared" si="40"/>
        <v>0</v>
      </c>
      <c r="AF430">
        <v>550</v>
      </c>
      <c r="AG430" t="s">
        <v>951</v>
      </c>
    </row>
    <row r="431" spans="1:33" x14ac:dyDescent="0.3">
      <c r="A431" s="12" t="s">
        <v>426</v>
      </c>
      <c r="B431" s="12" t="s">
        <v>467</v>
      </c>
      <c r="C431" s="13" t="s">
        <v>468</v>
      </c>
      <c r="D431" s="13" t="s">
        <v>506</v>
      </c>
      <c r="E431" s="14" t="s">
        <v>507</v>
      </c>
      <c r="F431" s="13"/>
      <c r="G431" s="13"/>
      <c r="H431" s="10" t="s">
        <v>426</v>
      </c>
      <c r="I431" s="10" t="s">
        <v>467</v>
      </c>
      <c r="J431" t="s">
        <v>508</v>
      </c>
      <c r="K431" t="s">
        <v>508</v>
      </c>
      <c r="L431">
        <v>0</v>
      </c>
      <c r="M431" s="15">
        <v>44005000008</v>
      </c>
      <c r="N431" s="15" t="s">
        <v>547</v>
      </c>
      <c r="O431" s="12">
        <f>+VLOOKUP(M431,[2]Foglio1!$A:$C,3,0)</f>
        <v>2871.83</v>
      </c>
      <c r="P431" s="12">
        <f>+VLOOKUP(M431,[3]Foglio1!$A$1:$C$65536,3,0)</f>
        <v>5543.22</v>
      </c>
      <c r="Q431" s="12">
        <f t="shared" si="41"/>
        <v>2671.3900000000003</v>
      </c>
      <c r="R431" s="29">
        <f>+VLOOKUP($M431,'Sp 2013'!$M:$X,12,0)</f>
        <v>0</v>
      </c>
      <c r="S431" s="29">
        <f>+VLOOKUP($M431,'Bil 2014'!$M:$Y,13,0)</f>
        <v>0</v>
      </c>
      <c r="T431" s="29">
        <f>+SUMIFS('Scritture 2015'!$F:$F,'Scritture 2015'!$G:$G,"38",'Scritture 2015'!$A:$A,$M431)</f>
        <v>0</v>
      </c>
      <c r="U431" s="29">
        <f>+SUMIFS('Scritture 2015'!$F:$F,'Scritture 2015'!$G:$G,"16",'Scritture 2015'!$A:$A,$M431)</f>
        <v>0</v>
      </c>
      <c r="V431" s="29">
        <f>+SUMIFS('Scritture 2015'!$F:$F,'Scritture 2015'!$G:$G,"39CA",'Scritture 2015'!$A:$A,$M431)</f>
        <v>0</v>
      </c>
      <c r="W431" s="29">
        <f>+SUMIFS('Scritture 2015'!$F:$F,'Scritture 2015'!$G:$G,"17",'Scritture 2015'!$A:$A,$M431)</f>
        <v>0</v>
      </c>
      <c r="X431" s="29">
        <f>+SUMIFS('Scritture 2015'!$F:$F,'Scritture 2015'!$G:$G,"39AF",'Scritture 2015'!$A:$A,$M431)</f>
        <v>0</v>
      </c>
      <c r="Y431" s="29">
        <f>+SUMIFS('Scritture 2015'!$F:$F,'Scritture 2015'!$G:$G,"39SD",'Scritture 2015'!$A:$A,$M431)</f>
        <v>0</v>
      </c>
      <c r="Z431" s="29">
        <f>+SUMIFS('Scritture 2015'!$F:$F,'Scritture 2015'!$G:$G,"37",'Scritture 2015'!$A:$A,$M431)</f>
        <v>0</v>
      </c>
      <c r="AA431" s="29">
        <f>+SUMIFS('Scritture 2015'!$F:$F,'Scritture 2015'!$G:$G,"19",'Scritture 2015'!$A:$A,$M431)</f>
        <v>0</v>
      </c>
      <c r="AB431" s="29">
        <f>+SUMIFS('Scritture 2015'!$F:$F,'Scritture 2015'!$G:$G,"SP",'Scritture 2015'!$A:$A,$M431)</f>
        <v>0</v>
      </c>
      <c r="AC431" s="29">
        <f t="shared" si="39"/>
        <v>5543.22</v>
      </c>
      <c r="AD431" s="29">
        <f t="shared" si="40"/>
        <v>0</v>
      </c>
      <c r="AF431">
        <v>550</v>
      </c>
      <c r="AG431" t="s">
        <v>951</v>
      </c>
    </row>
    <row r="432" spans="1:33" x14ac:dyDescent="0.3">
      <c r="A432" s="12" t="s">
        <v>426</v>
      </c>
      <c r="B432" s="12" t="s">
        <v>467</v>
      </c>
      <c r="C432" s="13" t="s">
        <v>468</v>
      </c>
      <c r="D432" s="13" t="s">
        <v>506</v>
      </c>
      <c r="E432" s="14" t="s">
        <v>507</v>
      </c>
      <c r="F432" s="13"/>
      <c r="G432" s="13"/>
      <c r="H432" s="10" t="s">
        <v>426</v>
      </c>
      <c r="I432" s="10" t="s">
        <v>467</v>
      </c>
      <c r="J432" t="s">
        <v>508</v>
      </c>
      <c r="K432" t="s">
        <v>508</v>
      </c>
      <c r="L432">
        <v>0</v>
      </c>
      <c r="M432" s="15">
        <v>44005000009</v>
      </c>
      <c r="N432" s="15" t="s">
        <v>548</v>
      </c>
      <c r="O432" s="12">
        <f>+VLOOKUP(M432,[2]Foglio1!$A:$C,3,0)</f>
        <v>3796.48</v>
      </c>
      <c r="P432" s="12">
        <f>+VLOOKUP(M432,[3]Foglio1!$A$1:$C$65536,3,0)</f>
        <v>0</v>
      </c>
      <c r="Q432" s="12">
        <f t="shared" si="41"/>
        <v>-3796.48</v>
      </c>
      <c r="R432" s="29">
        <f>+VLOOKUP($M432,'Sp 2013'!$M:$X,12,0)</f>
        <v>0</v>
      </c>
      <c r="S432" s="29">
        <f>+VLOOKUP($M432,'Bil 2014'!$M:$Y,13,0)</f>
        <v>0</v>
      </c>
      <c r="T432" s="29">
        <f>+SUMIFS('Scritture 2015'!$F:$F,'Scritture 2015'!$G:$G,"38",'Scritture 2015'!$A:$A,$M432)</f>
        <v>0</v>
      </c>
      <c r="U432" s="29">
        <f>+SUMIFS('Scritture 2015'!$F:$F,'Scritture 2015'!$G:$G,"16",'Scritture 2015'!$A:$A,$M432)</f>
        <v>0</v>
      </c>
      <c r="V432" s="29">
        <f>+SUMIFS('Scritture 2015'!$F:$F,'Scritture 2015'!$G:$G,"39CA",'Scritture 2015'!$A:$A,$M432)</f>
        <v>0</v>
      </c>
      <c r="W432" s="29">
        <f>+SUMIFS('Scritture 2015'!$F:$F,'Scritture 2015'!$G:$G,"17",'Scritture 2015'!$A:$A,$M432)</f>
        <v>0</v>
      </c>
      <c r="X432" s="29">
        <f>+SUMIFS('Scritture 2015'!$F:$F,'Scritture 2015'!$G:$G,"39AF",'Scritture 2015'!$A:$A,$M432)</f>
        <v>0</v>
      </c>
      <c r="Y432" s="29">
        <f>+SUMIFS('Scritture 2015'!$F:$F,'Scritture 2015'!$G:$G,"39SD",'Scritture 2015'!$A:$A,$M432)</f>
        <v>0</v>
      </c>
      <c r="Z432" s="29">
        <f>+SUMIFS('Scritture 2015'!$F:$F,'Scritture 2015'!$G:$G,"37",'Scritture 2015'!$A:$A,$M432)</f>
        <v>0</v>
      </c>
      <c r="AA432" s="29">
        <f>+SUMIFS('Scritture 2015'!$F:$F,'Scritture 2015'!$G:$G,"19",'Scritture 2015'!$A:$A,$M432)</f>
        <v>0</v>
      </c>
      <c r="AB432" s="29">
        <f>+SUMIFS('Scritture 2015'!$F:$F,'Scritture 2015'!$G:$G,"SP",'Scritture 2015'!$A:$A,$M432)</f>
        <v>0</v>
      </c>
      <c r="AC432" s="29">
        <f t="shared" si="39"/>
        <v>0</v>
      </c>
      <c r="AD432" s="29">
        <f t="shared" si="40"/>
        <v>0</v>
      </c>
      <c r="AF432">
        <v>550</v>
      </c>
      <c r="AG432" t="s">
        <v>951</v>
      </c>
    </row>
    <row r="433" spans="1:33" x14ac:dyDescent="0.3">
      <c r="A433" s="12" t="s">
        <v>426</v>
      </c>
      <c r="B433" s="12" t="s">
        <v>467</v>
      </c>
      <c r="C433" s="13" t="s">
        <v>468</v>
      </c>
      <c r="D433" s="13" t="s">
        <v>506</v>
      </c>
      <c r="E433" s="14" t="s">
        <v>507</v>
      </c>
      <c r="F433" s="13"/>
      <c r="G433" s="13"/>
      <c r="H433" s="10" t="s">
        <v>426</v>
      </c>
      <c r="I433" s="10" t="s">
        <v>467</v>
      </c>
      <c r="J433" t="s">
        <v>508</v>
      </c>
      <c r="K433" t="s">
        <v>508</v>
      </c>
      <c r="L433">
        <v>0</v>
      </c>
      <c r="M433" s="15">
        <v>44005000011</v>
      </c>
      <c r="N433" s="15" t="s">
        <v>549</v>
      </c>
      <c r="O433" s="12">
        <f>+VLOOKUP(M433,[2]Foglio1!$A:$C,3,0)</f>
        <v>62955.040000000001</v>
      </c>
      <c r="P433" s="12">
        <f>+VLOOKUP(M433,[3]Foglio1!$A$1:$C$65536,3,0)</f>
        <v>50691.06</v>
      </c>
      <c r="Q433" s="12">
        <f t="shared" si="41"/>
        <v>-12263.980000000003</v>
      </c>
      <c r="R433" s="29">
        <f>+VLOOKUP($M433,'Sp 2013'!$M:$X,12,0)</f>
        <v>0</v>
      </c>
      <c r="S433" s="29">
        <f>+VLOOKUP($M433,'Bil 2014'!$M:$Y,13,0)</f>
        <v>0</v>
      </c>
      <c r="T433" s="29">
        <f>+SUMIFS('Scritture 2015'!$F:$F,'Scritture 2015'!$G:$G,"38",'Scritture 2015'!$A:$A,$M433)</f>
        <v>0</v>
      </c>
      <c r="U433" s="29">
        <f>+SUMIFS('Scritture 2015'!$F:$F,'Scritture 2015'!$G:$G,"16",'Scritture 2015'!$A:$A,$M433)</f>
        <v>0</v>
      </c>
      <c r="V433" s="29">
        <f>+SUMIFS('Scritture 2015'!$F:$F,'Scritture 2015'!$G:$G,"39CA",'Scritture 2015'!$A:$A,$M433)</f>
        <v>0</v>
      </c>
      <c r="W433" s="29">
        <f>+SUMIFS('Scritture 2015'!$F:$F,'Scritture 2015'!$G:$G,"17",'Scritture 2015'!$A:$A,$M433)</f>
        <v>0</v>
      </c>
      <c r="X433" s="29">
        <f>+SUMIFS('Scritture 2015'!$F:$F,'Scritture 2015'!$G:$G,"39AF",'Scritture 2015'!$A:$A,$M433)</f>
        <v>0</v>
      </c>
      <c r="Y433" s="29">
        <f>+SUMIFS('Scritture 2015'!$F:$F,'Scritture 2015'!$G:$G,"39SD",'Scritture 2015'!$A:$A,$M433)</f>
        <v>0</v>
      </c>
      <c r="Z433" s="29">
        <f>+SUMIFS('Scritture 2015'!$F:$F,'Scritture 2015'!$G:$G,"37",'Scritture 2015'!$A:$A,$M433)</f>
        <v>0</v>
      </c>
      <c r="AA433" s="29">
        <f>+SUMIFS('Scritture 2015'!$F:$F,'Scritture 2015'!$G:$G,"19",'Scritture 2015'!$A:$A,$M433)</f>
        <v>0</v>
      </c>
      <c r="AB433" s="29">
        <f>+SUMIFS('Scritture 2015'!$F:$F,'Scritture 2015'!$G:$G,"SP",'Scritture 2015'!$A:$A,$M433)</f>
        <v>0</v>
      </c>
      <c r="AC433" s="29">
        <f t="shared" si="39"/>
        <v>50691.06</v>
      </c>
      <c r="AD433" s="29">
        <f t="shared" si="40"/>
        <v>0</v>
      </c>
      <c r="AF433">
        <v>550</v>
      </c>
      <c r="AG433" t="s">
        <v>951</v>
      </c>
    </row>
    <row r="434" spans="1:33" x14ac:dyDescent="0.3">
      <c r="A434" s="12" t="s">
        <v>426</v>
      </c>
      <c r="B434" s="12" t="s">
        <v>467</v>
      </c>
      <c r="C434" s="13" t="s">
        <v>468</v>
      </c>
      <c r="D434" s="13" t="s">
        <v>506</v>
      </c>
      <c r="E434" s="14" t="s">
        <v>507</v>
      </c>
      <c r="F434" s="13"/>
      <c r="G434" s="13"/>
      <c r="H434" s="10" t="s">
        <v>426</v>
      </c>
      <c r="I434" s="10" t="s">
        <v>467</v>
      </c>
      <c r="J434" t="s">
        <v>508</v>
      </c>
      <c r="K434" t="s">
        <v>508</v>
      </c>
      <c r="L434">
        <v>0</v>
      </c>
      <c r="M434" s="15">
        <v>44005000012</v>
      </c>
      <c r="N434" s="15" t="s">
        <v>550</v>
      </c>
      <c r="O434" s="12">
        <f>+VLOOKUP(M434,[2]Foglio1!$A:$C,3,0)</f>
        <v>72199.399999999994</v>
      </c>
      <c r="P434" s="12">
        <f>+VLOOKUP(M434,[3]Foglio1!$A$1:$C$65536,3,0)</f>
        <v>54268.2</v>
      </c>
      <c r="Q434" s="12">
        <f t="shared" si="41"/>
        <v>-17931.199999999997</v>
      </c>
      <c r="R434" s="29">
        <f>+VLOOKUP($M434,'Sp 2013'!$M:$X,12,0)</f>
        <v>0</v>
      </c>
      <c r="S434" s="29">
        <f>+VLOOKUP($M434,'Bil 2014'!$M:$Y,13,0)</f>
        <v>0</v>
      </c>
      <c r="T434" s="29">
        <f>+SUMIFS('Scritture 2015'!$F:$F,'Scritture 2015'!$G:$G,"38",'Scritture 2015'!$A:$A,$M434)</f>
        <v>0</v>
      </c>
      <c r="U434" s="29">
        <f>+SUMIFS('Scritture 2015'!$F:$F,'Scritture 2015'!$G:$G,"16",'Scritture 2015'!$A:$A,$M434)</f>
        <v>0</v>
      </c>
      <c r="V434" s="29">
        <f>+SUMIFS('Scritture 2015'!$F:$F,'Scritture 2015'!$G:$G,"39CA",'Scritture 2015'!$A:$A,$M434)</f>
        <v>0</v>
      </c>
      <c r="W434" s="29">
        <f>+SUMIFS('Scritture 2015'!$F:$F,'Scritture 2015'!$G:$G,"17",'Scritture 2015'!$A:$A,$M434)</f>
        <v>0</v>
      </c>
      <c r="X434" s="29">
        <f>+SUMIFS('Scritture 2015'!$F:$F,'Scritture 2015'!$G:$G,"39AF",'Scritture 2015'!$A:$A,$M434)</f>
        <v>0</v>
      </c>
      <c r="Y434" s="29">
        <f>+SUMIFS('Scritture 2015'!$F:$F,'Scritture 2015'!$G:$G,"39SD",'Scritture 2015'!$A:$A,$M434)</f>
        <v>0</v>
      </c>
      <c r="Z434" s="29">
        <f>+SUMIFS('Scritture 2015'!$F:$F,'Scritture 2015'!$G:$G,"37",'Scritture 2015'!$A:$A,$M434)</f>
        <v>0</v>
      </c>
      <c r="AA434" s="29">
        <f>+SUMIFS('Scritture 2015'!$F:$F,'Scritture 2015'!$G:$G,"19",'Scritture 2015'!$A:$A,$M434)</f>
        <v>0</v>
      </c>
      <c r="AB434" s="29">
        <f>+SUMIFS('Scritture 2015'!$F:$F,'Scritture 2015'!$G:$G,"SP",'Scritture 2015'!$A:$A,$M434)</f>
        <v>0</v>
      </c>
      <c r="AC434" s="29">
        <f t="shared" si="39"/>
        <v>54268.2</v>
      </c>
      <c r="AD434" s="29">
        <f t="shared" si="40"/>
        <v>0</v>
      </c>
      <c r="AF434">
        <v>550</v>
      </c>
      <c r="AG434" t="s">
        <v>951</v>
      </c>
    </row>
    <row r="435" spans="1:33" x14ac:dyDescent="0.3">
      <c r="A435" s="12" t="s">
        <v>426</v>
      </c>
      <c r="B435" s="12" t="s">
        <v>467</v>
      </c>
      <c r="C435" s="13" t="s">
        <v>468</v>
      </c>
      <c r="D435" s="13" t="s">
        <v>506</v>
      </c>
      <c r="E435" s="14" t="s">
        <v>507</v>
      </c>
      <c r="F435" s="13"/>
      <c r="G435" s="13"/>
      <c r="H435" s="10" t="s">
        <v>426</v>
      </c>
      <c r="I435" s="10" t="s">
        <v>467</v>
      </c>
      <c r="J435" t="s">
        <v>508</v>
      </c>
      <c r="K435" t="s">
        <v>508</v>
      </c>
      <c r="L435">
        <v>0</v>
      </c>
      <c r="M435" s="15">
        <v>44005000013</v>
      </c>
      <c r="N435" s="15" t="s">
        <v>551</v>
      </c>
      <c r="O435" s="12">
        <f>+VLOOKUP(M435,[2]Foglio1!$A:$C,3,0)</f>
        <v>76421.37</v>
      </c>
      <c r="P435" s="12">
        <f>+VLOOKUP(M435,[3]Foglio1!$A$1:$C$65536,3,0)</f>
        <v>64869.760000000002</v>
      </c>
      <c r="Q435" s="12">
        <f t="shared" si="41"/>
        <v>-11551.609999999993</v>
      </c>
      <c r="R435" s="29">
        <f>+VLOOKUP($M435,'Sp 2013'!$M:$X,12,0)</f>
        <v>0</v>
      </c>
      <c r="S435" s="29">
        <f>+VLOOKUP($M435,'Bil 2014'!$M:$Y,13,0)</f>
        <v>0</v>
      </c>
      <c r="T435" s="29">
        <f>+SUMIFS('Scritture 2015'!$F:$F,'Scritture 2015'!$G:$G,"38",'Scritture 2015'!$A:$A,$M435)</f>
        <v>0</v>
      </c>
      <c r="U435" s="29">
        <f>+SUMIFS('Scritture 2015'!$F:$F,'Scritture 2015'!$G:$G,"16",'Scritture 2015'!$A:$A,$M435)</f>
        <v>0</v>
      </c>
      <c r="V435" s="29">
        <f>+SUMIFS('Scritture 2015'!$F:$F,'Scritture 2015'!$G:$G,"39CA",'Scritture 2015'!$A:$A,$M435)</f>
        <v>0</v>
      </c>
      <c r="W435" s="29">
        <f>+SUMIFS('Scritture 2015'!$F:$F,'Scritture 2015'!$G:$G,"17",'Scritture 2015'!$A:$A,$M435)</f>
        <v>0</v>
      </c>
      <c r="X435" s="29">
        <f>+SUMIFS('Scritture 2015'!$F:$F,'Scritture 2015'!$G:$G,"39AF",'Scritture 2015'!$A:$A,$M435)</f>
        <v>0</v>
      </c>
      <c r="Y435" s="29">
        <f>+SUMIFS('Scritture 2015'!$F:$F,'Scritture 2015'!$G:$G,"39SD",'Scritture 2015'!$A:$A,$M435)</f>
        <v>0</v>
      </c>
      <c r="Z435" s="29">
        <f>+SUMIFS('Scritture 2015'!$F:$F,'Scritture 2015'!$G:$G,"37",'Scritture 2015'!$A:$A,$M435)</f>
        <v>0</v>
      </c>
      <c r="AA435" s="29">
        <f>+SUMIFS('Scritture 2015'!$F:$F,'Scritture 2015'!$G:$G,"19",'Scritture 2015'!$A:$A,$M435)</f>
        <v>0</v>
      </c>
      <c r="AB435" s="29">
        <f>+SUMIFS('Scritture 2015'!$F:$F,'Scritture 2015'!$G:$G,"SP",'Scritture 2015'!$A:$A,$M435)</f>
        <v>0</v>
      </c>
      <c r="AC435" s="29">
        <f t="shared" si="39"/>
        <v>64869.760000000002</v>
      </c>
      <c r="AD435" s="29">
        <f t="shared" si="40"/>
        <v>0</v>
      </c>
      <c r="AF435">
        <v>550</v>
      </c>
      <c r="AG435" t="s">
        <v>951</v>
      </c>
    </row>
    <row r="436" spans="1:33" x14ac:dyDescent="0.3">
      <c r="A436" s="12" t="s">
        <v>426</v>
      </c>
      <c r="B436" s="12" t="s">
        <v>467</v>
      </c>
      <c r="C436" s="13" t="s">
        <v>468</v>
      </c>
      <c r="D436" s="13" t="s">
        <v>506</v>
      </c>
      <c r="E436" s="14" t="s">
        <v>507</v>
      </c>
      <c r="F436" s="13"/>
      <c r="G436" s="13"/>
      <c r="H436" s="10" t="s">
        <v>426</v>
      </c>
      <c r="I436" s="10" t="s">
        <v>467</v>
      </c>
      <c r="J436" t="s">
        <v>508</v>
      </c>
      <c r="K436" t="s">
        <v>508</v>
      </c>
      <c r="L436">
        <v>0</v>
      </c>
      <c r="M436" s="15">
        <v>44005000014</v>
      </c>
      <c r="N436" s="15" t="s">
        <v>552</v>
      </c>
      <c r="O436" s="12">
        <f>+VLOOKUP(M436,[2]Foglio1!$A:$C,3,0)</f>
        <v>617.64</v>
      </c>
      <c r="P436" s="12">
        <f>+VLOOKUP(M436,[3]Foglio1!$A$1:$C$65536,3,0)</f>
        <v>0</v>
      </c>
      <c r="Q436" s="12">
        <f t="shared" si="41"/>
        <v>-617.64</v>
      </c>
      <c r="R436" s="29">
        <f>+VLOOKUP($M436,'Sp 2013'!$M:$X,12,0)</f>
        <v>0</v>
      </c>
      <c r="S436" s="29">
        <f>+VLOOKUP($M436,'Bil 2014'!$M:$Y,13,0)</f>
        <v>0</v>
      </c>
      <c r="T436" s="29">
        <f>+SUMIFS('Scritture 2015'!$F:$F,'Scritture 2015'!$G:$G,"38",'Scritture 2015'!$A:$A,$M436)</f>
        <v>0</v>
      </c>
      <c r="U436" s="29">
        <f>+SUMIFS('Scritture 2015'!$F:$F,'Scritture 2015'!$G:$G,"16",'Scritture 2015'!$A:$A,$M436)</f>
        <v>0</v>
      </c>
      <c r="V436" s="29">
        <f>+SUMIFS('Scritture 2015'!$F:$F,'Scritture 2015'!$G:$G,"39CA",'Scritture 2015'!$A:$A,$M436)</f>
        <v>0</v>
      </c>
      <c r="W436" s="29">
        <f>+SUMIFS('Scritture 2015'!$F:$F,'Scritture 2015'!$G:$G,"17",'Scritture 2015'!$A:$A,$M436)</f>
        <v>0</v>
      </c>
      <c r="X436" s="29">
        <f>+SUMIFS('Scritture 2015'!$F:$F,'Scritture 2015'!$G:$G,"39AF",'Scritture 2015'!$A:$A,$M436)</f>
        <v>0</v>
      </c>
      <c r="Y436" s="29">
        <f>+SUMIFS('Scritture 2015'!$F:$F,'Scritture 2015'!$G:$G,"39SD",'Scritture 2015'!$A:$A,$M436)</f>
        <v>0</v>
      </c>
      <c r="Z436" s="29">
        <f>+SUMIFS('Scritture 2015'!$F:$F,'Scritture 2015'!$G:$G,"37",'Scritture 2015'!$A:$A,$M436)</f>
        <v>0</v>
      </c>
      <c r="AA436" s="29">
        <f>+SUMIFS('Scritture 2015'!$F:$F,'Scritture 2015'!$G:$G,"19",'Scritture 2015'!$A:$A,$M436)</f>
        <v>0</v>
      </c>
      <c r="AB436" s="29">
        <f>+SUMIFS('Scritture 2015'!$F:$F,'Scritture 2015'!$G:$G,"SP",'Scritture 2015'!$A:$A,$M436)</f>
        <v>0</v>
      </c>
      <c r="AC436" s="29">
        <f t="shared" si="39"/>
        <v>0</v>
      </c>
      <c r="AD436" s="29">
        <f t="shared" si="40"/>
        <v>0</v>
      </c>
      <c r="AF436">
        <v>550</v>
      </c>
      <c r="AG436" t="s">
        <v>951</v>
      </c>
    </row>
    <row r="437" spans="1:33" x14ac:dyDescent="0.3">
      <c r="A437" s="12" t="s">
        <v>426</v>
      </c>
      <c r="B437" s="12" t="s">
        <v>467</v>
      </c>
      <c r="C437" s="13" t="s">
        <v>468</v>
      </c>
      <c r="D437" s="13" t="s">
        <v>506</v>
      </c>
      <c r="E437" s="14" t="s">
        <v>507</v>
      </c>
      <c r="F437" s="13"/>
      <c r="G437" s="13"/>
      <c r="H437" s="10" t="s">
        <v>426</v>
      </c>
      <c r="I437" s="10" t="s">
        <v>467</v>
      </c>
      <c r="J437" t="s">
        <v>508</v>
      </c>
      <c r="K437" t="s">
        <v>508</v>
      </c>
      <c r="L437">
        <v>0</v>
      </c>
      <c r="M437" s="15">
        <v>44005000015</v>
      </c>
      <c r="N437" s="15" t="s">
        <v>553</v>
      </c>
      <c r="O437" s="12">
        <f>+VLOOKUP(M437,[2]Foglio1!$A:$C,3,0)</f>
        <v>907.07</v>
      </c>
      <c r="P437" s="12">
        <f>+VLOOKUP(M437,[3]Foglio1!$A$1:$C$65536,3,0)</f>
        <v>492.93</v>
      </c>
      <c r="Q437" s="12">
        <f t="shared" si="41"/>
        <v>-414.14000000000004</v>
      </c>
      <c r="R437" s="29">
        <f>+VLOOKUP($M437,'Sp 2013'!$M:$X,12,0)</f>
        <v>0</v>
      </c>
      <c r="S437" s="29">
        <f>+VLOOKUP($M437,'Bil 2014'!$M:$Y,13,0)</f>
        <v>0</v>
      </c>
      <c r="T437" s="29">
        <f>+SUMIFS('Scritture 2015'!$F:$F,'Scritture 2015'!$G:$G,"38",'Scritture 2015'!$A:$A,$M437)</f>
        <v>0</v>
      </c>
      <c r="U437" s="29">
        <f>+SUMIFS('Scritture 2015'!$F:$F,'Scritture 2015'!$G:$G,"16",'Scritture 2015'!$A:$A,$M437)</f>
        <v>0</v>
      </c>
      <c r="V437" s="29">
        <f>+SUMIFS('Scritture 2015'!$F:$F,'Scritture 2015'!$G:$G,"39CA",'Scritture 2015'!$A:$A,$M437)</f>
        <v>0</v>
      </c>
      <c r="W437" s="29">
        <f>+SUMIFS('Scritture 2015'!$F:$F,'Scritture 2015'!$G:$G,"17",'Scritture 2015'!$A:$A,$M437)</f>
        <v>0</v>
      </c>
      <c r="X437" s="29">
        <f>+SUMIFS('Scritture 2015'!$F:$F,'Scritture 2015'!$G:$G,"39AF",'Scritture 2015'!$A:$A,$M437)</f>
        <v>0</v>
      </c>
      <c r="Y437" s="29">
        <f>+SUMIFS('Scritture 2015'!$F:$F,'Scritture 2015'!$G:$G,"39SD",'Scritture 2015'!$A:$A,$M437)</f>
        <v>0</v>
      </c>
      <c r="Z437" s="29">
        <f>+SUMIFS('Scritture 2015'!$F:$F,'Scritture 2015'!$G:$G,"37",'Scritture 2015'!$A:$A,$M437)</f>
        <v>0</v>
      </c>
      <c r="AA437" s="29">
        <f>+SUMIFS('Scritture 2015'!$F:$F,'Scritture 2015'!$G:$G,"19",'Scritture 2015'!$A:$A,$M437)</f>
        <v>0</v>
      </c>
      <c r="AB437" s="29">
        <f>+SUMIFS('Scritture 2015'!$F:$F,'Scritture 2015'!$G:$G,"SP",'Scritture 2015'!$A:$A,$M437)</f>
        <v>0</v>
      </c>
      <c r="AC437" s="29">
        <f t="shared" si="39"/>
        <v>492.93</v>
      </c>
      <c r="AD437" s="29">
        <f t="shared" si="40"/>
        <v>0</v>
      </c>
      <c r="AF437">
        <v>550</v>
      </c>
      <c r="AG437" t="s">
        <v>951</v>
      </c>
    </row>
    <row r="438" spans="1:33" x14ac:dyDescent="0.3">
      <c r="A438" s="12" t="s">
        <v>426</v>
      </c>
      <c r="B438" s="12" t="s">
        <v>467</v>
      </c>
      <c r="C438" s="13" t="s">
        <v>468</v>
      </c>
      <c r="D438" s="13" t="s">
        <v>506</v>
      </c>
      <c r="E438" s="14" t="s">
        <v>507</v>
      </c>
      <c r="F438" s="13"/>
      <c r="G438" s="13"/>
      <c r="H438" s="10" t="s">
        <v>426</v>
      </c>
      <c r="I438" s="10" t="s">
        <v>467</v>
      </c>
      <c r="J438" t="s">
        <v>508</v>
      </c>
      <c r="K438" t="s">
        <v>508</v>
      </c>
      <c r="L438">
        <v>0</v>
      </c>
      <c r="M438" s="15">
        <v>44005000016</v>
      </c>
      <c r="N438" s="15" t="s">
        <v>554</v>
      </c>
      <c r="O438" s="12">
        <f>+VLOOKUP(M438,[2]Foglio1!$A:$C,3,0)</f>
        <v>15464.85</v>
      </c>
      <c r="P438" s="12">
        <f>+VLOOKUP(M438,[3]Foglio1!$A$1:$C$65536,3,0)</f>
        <v>2265.5700000000002</v>
      </c>
      <c r="Q438" s="12">
        <f t="shared" si="41"/>
        <v>-13199.28</v>
      </c>
      <c r="R438" s="29">
        <f>+VLOOKUP($M438,'Sp 2013'!$M:$X,12,0)</f>
        <v>0</v>
      </c>
      <c r="S438" s="29">
        <f>+VLOOKUP($M438,'Bil 2014'!$M:$Y,13,0)</f>
        <v>0</v>
      </c>
      <c r="T438" s="29">
        <f>+SUMIFS('Scritture 2015'!$F:$F,'Scritture 2015'!$G:$G,"38",'Scritture 2015'!$A:$A,$M438)</f>
        <v>0</v>
      </c>
      <c r="U438" s="29">
        <f>+SUMIFS('Scritture 2015'!$F:$F,'Scritture 2015'!$G:$G,"16",'Scritture 2015'!$A:$A,$M438)</f>
        <v>0</v>
      </c>
      <c r="V438" s="29">
        <f>+SUMIFS('Scritture 2015'!$F:$F,'Scritture 2015'!$G:$G,"39CA",'Scritture 2015'!$A:$A,$M438)</f>
        <v>0</v>
      </c>
      <c r="W438" s="29">
        <f>+SUMIFS('Scritture 2015'!$F:$F,'Scritture 2015'!$G:$G,"17",'Scritture 2015'!$A:$A,$M438)</f>
        <v>0</v>
      </c>
      <c r="X438" s="29">
        <f>+SUMIFS('Scritture 2015'!$F:$F,'Scritture 2015'!$G:$G,"39AF",'Scritture 2015'!$A:$A,$M438)</f>
        <v>0</v>
      </c>
      <c r="Y438" s="29">
        <f>+SUMIFS('Scritture 2015'!$F:$F,'Scritture 2015'!$G:$G,"39SD",'Scritture 2015'!$A:$A,$M438)</f>
        <v>0</v>
      </c>
      <c r="Z438" s="29">
        <f>+SUMIFS('Scritture 2015'!$F:$F,'Scritture 2015'!$G:$G,"37",'Scritture 2015'!$A:$A,$M438)</f>
        <v>0</v>
      </c>
      <c r="AA438" s="29">
        <f>+SUMIFS('Scritture 2015'!$F:$F,'Scritture 2015'!$G:$G,"19",'Scritture 2015'!$A:$A,$M438)</f>
        <v>0</v>
      </c>
      <c r="AB438" s="29">
        <f>+SUMIFS('Scritture 2015'!$F:$F,'Scritture 2015'!$G:$G,"SP",'Scritture 2015'!$A:$A,$M438)</f>
        <v>0</v>
      </c>
      <c r="AC438" s="29">
        <f t="shared" si="39"/>
        <v>2265.5700000000002</v>
      </c>
      <c r="AD438" s="29">
        <f t="shared" si="40"/>
        <v>0</v>
      </c>
      <c r="AF438">
        <v>550</v>
      </c>
      <c r="AG438" t="s">
        <v>951</v>
      </c>
    </row>
    <row r="439" spans="1:33" x14ac:dyDescent="0.3">
      <c r="A439" s="12" t="s">
        <v>426</v>
      </c>
      <c r="B439" s="12" t="s">
        <v>467</v>
      </c>
      <c r="C439" s="13" t="s">
        <v>468</v>
      </c>
      <c r="D439" s="13" t="s">
        <v>506</v>
      </c>
      <c r="E439" s="14" t="s">
        <v>507</v>
      </c>
      <c r="F439" s="13"/>
      <c r="G439" s="13"/>
      <c r="H439" s="10" t="s">
        <v>426</v>
      </c>
      <c r="I439" s="10" t="s">
        <v>467</v>
      </c>
      <c r="J439" t="s">
        <v>508</v>
      </c>
      <c r="K439" t="s">
        <v>508</v>
      </c>
      <c r="L439">
        <v>0</v>
      </c>
      <c r="M439" s="15">
        <v>44005000017</v>
      </c>
      <c r="N439" s="15" t="s">
        <v>555</v>
      </c>
      <c r="O439" s="12">
        <f>+VLOOKUP(M439,[2]Foglio1!$A:$C,3,0)</f>
        <v>7677.97</v>
      </c>
      <c r="P439" s="12">
        <f>+VLOOKUP(M439,[3]Foglio1!$A$1:$C$65536,3,0)</f>
        <v>6967.81</v>
      </c>
      <c r="Q439" s="12">
        <f t="shared" si="41"/>
        <v>-710.15999999999985</v>
      </c>
      <c r="R439" s="29">
        <f>+VLOOKUP($M439,'Sp 2013'!$M:$X,12,0)</f>
        <v>0</v>
      </c>
      <c r="S439" s="29">
        <f>+VLOOKUP($M439,'Bil 2014'!$M:$Y,13,0)</f>
        <v>0</v>
      </c>
      <c r="T439" s="29">
        <f>+SUMIFS('Scritture 2015'!$F:$F,'Scritture 2015'!$G:$G,"38",'Scritture 2015'!$A:$A,$M439)</f>
        <v>0</v>
      </c>
      <c r="U439" s="29">
        <f>+SUMIFS('Scritture 2015'!$F:$F,'Scritture 2015'!$G:$G,"16",'Scritture 2015'!$A:$A,$M439)</f>
        <v>0</v>
      </c>
      <c r="V439" s="29">
        <f>+SUMIFS('Scritture 2015'!$F:$F,'Scritture 2015'!$G:$G,"39CA",'Scritture 2015'!$A:$A,$M439)</f>
        <v>0</v>
      </c>
      <c r="W439" s="29">
        <f>+SUMIFS('Scritture 2015'!$F:$F,'Scritture 2015'!$G:$G,"17",'Scritture 2015'!$A:$A,$M439)</f>
        <v>0</v>
      </c>
      <c r="X439" s="29">
        <f>+SUMIFS('Scritture 2015'!$F:$F,'Scritture 2015'!$G:$G,"39AF",'Scritture 2015'!$A:$A,$M439)</f>
        <v>0</v>
      </c>
      <c r="Y439" s="29">
        <f>+SUMIFS('Scritture 2015'!$F:$F,'Scritture 2015'!$G:$G,"39SD",'Scritture 2015'!$A:$A,$M439)</f>
        <v>0</v>
      </c>
      <c r="Z439" s="29">
        <f>+SUMIFS('Scritture 2015'!$F:$F,'Scritture 2015'!$G:$G,"37",'Scritture 2015'!$A:$A,$M439)</f>
        <v>0</v>
      </c>
      <c r="AA439" s="29">
        <f>+SUMIFS('Scritture 2015'!$F:$F,'Scritture 2015'!$G:$G,"19",'Scritture 2015'!$A:$A,$M439)</f>
        <v>0</v>
      </c>
      <c r="AB439" s="29">
        <f>+SUMIFS('Scritture 2015'!$F:$F,'Scritture 2015'!$G:$G,"SP",'Scritture 2015'!$A:$A,$M439)</f>
        <v>0</v>
      </c>
      <c r="AC439" s="29">
        <f t="shared" si="39"/>
        <v>6967.81</v>
      </c>
      <c r="AD439" s="29">
        <f t="shared" si="40"/>
        <v>0</v>
      </c>
      <c r="AF439">
        <v>550</v>
      </c>
      <c r="AG439" t="s">
        <v>951</v>
      </c>
    </row>
    <row r="440" spans="1:33" x14ac:dyDescent="0.3">
      <c r="A440" s="12" t="s">
        <v>426</v>
      </c>
      <c r="B440" s="12" t="s">
        <v>467</v>
      </c>
      <c r="C440" s="13" t="s">
        <v>468</v>
      </c>
      <c r="D440" s="13" t="s">
        <v>506</v>
      </c>
      <c r="E440" s="14" t="s">
        <v>507</v>
      </c>
      <c r="F440" s="13"/>
      <c r="G440" s="13"/>
      <c r="H440" s="10" t="s">
        <v>426</v>
      </c>
      <c r="I440" s="10" t="s">
        <v>467</v>
      </c>
      <c r="J440" t="s">
        <v>508</v>
      </c>
      <c r="K440" t="s">
        <v>508</v>
      </c>
      <c r="L440">
        <v>0</v>
      </c>
      <c r="M440" s="15">
        <v>44005000021</v>
      </c>
      <c r="N440" s="15" t="s">
        <v>556</v>
      </c>
      <c r="O440" s="12"/>
      <c r="P440" s="12">
        <f>+VLOOKUP(M440,[3]Foglio1!$A$1:$C$65536,3,0)</f>
        <v>43.2</v>
      </c>
      <c r="Q440" s="12">
        <f t="shared" si="41"/>
        <v>43.2</v>
      </c>
      <c r="R440" s="29">
        <f>+VLOOKUP($M440,'Sp 2013'!$M:$X,12,0)</f>
        <v>0</v>
      </c>
      <c r="S440" s="29">
        <f>+VLOOKUP($M440,'Bil 2014'!$M:$Y,13,0)</f>
        <v>0</v>
      </c>
      <c r="T440" s="29">
        <f>+SUMIFS('Scritture 2015'!$F:$F,'Scritture 2015'!$G:$G,"38",'Scritture 2015'!$A:$A,$M440)</f>
        <v>0</v>
      </c>
      <c r="U440" s="29">
        <f>+SUMIFS('Scritture 2015'!$F:$F,'Scritture 2015'!$G:$G,"16",'Scritture 2015'!$A:$A,$M440)</f>
        <v>0</v>
      </c>
      <c r="V440" s="29">
        <f>+SUMIFS('Scritture 2015'!$F:$F,'Scritture 2015'!$G:$G,"39CA",'Scritture 2015'!$A:$A,$M440)</f>
        <v>0</v>
      </c>
      <c r="W440" s="29">
        <f>+SUMIFS('Scritture 2015'!$F:$F,'Scritture 2015'!$G:$G,"17",'Scritture 2015'!$A:$A,$M440)</f>
        <v>0</v>
      </c>
      <c r="X440" s="29">
        <f>+SUMIFS('Scritture 2015'!$F:$F,'Scritture 2015'!$G:$G,"39AF",'Scritture 2015'!$A:$A,$M440)</f>
        <v>0</v>
      </c>
      <c r="Y440" s="29">
        <f>+SUMIFS('Scritture 2015'!$F:$F,'Scritture 2015'!$G:$G,"39SD",'Scritture 2015'!$A:$A,$M440)</f>
        <v>0</v>
      </c>
      <c r="Z440" s="29">
        <f>+SUMIFS('Scritture 2015'!$F:$F,'Scritture 2015'!$G:$G,"37",'Scritture 2015'!$A:$A,$M440)</f>
        <v>0</v>
      </c>
      <c r="AA440" s="29">
        <f>+SUMIFS('Scritture 2015'!$F:$F,'Scritture 2015'!$G:$G,"19",'Scritture 2015'!$A:$A,$M440)</f>
        <v>0</v>
      </c>
      <c r="AB440" s="29">
        <f>+SUMIFS('Scritture 2015'!$F:$F,'Scritture 2015'!$G:$G,"SP",'Scritture 2015'!$A:$A,$M440)</f>
        <v>0</v>
      </c>
      <c r="AC440" s="29">
        <f t="shared" si="39"/>
        <v>43.2</v>
      </c>
      <c r="AD440" s="29">
        <f t="shared" si="40"/>
        <v>0</v>
      </c>
      <c r="AF440">
        <v>550</v>
      </c>
      <c r="AG440" t="s">
        <v>951</v>
      </c>
    </row>
    <row r="441" spans="1:33" x14ac:dyDescent="0.3">
      <c r="A441" s="12" t="s">
        <v>426</v>
      </c>
      <c r="B441" s="12" t="s">
        <v>467</v>
      </c>
      <c r="C441" s="13" t="s">
        <v>468</v>
      </c>
      <c r="D441" s="13" t="s">
        <v>506</v>
      </c>
      <c r="E441" s="14" t="s">
        <v>507</v>
      </c>
      <c r="F441" s="13"/>
      <c r="G441" s="13"/>
      <c r="H441" s="10" t="s">
        <v>426</v>
      </c>
      <c r="I441" s="10" t="s">
        <v>467</v>
      </c>
      <c r="J441" t="s">
        <v>508</v>
      </c>
      <c r="K441" t="s">
        <v>508</v>
      </c>
      <c r="L441">
        <v>0</v>
      </c>
      <c r="M441" s="15">
        <v>44006000005</v>
      </c>
      <c r="N441" s="15" t="s">
        <v>557</v>
      </c>
      <c r="O441" s="12"/>
      <c r="P441" s="12">
        <f>+VLOOKUP(M441,[3]Foglio1!$A$1:$C$65536,3,0)</f>
        <v>2800</v>
      </c>
      <c r="Q441" s="12">
        <f t="shared" si="41"/>
        <v>2800</v>
      </c>
      <c r="R441" s="29">
        <f>+VLOOKUP($M441,'Sp 2013'!$M:$X,12,0)</f>
        <v>0</v>
      </c>
      <c r="S441" s="29">
        <f>+VLOOKUP($M441,'Bil 2014'!$M:$Y,13,0)</f>
        <v>0</v>
      </c>
      <c r="T441" s="29">
        <f>+SUMIFS('Scritture 2015'!$F:$F,'Scritture 2015'!$G:$G,"38",'Scritture 2015'!$A:$A,$M441)</f>
        <v>0</v>
      </c>
      <c r="U441" s="29">
        <f>+SUMIFS('Scritture 2015'!$F:$F,'Scritture 2015'!$G:$G,"16",'Scritture 2015'!$A:$A,$M441)</f>
        <v>0</v>
      </c>
      <c r="V441" s="29">
        <f>+SUMIFS('Scritture 2015'!$F:$F,'Scritture 2015'!$G:$G,"39CA",'Scritture 2015'!$A:$A,$M441)</f>
        <v>0</v>
      </c>
      <c r="W441" s="29">
        <f>+SUMIFS('Scritture 2015'!$F:$F,'Scritture 2015'!$G:$G,"17",'Scritture 2015'!$A:$A,$M441)</f>
        <v>0</v>
      </c>
      <c r="X441" s="29">
        <f>+SUMIFS('Scritture 2015'!$F:$F,'Scritture 2015'!$G:$G,"39AF",'Scritture 2015'!$A:$A,$M441)</f>
        <v>0</v>
      </c>
      <c r="Y441" s="29">
        <f>+SUMIFS('Scritture 2015'!$F:$F,'Scritture 2015'!$G:$G,"39SD",'Scritture 2015'!$A:$A,$M441)</f>
        <v>0</v>
      </c>
      <c r="Z441" s="29">
        <f>+SUMIFS('Scritture 2015'!$F:$F,'Scritture 2015'!$G:$G,"37",'Scritture 2015'!$A:$A,$M441)</f>
        <v>0</v>
      </c>
      <c r="AA441" s="29">
        <f>+SUMIFS('Scritture 2015'!$F:$F,'Scritture 2015'!$G:$G,"19",'Scritture 2015'!$A:$A,$M441)</f>
        <v>0</v>
      </c>
      <c r="AB441" s="29">
        <f>+SUMIFS('Scritture 2015'!$F:$F,'Scritture 2015'!$G:$G,"SP",'Scritture 2015'!$A:$A,$M441)</f>
        <v>0</v>
      </c>
      <c r="AC441" s="29">
        <f t="shared" si="39"/>
        <v>2800</v>
      </c>
      <c r="AD441" s="29">
        <f t="shared" si="40"/>
        <v>0</v>
      </c>
      <c r="AF441">
        <v>550</v>
      </c>
      <c r="AG441" t="s">
        <v>951</v>
      </c>
    </row>
    <row r="442" spans="1:33" x14ac:dyDescent="0.3">
      <c r="A442" s="12" t="s">
        <v>426</v>
      </c>
      <c r="B442" s="12" t="s">
        <v>467</v>
      </c>
      <c r="C442" s="13" t="s">
        <v>468</v>
      </c>
      <c r="D442" s="13" t="s">
        <v>506</v>
      </c>
      <c r="E442" s="14" t="s">
        <v>507</v>
      </c>
      <c r="F442" s="13"/>
      <c r="G442" s="13"/>
      <c r="H442" s="10" t="s">
        <v>426</v>
      </c>
      <c r="I442" s="10" t="s">
        <v>467</v>
      </c>
      <c r="J442" t="s">
        <v>508</v>
      </c>
      <c r="K442" t="s">
        <v>508</v>
      </c>
      <c r="L442">
        <v>0</v>
      </c>
      <c r="M442" s="15">
        <v>44006000006</v>
      </c>
      <c r="N442" s="15" t="s">
        <v>558</v>
      </c>
      <c r="O442" s="12">
        <f>+VLOOKUP(M442,[2]Foglio1!$A:$C,3,0)</f>
        <v>17036.21</v>
      </c>
      <c r="P442" s="12">
        <f>+VLOOKUP(M442,[3]Foglio1!$A$1:$C$65536,3,0)</f>
        <v>9103.2999999999993</v>
      </c>
      <c r="Q442" s="12">
        <f t="shared" si="41"/>
        <v>-7932.91</v>
      </c>
      <c r="R442" s="29">
        <f>+VLOOKUP($M442,'Sp 2013'!$M:$X,12,0)</f>
        <v>0</v>
      </c>
      <c r="S442" s="29">
        <f>+VLOOKUP($M442,'Bil 2014'!$M:$Y,13,0)</f>
        <v>0</v>
      </c>
      <c r="T442" s="29">
        <f>+SUMIFS('Scritture 2015'!$F:$F,'Scritture 2015'!$G:$G,"38",'Scritture 2015'!$A:$A,$M442)</f>
        <v>0</v>
      </c>
      <c r="U442" s="29">
        <f>+SUMIFS('Scritture 2015'!$F:$F,'Scritture 2015'!$G:$G,"16",'Scritture 2015'!$A:$A,$M442)</f>
        <v>0</v>
      </c>
      <c r="V442" s="29">
        <f>+SUMIFS('Scritture 2015'!$F:$F,'Scritture 2015'!$G:$G,"39CA",'Scritture 2015'!$A:$A,$M442)</f>
        <v>0</v>
      </c>
      <c r="W442" s="29">
        <f>+SUMIFS('Scritture 2015'!$F:$F,'Scritture 2015'!$G:$G,"17",'Scritture 2015'!$A:$A,$M442)</f>
        <v>0</v>
      </c>
      <c r="X442" s="29">
        <f>+SUMIFS('Scritture 2015'!$F:$F,'Scritture 2015'!$G:$G,"39AF",'Scritture 2015'!$A:$A,$M442)</f>
        <v>0</v>
      </c>
      <c r="Y442" s="29">
        <f>+SUMIFS('Scritture 2015'!$F:$F,'Scritture 2015'!$G:$G,"39SD",'Scritture 2015'!$A:$A,$M442)</f>
        <v>0</v>
      </c>
      <c r="Z442" s="29">
        <f>+SUMIFS('Scritture 2015'!$F:$F,'Scritture 2015'!$G:$G,"37",'Scritture 2015'!$A:$A,$M442)</f>
        <v>0</v>
      </c>
      <c r="AA442" s="29">
        <f>+SUMIFS('Scritture 2015'!$F:$F,'Scritture 2015'!$G:$G,"19",'Scritture 2015'!$A:$A,$M442)</f>
        <v>0</v>
      </c>
      <c r="AB442" s="29">
        <f>+SUMIFS('Scritture 2015'!$F:$F,'Scritture 2015'!$G:$G,"SP",'Scritture 2015'!$A:$A,$M442)</f>
        <v>0</v>
      </c>
      <c r="AC442" s="29">
        <f t="shared" si="39"/>
        <v>9103.2999999999993</v>
      </c>
      <c r="AD442" s="29">
        <f t="shared" si="40"/>
        <v>0</v>
      </c>
      <c r="AF442">
        <v>550</v>
      </c>
      <c r="AG442" t="s">
        <v>951</v>
      </c>
    </row>
    <row r="443" spans="1:33" x14ac:dyDescent="0.3">
      <c r="A443" s="12" t="s">
        <v>426</v>
      </c>
      <c r="B443" s="12" t="s">
        <v>467</v>
      </c>
      <c r="C443" s="13" t="s">
        <v>468</v>
      </c>
      <c r="D443" s="13" t="s">
        <v>506</v>
      </c>
      <c r="E443" s="14" t="s">
        <v>507</v>
      </c>
      <c r="F443" s="13"/>
      <c r="G443" s="13"/>
      <c r="H443" s="10" t="s">
        <v>426</v>
      </c>
      <c r="I443" s="10" t="s">
        <v>467</v>
      </c>
      <c r="J443" t="s">
        <v>508</v>
      </c>
      <c r="K443" t="s">
        <v>508</v>
      </c>
      <c r="L443">
        <v>0</v>
      </c>
      <c r="M443" s="15">
        <v>44006000008</v>
      </c>
      <c r="N443" s="15" t="s">
        <v>559</v>
      </c>
      <c r="O443" s="12">
        <f>+VLOOKUP(M443,[2]Foglio1!$A:$C,3,0)</f>
        <v>4060</v>
      </c>
      <c r="P443" s="12">
        <f>+VLOOKUP(M443,[3]Foglio1!$A$1:$C$65536,3,0)</f>
        <v>6206.49</v>
      </c>
      <c r="Q443" s="12">
        <f t="shared" si="41"/>
        <v>2146.4899999999998</v>
      </c>
      <c r="R443" s="29">
        <f>+VLOOKUP($M443,'Sp 2013'!$M:$X,12,0)</f>
        <v>0</v>
      </c>
      <c r="S443" s="29">
        <f>+VLOOKUP($M443,'Bil 2014'!$M:$Y,13,0)</f>
        <v>0</v>
      </c>
      <c r="T443" s="29">
        <f>+SUMIFS('Scritture 2015'!$F:$F,'Scritture 2015'!$G:$G,"38",'Scritture 2015'!$A:$A,$M443)</f>
        <v>0</v>
      </c>
      <c r="U443" s="29">
        <f>+SUMIFS('Scritture 2015'!$F:$F,'Scritture 2015'!$G:$G,"16",'Scritture 2015'!$A:$A,$M443)</f>
        <v>0</v>
      </c>
      <c r="V443" s="29">
        <f>+SUMIFS('Scritture 2015'!$F:$F,'Scritture 2015'!$G:$G,"39CA",'Scritture 2015'!$A:$A,$M443)</f>
        <v>0</v>
      </c>
      <c r="W443" s="29">
        <f>+SUMIFS('Scritture 2015'!$F:$F,'Scritture 2015'!$G:$G,"17",'Scritture 2015'!$A:$A,$M443)</f>
        <v>0</v>
      </c>
      <c r="X443" s="29">
        <f>+SUMIFS('Scritture 2015'!$F:$F,'Scritture 2015'!$G:$G,"39AF",'Scritture 2015'!$A:$A,$M443)</f>
        <v>0</v>
      </c>
      <c r="Y443" s="29">
        <f>+SUMIFS('Scritture 2015'!$F:$F,'Scritture 2015'!$G:$G,"39SD",'Scritture 2015'!$A:$A,$M443)</f>
        <v>0</v>
      </c>
      <c r="Z443" s="29">
        <f>+SUMIFS('Scritture 2015'!$F:$F,'Scritture 2015'!$G:$G,"37",'Scritture 2015'!$A:$A,$M443)</f>
        <v>0</v>
      </c>
      <c r="AA443" s="29">
        <f>+SUMIFS('Scritture 2015'!$F:$F,'Scritture 2015'!$G:$G,"19",'Scritture 2015'!$A:$A,$M443)</f>
        <v>0</v>
      </c>
      <c r="AB443" s="29">
        <f>+SUMIFS('Scritture 2015'!$F:$F,'Scritture 2015'!$G:$G,"SP",'Scritture 2015'!$A:$A,$M443)</f>
        <v>0</v>
      </c>
      <c r="AC443" s="29">
        <f t="shared" si="39"/>
        <v>6206.49</v>
      </c>
      <c r="AD443" s="29">
        <f t="shared" si="40"/>
        <v>0</v>
      </c>
      <c r="AF443">
        <v>550</v>
      </c>
      <c r="AG443" t="s">
        <v>951</v>
      </c>
    </row>
    <row r="444" spans="1:33" x14ac:dyDescent="0.3">
      <c r="A444" s="12" t="s">
        <v>426</v>
      </c>
      <c r="B444" s="12" t="s">
        <v>467</v>
      </c>
      <c r="C444" s="13" t="s">
        <v>468</v>
      </c>
      <c r="D444" s="13" t="s">
        <v>506</v>
      </c>
      <c r="E444" s="14" t="s">
        <v>507</v>
      </c>
      <c r="F444" s="13"/>
      <c r="G444" s="13"/>
      <c r="H444" s="10" t="s">
        <v>426</v>
      </c>
      <c r="I444" s="10" t="s">
        <v>467</v>
      </c>
      <c r="J444" t="s">
        <v>508</v>
      </c>
      <c r="K444" t="s">
        <v>508</v>
      </c>
      <c r="L444">
        <v>0</v>
      </c>
      <c r="M444" s="15">
        <v>44006000009</v>
      </c>
      <c r="N444" s="15" t="s">
        <v>560</v>
      </c>
      <c r="O444" s="12"/>
      <c r="P444" s="12">
        <f>+VLOOKUP(M444,[3]Foglio1!$A$1:$C$65536,3,0)</f>
        <v>221.7</v>
      </c>
      <c r="Q444" s="12">
        <f t="shared" si="41"/>
        <v>221.7</v>
      </c>
      <c r="R444" s="29">
        <f>+VLOOKUP($M444,'Sp 2013'!$M:$X,12,0)</f>
        <v>0</v>
      </c>
      <c r="S444" s="29">
        <f>+VLOOKUP($M444,'Bil 2014'!$M:$Y,13,0)</f>
        <v>0</v>
      </c>
      <c r="T444" s="29">
        <f>+SUMIFS('Scritture 2015'!$F:$F,'Scritture 2015'!$G:$G,"38",'Scritture 2015'!$A:$A,$M444)</f>
        <v>0</v>
      </c>
      <c r="U444" s="29">
        <f>+SUMIFS('Scritture 2015'!$F:$F,'Scritture 2015'!$G:$G,"16",'Scritture 2015'!$A:$A,$M444)</f>
        <v>0</v>
      </c>
      <c r="V444" s="29">
        <f>+SUMIFS('Scritture 2015'!$F:$F,'Scritture 2015'!$G:$G,"39CA",'Scritture 2015'!$A:$A,$M444)</f>
        <v>0</v>
      </c>
      <c r="W444" s="29">
        <f>+SUMIFS('Scritture 2015'!$F:$F,'Scritture 2015'!$G:$G,"17",'Scritture 2015'!$A:$A,$M444)</f>
        <v>0</v>
      </c>
      <c r="X444" s="29">
        <f>+SUMIFS('Scritture 2015'!$F:$F,'Scritture 2015'!$G:$G,"39AF",'Scritture 2015'!$A:$A,$M444)</f>
        <v>0</v>
      </c>
      <c r="Y444" s="29">
        <f>+SUMIFS('Scritture 2015'!$F:$F,'Scritture 2015'!$G:$G,"39SD",'Scritture 2015'!$A:$A,$M444)</f>
        <v>0</v>
      </c>
      <c r="Z444" s="29">
        <f>+SUMIFS('Scritture 2015'!$F:$F,'Scritture 2015'!$G:$G,"37",'Scritture 2015'!$A:$A,$M444)</f>
        <v>0</v>
      </c>
      <c r="AA444" s="29">
        <f>+SUMIFS('Scritture 2015'!$F:$F,'Scritture 2015'!$G:$G,"19",'Scritture 2015'!$A:$A,$M444)</f>
        <v>0</v>
      </c>
      <c r="AB444" s="29">
        <f>+SUMIFS('Scritture 2015'!$F:$F,'Scritture 2015'!$G:$G,"SP",'Scritture 2015'!$A:$A,$M444)</f>
        <v>0</v>
      </c>
      <c r="AC444" s="29">
        <f t="shared" si="39"/>
        <v>221.7</v>
      </c>
      <c r="AD444" s="29">
        <f t="shared" si="40"/>
        <v>0</v>
      </c>
      <c r="AF444">
        <v>550</v>
      </c>
      <c r="AG444" t="s">
        <v>951</v>
      </c>
    </row>
    <row r="445" spans="1:33" x14ac:dyDescent="0.3">
      <c r="A445" s="12" t="s">
        <v>426</v>
      </c>
      <c r="B445" s="12" t="s">
        <v>467</v>
      </c>
      <c r="C445" s="13" t="s">
        <v>468</v>
      </c>
      <c r="D445" s="13" t="s">
        <v>506</v>
      </c>
      <c r="E445" s="14" t="s">
        <v>507</v>
      </c>
      <c r="F445" s="13"/>
      <c r="G445" s="13"/>
      <c r="H445" s="10" t="s">
        <v>426</v>
      </c>
      <c r="I445" s="10" t="s">
        <v>467</v>
      </c>
      <c r="J445" t="s">
        <v>508</v>
      </c>
      <c r="K445" t="s">
        <v>508</v>
      </c>
      <c r="L445">
        <v>0</v>
      </c>
      <c r="M445" s="15">
        <v>44006000011</v>
      </c>
      <c r="N445" s="15" t="s">
        <v>561</v>
      </c>
      <c r="O445" s="12">
        <f>+VLOOKUP(M445,[2]Foglio1!$A:$C,3,0)</f>
        <v>42324.83</v>
      </c>
      <c r="P445" s="12">
        <f>+VLOOKUP(M445,[3]Foglio1!$A$1:$C$65536,3,0)</f>
        <v>70283.100000000006</v>
      </c>
      <c r="Q445" s="12">
        <f t="shared" si="41"/>
        <v>27958.270000000004</v>
      </c>
      <c r="R445" s="29">
        <f>+VLOOKUP($M445,'Sp 2013'!$M:$X,12,0)</f>
        <v>0</v>
      </c>
      <c r="S445" s="29">
        <f>+VLOOKUP($M445,'Bil 2014'!$M:$Y,13,0)</f>
        <v>0</v>
      </c>
      <c r="T445" s="29">
        <f>+SUMIFS('Scritture 2015'!$F:$F,'Scritture 2015'!$G:$G,"38",'Scritture 2015'!$A:$A,$M445)</f>
        <v>0</v>
      </c>
      <c r="U445" s="29">
        <f>+SUMIFS('Scritture 2015'!$F:$F,'Scritture 2015'!$G:$G,"16",'Scritture 2015'!$A:$A,$M445)</f>
        <v>0</v>
      </c>
      <c r="V445" s="29">
        <f>+SUMIFS('Scritture 2015'!$F:$F,'Scritture 2015'!$G:$G,"39CA",'Scritture 2015'!$A:$A,$M445)</f>
        <v>0</v>
      </c>
      <c r="W445" s="29">
        <f>+SUMIFS('Scritture 2015'!$F:$F,'Scritture 2015'!$G:$G,"17",'Scritture 2015'!$A:$A,$M445)</f>
        <v>0</v>
      </c>
      <c r="X445" s="29">
        <f>+SUMIFS('Scritture 2015'!$F:$F,'Scritture 2015'!$G:$G,"39AF",'Scritture 2015'!$A:$A,$M445)</f>
        <v>0</v>
      </c>
      <c r="Y445" s="29">
        <f>+SUMIFS('Scritture 2015'!$F:$F,'Scritture 2015'!$G:$G,"39SD",'Scritture 2015'!$A:$A,$M445)</f>
        <v>0</v>
      </c>
      <c r="Z445" s="29">
        <f>+SUMIFS('Scritture 2015'!$F:$F,'Scritture 2015'!$G:$G,"37",'Scritture 2015'!$A:$A,$M445)</f>
        <v>0</v>
      </c>
      <c r="AA445" s="29">
        <f>+SUMIFS('Scritture 2015'!$F:$F,'Scritture 2015'!$G:$G,"19",'Scritture 2015'!$A:$A,$M445)</f>
        <v>0</v>
      </c>
      <c r="AB445" s="29">
        <f>+SUMIFS('Scritture 2015'!$F:$F,'Scritture 2015'!$G:$G,"SP",'Scritture 2015'!$A:$A,$M445)</f>
        <v>0</v>
      </c>
      <c r="AC445" s="29">
        <f t="shared" si="39"/>
        <v>70283.100000000006</v>
      </c>
      <c r="AD445" s="29">
        <f t="shared" si="40"/>
        <v>0</v>
      </c>
      <c r="AF445">
        <v>550</v>
      </c>
      <c r="AG445" t="s">
        <v>951</v>
      </c>
    </row>
    <row r="446" spans="1:33" x14ac:dyDescent="0.3">
      <c r="A446" s="12" t="s">
        <v>426</v>
      </c>
      <c r="B446" s="12" t="s">
        <v>467</v>
      </c>
      <c r="C446" s="13" t="s">
        <v>468</v>
      </c>
      <c r="D446" s="13" t="s">
        <v>506</v>
      </c>
      <c r="E446" s="14" t="s">
        <v>507</v>
      </c>
      <c r="F446" s="13"/>
      <c r="G446" s="13"/>
      <c r="H446" s="10" t="s">
        <v>426</v>
      </c>
      <c r="I446" s="10" t="s">
        <v>467</v>
      </c>
      <c r="J446" t="s">
        <v>508</v>
      </c>
      <c r="K446" t="s">
        <v>508</v>
      </c>
      <c r="L446">
        <v>0</v>
      </c>
      <c r="M446" s="15">
        <v>44006000012</v>
      </c>
      <c r="N446" s="15" t="s">
        <v>562</v>
      </c>
      <c r="O446" s="12">
        <f>+VLOOKUP(M446,[2]Foglio1!$A:$C,3,0)</f>
        <v>250378.92</v>
      </c>
      <c r="P446" s="12">
        <f>+VLOOKUP(M446,[3]Foglio1!$A$1:$C$65536,3,0)</f>
        <v>252292.63</v>
      </c>
      <c r="Q446" s="12">
        <f t="shared" si="41"/>
        <v>1913.7099999999919</v>
      </c>
      <c r="R446" s="29">
        <f>+VLOOKUP($M446,'Sp 2013'!$M:$X,12,0)</f>
        <v>0</v>
      </c>
      <c r="S446" s="29">
        <f>+VLOOKUP($M446,'Bil 2014'!$M:$Y,13,0)</f>
        <v>0</v>
      </c>
      <c r="T446" s="29">
        <f>+SUMIFS('Scritture 2015'!$F:$F,'Scritture 2015'!$G:$G,"38",'Scritture 2015'!$A:$A,$M446)</f>
        <v>0</v>
      </c>
      <c r="U446" s="29">
        <f>+SUMIFS('Scritture 2015'!$F:$F,'Scritture 2015'!$G:$G,"16",'Scritture 2015'!$A:$A,$M446)</f>
        <v>0</v>
      </c>
      <c r="V446" s="29">
        <f>+SUMIFS('Scritture 2015'!$F:$F,'Scritture 2015'!$G:$G,"39CA",'Scritture 2015'!$A:$A,$M446)</f>
        <v>0</v>
      </c>
      <c r="W446" s="29">
        <f>+SUMIFS('Scritture 2015'!$F:$F,'Scritture 2015'!$G:$G,"17",'Scritture 2015'!$A:$A,$M446)</f>
        <v>0</v>
      </c>
      <c r="X446" s="29">
        <f>+SUMIFS('Scritture 2015'!$F:$F,'Scritture 2015'!$G:$G,"39AF",'Scritture 2015'!$A:$A,$M446)</f>
        <v>0</v>
      </c>
      <c r="Y446" s="29">
        <f>+SUMIFS('Scritture 2015'!$F:$F,'Scritture 2015'!$G:$G,"39SD",'Scritture 2015'!$A:$A,$M446)</f>
        <v>0</v>
      </c>
      <c r="Z446" s="29">
        <f>+SUMIFS('Scritture 2015'!$F:$F,'Scritture 2015'!$G:$G,"37",'Scritture 2015'!$A:$A,$M446)</f>
        <v>0</v>
      </c>
      <c r="AA446" s="29">
        <f>+SUMIFS('Scritture 2015'!$F:$F,'Scritture 2015'!$G:$G,"19",'Scritture 2015'!$A:$A,$M446)</f>
        <v>0</v>
      </c>
      <c r="AB446" s="29">
        <f>+SUMIFS('Scritture 2015'!$F:$F,'Scritture 2015'!$G:$G,"SP",'Scritture 2015'!$A:$A,$M446)</f>
        <v>0</v>
      </c>
      <c r="AC446" s="29">
        <f t="shared" si="39"/>
        <v>252292.63</v>
      </c>
      <c r="AD446" s="29">
        <f t="shared" si="40"/>
        <v>0</v>
      </c>
      <c r="AF446">
        <v>550</v>
      </c>
      <c r="AG446" t="s">
        <v>951</v>
      </c>
    </row>
    <row r="447" spans="1:33" x14ac:dyDescent="0.3">
      <c r="A447" s="12" t="s">
        <v>426</v>
      </c>
      <c r="B447" s="12" t="s">
        <v>467</v>
      </c>
      <c r="C447" s="13" t="s">
        <v>468</v>
      </c>
      <c r="D447" s="13" t="s">
        <v>506</v>
      </c>
      <c r="E447" s="14" t="s">
        <v>507</v>
      </c>
      <c r="F447" s="13"/>
      <c r="G447" s="13"/>
      <c r="H447" s="10" t="s">
        <v>426</v>
      </c>
      <c r="I447" s="10" t="s">
        <v>467</v>
      </c>
      <c r="J447" t="s">
        <v>508</v>
      </c>
      <c r="K447" t="s">
        <v>508</v>
      </c>
      <c r="L447">
        <v>0</v>
      </c>
      <c r="M447" s="15">
        <v>44006000013</v>
      </c>
      <c r="N447" s="15" t="s">
        <v>563</v>
      </c>
      <c r="O447" s="12">
        <f>+VLOOKUP(M447,[2]Foglio1!$A:$C,3,0)</f>
        <v>92441.9</v>
      </c>
      <c r="P447" s="12">
        <f>+VLOOKUP(M447,[3]Foglio1!$A$1:$C$65536,3,0)</f>
        <v>85975.73</v>
      </c>
      <c r="Q447" s="12">
        <f t="shared" si="41"/>
        <v>-6466.1699999999983</v>
      </c>
      <c r="R447" s="29">
        <f>+VLOOKUP($M447,'Sp 2013'!$M:$X,12,0)</f>
        <v>0</v>
      </c>
      <c r="S447" s="29">
        <f>+VLOOKUP($M447,'Bil 2014'!$M:$Y,13,0)</f>
        <v>0</v>
      </c>
      <c r="T447" s="29">
        <f>+SUMIFS('Scritture 2015'!$F:$F,'Scritture 2015'!$G:$G,"38",'Scritture 2015'!$A:$A,$M447)</f>
        <v>0</v>
      </c>
      <c r="U447" s="29">
        <f>+SUMIFS('Scritture 2015'!$F:$F,'Scritture 2015'!$G:$G,"16",'Scritture 2015'!$A:$A,$M447)</f>
        <v>0</v>
      </c>
      <c r="V447" s="29">
        <f>+SUMIFS('Scritture 2015'!$F:$F,'Scritture 2015'!$G:$G,"39CA",'Scritture 2015'!$A:$A,$M447)</f>
        <v>0</v>
      </c>
      <c r="W447" s="29">
        <f>+SUMIFS('Scritture 2015'!$F:$F,'Scritture 2015'!$G:$G,"17",'Scritture 2015'!$A:$A,$M447)</f>
        <v>0</v>
      </c>
      <c r="X447" s="29">
        <f>+SUMIFS('Scritture 2015'!$F:$F,'Scritture 2015'!$G:$G,"39AF",'Scritture 2015'!$A:$A,$M447)</f>
        <v>0</v>
      </c>
      <c r="Y447" s="29">
        <f>+SUMIFS('Scritture 2015'!$F:$F,'Scritture 2015'!$G:$G,"39SD",'Scritture 2015'!$A:$A,$M447)</f>
        <v>0</v>
      </c>
      <c r="Z447" s="29">
        <f>+SUMIFS('Scritture 2015'!$F:$F,'Scritture 2015'!$G:$G,"37",'Scritture 2015'!$A:$A,$M447)</f>
        <v>0</v>
      </c>
      <c r="AA447" s="29">
        <f>+SUMIFS('Scritture 2015'!$F:$F,'Scritture 2015'!$G:$G,"19",'Scritture 2015'!$A:$A,$M447)</f>
        <v>0</v>
      </c>
      <c r="AB447" s="29">
        <f>+SUMIFS('Scritture 2015'!$F:$F,'Scritture 2015'!$G:$G,"SP",'Scritture 2015'!$A:$A,$M447)</f>
        <v>0</v>
      </c>
      <c r="AC447" s="29">
        <f t="shared" si="39"/>
        <v>85975.73</v>
      </c>
      <c r="AD447" s="29">
        <f t="shared" si="40"/>
        <v>0</v>
      </c>
      <c r="AF447">
        <v>550</v>
      </c>
      <c r="AG447" t="s">
        <v>951</v>
      </c>
    </row>
    <row r="448" spans="1:33" x14ac:dyDescent="0.3">
      <c r="A448" s="12" t="s">
        <v>426</v>
      </c>
      <c r="B448" s="12" t="s">
        <v>467</v>
      </c>
      <c r="C448" s="13" t="s">
        <v>468</v>
      </c>
      <c r="D448" s="13" t="s">
        <v>506</v>
      </c>
      <c r="E448" s="14" t="s">
        <v>507</v>
      </c>
      <c r="F448" s="13"/>
      <c r="G448" s="13"/>
      <c r="H448" s="10" t="s">
        <v>426</v>
      </c>
      <c r="I448" s="10" t="s">
        <v>467</v>
      </c>
      <c r="J448" t="s">
        <v>508</v>
      </c>
      <c r="K448" t="s">
        <v>508</v>
      </c>
      <c r="L448">
        <v>0</v>
      </c>
      <c r="M448" s="15">
        <v>44006000014</v>
      </c>
      <c r="N448" s="15" t="s">
        <v>564</v>
      </c>
      <c r="O448" s="12">
        <f>+VLOOKUP(M448,[2]Foglio1!$A:$C,3,0)</f>
        <v>773.3</v>
      </c>
      <c r="P448" s="12">
        <f>+VLOOKUP(M448,[3]Foglio1!$A$1:$C$65536,3,0)</f>
        <v>8652</v>
      </c>
      <c r="Q448" s="12">
        <f t="shared" si="41"/>
        <v>7878.7</v>
      </c>
      <c r="R448" s="29">
        <f>+VLOOKUP($M448,'Sp 2013'!$M:$X,12,0)</f>
        <v>0</v>
      </c>
      <c r="S448" s="29">
        <f>+VLOOKUP($M448,'Bil 2014'!$M:$Y,13,0)</f>
        <v>0</v>
      </c>
      <c r="T448" s="29">
        <f>+SUMIFS('Scritture 2015'!$F:$F,'Scritture 2015'!$G:$G,"38",'Scritture 2015'!$A:$A,$M448)</f>
        <v>0</v>
      </c>
      <c r="U448" s="29">
        <f>+SUMIFS('Scritture 2015'!$F:$F,'Scritture 2015'!$G:$G,"16",'Scritture 2015'!$A:$A,$M448)</f>
        <v>0</v>
      </c>
      <c r="V448" s="29">
        <f>+SUMIFS('Scritture 2015'!$F:$F,'Scritture 2015'!$G:$G,"39CA",'Scritture 2015'!$A:$A,$M448)</f>
        <v>0</v>
      </c>
      <c r="W448" s="29">
        <f>+SUMIFS('Scritture 2015'!$F:$F,'Scritture 2015'!$G:$G,"17",'Scritture 2015'!$A:$A,$M448)</f>
        <v>0</v>
      </c>
      <c r="X448" s="29">
        <f>+SUMIFS('Scritture 2015'!$F:$F,'Scritture 2015'!$G:$G,"39AF",'Scritture 2015'!$A:$A,$M448)</f>
        <v>0</v>
      </c>
      <c r="Y448" s="29">
        <f>+SUMIFS('Scritture 2015'!$F:$F,'Scritture 2015'!$G:$G,"39SD",'Scritture 2015'!$A:$A,$M448)</f>
        <v>0</v>
      </c>
      <c r="Z448" s="29">
        <f>+SUMIFS('Scritture 2015'!$F:$F,'Scritture 2015'!$G:$G,"37",'Scritture 2015'!$A:$A,$M448)</f>
        <v>0</v>
      </c>
      <c r="AA448" s="29">
        <f>+SUMIFS('Scritture 2015'!$F:$F,'Scritture 2015'!$G:$G,"19",'Scritture 2015'!$A:$A,$M448)</f>
        <v>0</v>
      </c>
      <c r="AB448" s="29">
        <f>+SUMIFS('Scritture 2015'!$F:$F,'Scritture 2015'!$G:$G,"SP",'Scritture 2015'!$A:$A,$M448)</f>
        <v>0</v>
      </c>
      <c r="AC448" s="29">
        <f t="shared" si="39"/>
        <v>8652</v>
      </c>
      <c r="AD448" s="29">
        <f t="shared" si="40"/>
        <v>0</v>
      </c>
      <c r="AF448">
        <v>550</v>
      </c>
      <c r="AG448" t="s">
        <v>951</v>
      </c>
    </row>
    <row r="449" spans="1:33" x14ac:dyDescent="0.3">
      <c r="A449" s="12" t="s">
        <v>426</v>
      </c>
      <c r="B449" s="12" t="s">
        <v>467</v>
      </c>
      <c r="C449" s="13" t="s">
        <v>468</v>
      </c>
      <c r="D449" s="13" t="s">
        <v>506</v>
      </c>
      <c r="E449" s="14" t="s">
        <v>507</v>
      </c>
      <c r="F449" s="13"/>
      <c r="G449" s="13"/>
      <c r="H449" s="10" t="s">
        <v>426</v>
      </c>
      <c r="I449" s="10" t="s">
        <v>467</v>
      </c>
      <c r="J449" t="s">
        <v>508</v>
      </c>
      <c r="K449" t="s">
        <v>508</v>
      </c>
      <c r="L449">
        <v>0</v>
      </c>
      <c r="M449" s="15">
        <v>44006000015</v>
      </c>
      <c r="N449" s="15" t="s">
        <v>565</v>
      </c>
      <c r="O449" s="12">
        <f>+VLOOKUP(M449,[2]Foglio1!$A:$C,3,0)</f>
        <v>21704.44</v>
      </c>
      <c r="P449" s="12">
        <f>+VLOOKUP(M449,[3]Foglio1!$A$1:$C$65536,3,0)</f>
        <v>20673.97</v>
      </c>
      <c r="Q449" s="12">
        <f t="shared" si="41"/>
        <v>-1030.4699999999975</v>
      </c>
      <c r="R449" s="29">
        <f>+VLOOKUP($M449,'Sp 2013'!$M:$X,12,0)</f>
        <v>0</v>
      </c>
      <c r="S449" s="29">
        <f>+VLOOKUP($M449,'Bil 2014'!$M:$Y,13,0)</f>
        <v>0</v>
      </c>
      <c r="T449" s="29">
        <f>+SUMIFS('Scritture 2015'!$F:$F,'Scritture 2015'!$G:$G,"38",'Scritture 2015'!$A:$A,$M449)</f>
        <v>0</v>
      </c>
      <c r="U449" s="29">
        <f>+SUMIFS('Scritture 2015'!$F:$F,'Scritture 2015'!$G:$G,"16",'Scritture 2015'!$A:$A,$M449)</f>
        <v>0</v>
      </c>
      <c r="V449" s="29">
        <f>+SUMIFS('Scritture 2015'!$F:$F,'Scritture 2015'!$G:$G,"39CA",'Scritture 2015'!$A:$A,$M449)</f>
        <v>0</v>
      </c>
      <c r="W449" s="29">
        <f>+SUMIFS('Scritture 2015'!$F:$F,'Scritture 2015'!$G:$G,"17",'Scritture 2015'!$A:$A,$M449)</f>
        <v>0</v>
      </c>
      <c r="X449" s="29">
        <f>+SUMIFS('Scritture 2015'!$F:$F,'Scritture 2015'!$G:$G,"39AF",'Scritture 2015'!$A:$A,$M449)</f>
        <v>0</v>
      </c>
      <c r="Y449" s="29">
        <f>+SUMIFS('Scritture 2015'!$F:$F,'Scritture 2015'!$G:$G,"39SD",'Scritture 2015'!$A:$A,$M449)</f>
        <v>0</v>
      </c>
      <c r="Z449" s="29">
        <f>+SUMIFS('Scritture 2015'!$F:$F,'Scritture 2015'!$G:$G,"37",'Scritture 2015'!$A:$A,$M449)</f>
        <v>0</v>
      </c>
      <c r="AA449" s="29">
        <f>+SUMIFS('Scritture 2015'!$F:$F,'Scritture 2015'!$G:$G,"19",'Scritture 2015'!$A:$A,$M449)</f>
        <v>0</v>
      </c>
      <c r="AB449" s="29">
        <f>+SUMIFS('Scritture 2015'!$F:$F,'Scritture 2015'!$G:$G,"SP",'Scritture 2015'!$A:$A,$M449)</f>
        <v>0</v>
      </c>
      <c r="AC449" s="29">
        <f t="shared" si="39"/>
        <v>20673.97</v>
      </c>
      <c r="AD449" s="29">
        <f t="shared" si="40"/>
        <v>0</v>
      </c>
      <c r="AF449">
        <v>550</v>
      </c>
      <c r="AG449" t="s">
        <v>951</v>
      </c>
    </row>
    <row r="450" spans="1:33" x14ac:dyDescent="0.3">
      <c r="A450" s="12" t="s">
        <v>426</v>
      </c>
      <c r="B450" s="12" t="s">
        <v>467</v>
      </c>
      <c r="C450" s="13" t="s">
        <v>468</v>
      </c>
      <c r="D450" s="13" t="s">
        <v>506</v>
      </c>
      <c r="E450" s="14" t="s">
        <v>507</v>
      </c>
      <c r="F450" s="13"/>
      <c r="G450" s="13"/>
      <c r="H450" s="10" t="s">
        <v>426</v>
      </c>
      <c r="I450" s="10" t="s">
        <v>467</v>
      </c>
      <c r="J450" t="s">
        <v>508</v>
      </c>
      <c r="K450" t="s">
        <v>508</v>
      </c>
      <c r="L450">
        <v>0</v>
      </c>
      <c r="M450" s="15">
        <v>44006000017</v>
      </c>
      <c r="N450" s="15" t="s">
        <v>566</v>
      </c>
      <c r="O450" s="12">
        <f>+VLOOKUP(M450,[2]Foglio1!$A:$C,3,0)</f>
        <v>203605.05</v>
      </c>
      <c r="P450" s="12">
        <f>+VLOOKUP(M450,[3]Foglio1!$A$1:$C$65536,3,0)</f>
        <v>251557.6</v>
      </c>
      <c r="Q450" s="12">
        <f t="shared" si="41"/>
        <v>47952.550000000017</v>
      </c>
      <c r="R450" s="29">
        <f>+VLOOKUP($M450,'Sp 2013'!$M:$X,12,0)</f>
        <v>0</v>
      </c>
      <c r="S450" s="29">
        <f>+VLOOKUP($M450,'Bil 2014'!$M:$Y,13,0)</f>
        <v>0</v>
      </c>
      <c r="T450" s="29">
        <f>+SUMIFS('Scritture 2015'!$F:$F,'Scritture 2015'!$G:$G,"38",'Scritture 2015'!$A:$A,$M450)</f>
        <v>0</v>
      </c>
      <c r="U450" s="29">
        <f>+SUMIFS('Scritture 2015'!$F:$F,'Scritture 2015'!$G:$G,"16",'Scritture 2015'!$A:$A,$M450)</f>
        <v>0</v>
      </c>
      <c r="V450" s="29">
        <f>+SUMIFS('Scritture 2015'!$F:$F,'Scritture 2015'!$G:$G,"39CA",'Scritture 2015'!$A:$A,$M450)</f>
        <v>0</v>
      </c>
      <c r="W450" s="29">
        <f>+SUMIFS('Scritture 2015'!$F:$F,'Scritture 2015'!$G:$G,"17",'Scritture 2015'!$A:$A,$M450)</f>
        <v>0</v>
      </c>
      <c r="X450" s="29">
        <f>+SUMIFS('Scritture 2015'!$F:$F,'Scritture 2015'!$G:$G,"39AF",'Scritture 2015'!$A:$A,$M450)</f>
        <v>0</v>
      </c>
      <c r="Y450" s="29">
        <f>+SUMIFS('Scritture 2015'!$F:$F,'Scritture 2015'!$G:$G,"39SD",'Scritture 2015'!$A:$A,$M450)</f>
        <v>0</v>
      </c>
      <c r="Z450" s="29">
        <f>+SUMIFS('Scritture 2015'!$F:$F,'Scritture 2015'!$G:$G,"37",'Scritture 2015'!$A:$A,$M450)</f>
        <v>0</v>
      </c>
      <c r="AA450" s="29">
        <f>+SUMIFS('Scritture 2015'!$F:$F,'Scritture 2015'!$G:$G,"19",'Scritture 2015'!$A:$A,$M450)</f>
        <v>0</v>
      </c>
      <c r="AB450" s="29">
        <f>+SUMIFS('Scritture 2015'!$F:$F,'Scritture 2015'!$G:$G,"SP",'Scritture 2015'!$A:$A,$M450)</f>
        <v>0</v>
      </c>
      <c r="AC450" s="29">
        <f t="shared" si="39"/>
        <v>251557.6</v>
      </c>
      <c r="AD450" s="29">
        <f t="shared" si="40"/>
        <v>0</v>
      </c>
      <c r="AF450">
        <v>550</v>
      </c>
      <c r="AG450" t="s">
        <v>951</v>
      </c>
    </row>
    <row r="451" spans="1:33" x14ac:dyDescent="0.3">
      <c r="A451" s="12" t="s">
        <v>426</v>
      </c>
      <c r="B451" s="12" t="s">
        <v>467</v>
      </c>
      <c r="C451" s="13" t="s">
        <v>468</v>
      </c>
      <c r="D451" s="13" t="s">
        <v>506</v>
      </c>
      <c r="E451" s="14" t="s">
        <v>507</v>
      </c>
      <c r="F451" s="13"/>
      <c r="G451" s="13"/>
      <c r="H451" s="10" t="s">
        <v>426</v>
      </c>
      <c r="I451" s="10" t="s">
        <v>467</v>
      </c>
      <c r="J451" t="s">
        <v>508</v>
      </c>
      <c r="K451" t="s">
        <v>508</v>
      </c>
      <c r="L451">
        <v>0</v>
      </c>
      <c r="M451" s="15">
        <v>44006000026</v>
      </c>
      <c r="N451" s="15" t="s">
        <v>567</v>
      </c>
      <c r="O451" s="12">
        <f>+VLOOKUP(M451,[2]Foglio1!$A:$C,3,0)</f>
        <v>328742.94</v>
      </c>
      <c r="P451" s="12">
        <f>+VLOOKUP(M451,[3]Foglio1!$A$1:$C$65536,3,0)</f>
        <v>307009.57</v>
      </c>
      <c r="Q451" s="12">
        <f t="shared" si="41"/>
        <v>-21733.369999999995</v>
      </c>
      <c r="R451" s="29">
        <f>+VLOOKUP($M451,'Sp 2013'!$M:$X,12,0)</f>
        <v>0</v>
      </c>
      <c r="S451" s="29">
        <f>+VLOOKUP($M451,'Bil 2014'!$M:$Y,13,0)</f>
        <v>0</v>
      </c>
      <c r="T451" s="29">
        <f>+SUMIFS('Scritture 2015'!$F:$F,'Scritture 2015'!$G:$G,"38",'Scritture 2015'!$A:$A,$M451)</f>
        <v>0</v>
      </c>
      <c r="U451" s="29">
        <f>+SUMIFS('Scritture 2015'!$F:$F,'Scritture 2015'!$G:$G,"16",'Scritture 2015'!$A:$A,$M451)</f>
        <v>0</v>
      </c>
      <c r="V451" s="29">
        <f>+SUMIFS('Scritture 2015'!$F:$F,'Scritture 2015'!$G:$G,"39CA",'Scritture 2015'!$A:$A,$M451)</f>
        <v>0</v>
      </c>
      <c r="W451" s="29">
        <f>+SUMIFS('Scritture 2015'!$F:$F,'Scritture 2015'!$G:$G,"17",'Scritture 2015'!$A:$A,$M451)</f>
        <v>0</v>
      </c>
      <c r="X451" s="29">
        <f>+SUMIFS('Scritture 2015'!$F:$F,'Scritture 2015'!$G:$G,"39AF",'Scritture 2015'!$A:$A,$M451)</f>
        <v>0</v>
      </c>
      <c r="Y451" s="29">
        <f>+SUMIFS('Scritture 2015'!$F:$F,'Scritture 2015'!$G:$G,"39SD",'Scritture 2015'!$A:$A,$M451)</f>
        <v>0</v>
      </c>
      <c r="Z451" s="29">
        <f>+SUMIFS('Scritture 2015'!$F:$F,'Scritture 2015'!$G:$G,"37",'Scritture 2015'!$A:$A,$M451)</f>
        <v>0</v>
      </c>
      <c r="AA451" s="29">
        <f>+SUMIFS('Scritture 2015'!$F:$F,'Scritture 2015'!$G:$G,"19",'Scritture 2015'!$A:$A,$M451)</f>
        <v>0</v>
      </c>
      <c r="AB451" s="29">
        <f>+SUMIFS('Scritture 2015'!$F:$F,'Scritture 2015'!$G:$G,"SP",'Scritture 2015'!$A:$A,$M451)</f>
        <v>0</v>
      </c>
      <c r="AC451" s="29">
        <f t="shared" si="39"/>
        <v>307009.57</v>
      </c>
      <c r="AD451" s="29">
        <f t="shared" si="40"/>
        <v>0</v>
      </c>
      <c r="AF451">
        <v>550</v>
      </c>
      <c r="AG451" t="s">
        <v>951</v>
      </c>
    </row>
    <row r="452" spans="1:33" x14ac:dyDescent="0.3">
      <c r="A452" s="12" t="s">
        <v>426</v>
      </c>
      <c r="B452" s="12" t="s">
        <v>467</v>
      </c>
      <c r="C452" s="13" t="s">
        <v>468</v>
      </c>
      <c r="D452" s="13" t="s">
        <v>506</v>
      </c>
      <c r="E452" s="14" t="s">
        <v>507</v>
      </c>
      <c r="F452" s="13"/>
      <c r="G452" s="13"/>
      <c r="H452" s="10" t="s">
        <v>426</v>
      </c>
      <c r="I452" s="10" t="s">
        <v>467</v>
      </c>
      <c r="J452" t="s">
        <v>508</v>
      </c>
      <c r="K452" t="s">
        <v>508</v>
      </c>
      <c r="L452">
        <v>0</v>
      </c>
      <c r="M452" s="15">
        <v>44006000027</v>
      </c>
      <c r="N452" s="15" t="s">
        <v>568</v>
      </c>
      <c r="O452" s="12">
        <f>+VLOOKUP(M452,[2]Foglio1!$A:$C,3,0)</f>
        <v>2343.75</v>
      </c>
      <c r="P452" s="12">
        <f>+VLOOKUP(M452,[3]Foglio1!$A$1:$C$65536,3,0)</f>
        <v>6871.44</v>
      </c>
      <c r="Q452" s="12">
        <f t="shared" si="41"/>
        <v>4527.6899999999996</v>
      </c>
      <c r="R452" s="29">
        <f>+VLOOKUP($M452,'Sp 2013'!$M:$X,12,0)</f>
        <v>0</v>
      </c>
      <c r="S452" s="29">
        <f>+VLOOKUP($M452,'Bil 2014'!$M:$Y,13,0)</f>
        <v>0</v>
      </c>
      <c r="T452" s="29">
        <f>+SUMIFS('Scritture 2015'!$F:$F,'Scritture 2015'!$G:$G,"38",'Scritture 2015'!$A:$A,$M452)</f>
        <v>0</v>
      </c>
      <c r="U452" s="29">
        <f>+SUMIFS('Scritture 2015'!$F:$F,'Scritture 2015'!$G:$G,"16",'Scritture 2015'!$A:$A,$M452)</f>
        <v>0</v>
      </c>
      <c r="V452" s="29">
        <f>+SUMIFS('Scritture 2015'!$F:$F,'Scritture 2015'!$G:$G,"39CA",'Scritture 2015'!$A:$A,$M452)</f>
        <v>0</v>
      </c>
      <c r="W452" s="29">
        <f>+SUMIFS('Scritture 2015'!$F:$F,'Scritture 2015'!$G:$G,"17",'Scritture 2015'!$A:$A,$M452)</f>
        <v>0</v>
      </c>
      <c r="X452" s="29">
        <f>+SUMIFS('Scritture 2015'!$F:$F,'Scritture 2015'!$G:$G,"39AF",'Scritture 2015'!$A:$A,$M452)</f>
        <v>0</v>
      </c>
      <c r="Y452" s="29">
        <f>+SUMIFS('Scritture 2015'!$F:$F,'Scritture 2015'!$G:$G,"39SD",'Scritture 2015'!$A:$A,$M452)</f>
        <v>0</v>
      </c>
      <c r="Z452" s="29">
        <f>+SUMIFS('Scritture 2015'!$F:$F,'Scritture 2015'!$G:$G,"37",'Scritture 2015'!$A:$A,$M452)</f>
        <v>0</v>
      </c>
      <c r="AA452" s="29">
        <f>+SUMIFS('Scritture 2015'!$F:$F,'Scritture 2015'!$G:$G,"19",'Scritture 2015'!$A:$A,$M452)</f>
        <v>0</v>
      </c>
      <c r="AB452" s="29">
        <f>+SUMIFS('Scritture 2015'!$F:$F,'Scritture 2015'!$G:$G,"SP",'Scritture 2015'!$A:$A,$M452)</f>
        <v>0</v>
      </c>
      <c r="AC452" s="29">
        <f t="shared" si="39"/>
        <v>6871.44</v>
      </c>
      <c r="AD452" s="29">
        <f t="shared" si="40"/>
        <v>0</v>
      </c>
      <c r="AF452">
        <v>550</v>
      </c>
      <c r="AG452" t="s">
        <v>951</v>
      </c>
    </row>
    <row r="453" spans="1:33" x14ac:dyDescent="0.3">
      <c r="A453" s="12" t="s">
        <v>426</v>
      </c>
      <c r="B453" s="12" t="s">
        <v>467</v>
      </c>
      <c r="C453" s="13" t="s">
        <v>468</v>
      </c>
      <c r="D453" s="13" t="s">
        <v>506</v>
      </c>
      <c r="E453" s="14" t="s">
        <v>507</v>
      </c>
      <c r="F453" s="13"/>
      <c r="G453" s="13"/>
      <c r="H453" s="10" t="s">
        <v>426</v>
      </c>
      <c r="I453" s="10" t="s">
        <v>467</v>
      </c>
      <c r="J453" t="s">
        <v>508</v>
      </c>
      <c r="K453" t="s">
        <v>508</v>
      </c>
      <c r="L453">
        <v>0</v>
      </c>
      <c r="M453" s="15">
        <v>44006000028</v>
      </c>
      <c r="N453" s="15" t="s">
        <v>569</v>
      </c>
      <c r="O453" s="12">
        <f>+VLOOKUP(M453,[2]Foglio1!$A:$C,3,0)</f>
        <v>141252.62</v>
      </c>
      <c r="P453" s="12">
        <f>+VLOOKUP(M453,[3]Foglio1!$A$1:$C$65536,3,0)</f>
        <v>174355.82</v>
      </c>
      <c r="Q453" s="12">
        <f t="shared" si="41"/>
        <v>33103.200000000012</v>
      </c>
      <c r="R453" s="29">
        <f>+VLOOKUP($M453,'Sp 2013'!$M:$X,12,0)</f>
        <v>0</v>
      </c>
      <c r="S453" s="29">
        <f>+VLOOKUP($M453,'Bil 2014'!$M:$Y,13,0)</f>
        <v>0</v>
      </c>
      <c r="T453" s="29">
        <f>+SUMIFS('Scritture 2015'!$F:$F,'Scritture 2015'!$G:$G,"38",'Scritture 2015'!$A:$A,$M453)</f>
        <v>0</v>
      </c>
      <c r="U453" s="29">
        <f>+SUMIFS('Scritture 2015'!$F:$F,'Scritture 2015'!$G:$G,"16",'Scritture 2015'!$A:$A,$M453)</f>
        <v>0</v>
      </c>
      <c r="V453" s="29">
        <f>+SUMIFS('Scritture 2015'!$F:$F,'Scritture 2015'!$G:$G,"39CA",'Scritture 2015'!$A:$A,$M453)</f>
        <v>0</v>
      </c>
      <c r="W453" s="29">
        <f>+SUMIFS('Scritture 2015'!$F:$F,'Scritture 2015'!$G:$G,"17",'Scritture 2015'!$A:$A,$M453)</f>
        <v>0</v>
      </c>
      <c r="X453" s="29">
        <f>+SUMIFS('Scritture 2015'!$F:$F,'Scritture 2015'!$G:$G,"39AF",'Scritture 2015'!$A:$A,$M453)</f>
        <v>0</v>
      </c>
      <c r="Y453" s="29">
        <f>+SUMIFS('Scritture 2015'!$F:$F,'Scritture 2015'!$G:$G,"39SD",'Scritture 2015'!$A:$A,$M453)</f>
        <v>0</v>
      </c>
      <c r="Z453" s="29">
        <f>+SUMIFS('Scritture 2015'!$F:$F,'Scritture 2015'!$G:$G,"37",'Scritture 2015'!$A:$A,$M453)</f>
        <v>0</v>
      </c>
      <c r="AA453" s="29">
        <f>+SUMIFS('Scritture 2015'!$F:$F,'Scritture 2015'!$G:$G,"19",'Scritture 2015'!$A:$A,$M453)</f>
        <v>0</v>
      </c>
      <c r="AB453" s="29">
        <f>+SUMIFS('Scritture 2015'!$F:$F,'Scritture 2015'!$G:$G,"SP",'Scritture 2015'!$A:$A,$M453)</f>
        <v>0</v>
      </c>
      <c r="AC453" s="29">
        <f t="shared" si="39"/>
        <v>174355.82</v>
      </c>
      <c r="AD453" s="29">
        <f t="shared" si="40"/>
        <v>0</v>
      </c>
      <c r="AF453">
        <v>550</v>
      </c>
      <c r="AG453" t="s">
        <v>951</v>
      </c>
    </row>
    <row r="454" spans="1:33" x14ac:dyDescent="0.3">
      <c r="A454" s="12" t="s">
        <v>426</v>
      </c>
      <c r="B454" s="12" t="s">
        <v>467</v>
      </c>
      <c r="C454" s="13" t="s">
        <v>468</v>
      </c>
      <c r="D454" s="13" t="s">
        <v>506</v>
      </c>
      <c r="E454" s="14" t="s">
        <v>507</v>
      </c>
      <c r="F454" s="13"/>
      <c r="G454" s="13"/>
      <c r="H454" s="10" t="s">
        <v>426</v>
      </c>
      <c r="I454" s="10" t="s">
        <v>467</v>
      </c>
      <c r="J454" t="s">
        <v>508</v>
      </c>
      <c r="K454" t="s">
        <v>508</v>
      </c>
      <c r="L454">
        <v>0</v>
      </c>
      <c r="M454" s="15">
        <v>44006000029</v>
      </c>
      <c r="N454" s="15" t="s">
        <v>570</v>
      </c>
      <c r="O454" s="12">
        <f>+VLOOKUP(M454,[2]Foglio1!$A:$C,3,0)</f>
        <v>6297.66</v>
      </c>
      <c r="P454" s="12">
        <f>+VLOOKUP(M454,[3]Foglio1!$A$1:$C$65536,3,0)</f>
        <v>26430.14</v>
      </c>
      <c r="Q454" s="12">
        <f t="shared" si="41"/>
        <v>20132.48</v>
      </c>
      <c r="R454" s="29">
        <f>+VLOOKUP($M454,'Sp 2013'!$M:$X,12,0)</f>
        <v>0</v>
      </c>
      <c r="S454" s="29">
        <f>+VLOOKUP($M454,'Bil 2014'!$M:$Y,13,0)</f>
        <v>0</v>
      </c>
      <c r="T454" s="29">
        <f>+SUMIFS('Scritture 2015'!$F:$F,'Scritture 2015'!$G:$G,"38",'Scritture 2015'!$A:$A,$M454)</f>
        <v>0</v>
      </c>
      <c r="U454" s="29">
        <f>+SUMIFS('Scritture 2015'!$F:$F,'Scritture 2015'!$G:$G,"16",'Scritture 2015'!$A:$A,$M454)</f>
        <v>0</v>
      </c>
      <c r="V454" s="29">
        <f>+SUMIFS('Scritture 2015'!$F:$F,'Scritture 2015'!$G:$G,"39CA",'Scritture 2015'!$A:$A,$M454)</f>
        <v>0</v>
      </c>
      <c r="W454" s="29">
        <f>+SUMIFS('Scritture 2015'!$F:$F,'Scritture 2015'!$G:$G,"17",'Scritture 2015'!$A:$A,$M454)</f>
        <v>0</v>
      </c>
      <c r="X454" s="29">
        <f>+SUMIFS('Scritture 2015'!$F:$F,'Scritture 2015'!$G:$G,"39AF",'Scritture 2015'!$A:$A,$M454)</f>
        <v>0</v>
      </c>
      <c r="Y454" s="29">
        <f>+SUMIFS('Scritture 2015'!$F:$F,'Scritture 2015'!$G:$G,"39SD",'Scritture 2015'!$A:$A,$M454)</f>
        <v>0</v>
      </c>
      <c r="Z454" s="29">
        <f>+SUMIFS('Scritture 2015'!$F:$F,'Scritture 2015'!$G:$G,"37",'Scritture 2015'!$A:$A,$M454)</f>
        <v>0</v>
      </c>
      <c r="AA454" s="29">
        <f>+SUMIFS('Scritture 2015'!$F:$F,'Scritture 2015'!$G:$G,"19",'Scritture 2015'!$A:$A,$M454)</f>
        <v>0</v>
      </c>
      <c r="AB454" s="29">
        <f>+SUMIFS('Scritture 2015'!$F:$F,'Scritture 2015'!$G:$G,"SP",'Scritture 2015'!$A:$A,$M454)</f>
        <v>0</v>
      </c>
      <c r="AC454" s="29">
        <f t="shared" si="39"/>
        <v>26430.14</v>
      </c>
      <c r="AD454" s="29">
        <f t="shared" si="40"/>
        <v>0</v>
      </c>
      <c r="AF454">
        <v>550</v>
      </c>
      <c r="AG454" t="s">
        <v>951</v>
      </c>
    </row>
    <row r="455" spans="1:33" x14ac:dyDescent="0.3">
      <c r="A455" s="12" t="s">
        <v>426</v>
      </c>
      <c r="B455" s="12" t="s">
        <v>467</v>
      </c>
      <c r="C455" s="13" t="s">
        <v>468</v>
      </c>
      <c r="D455" s="13" t="s">
        <v>506</v>
      </c>
      <c r="E455" s="14" t="s">
        <v>507</v>
      </c>
      <c r="F455" s="13"/>
      <c r="G455" s="13"/>
      <c r="H455" s="10" t="s">
        <v>426</v>
      </c>
      <c r="I455" s="10" t="s">
        <v>467</v>
      </c>
      <c r="J455" t="s">
        <v>508</v>
      </c>
      <c r="K455" t="s">
        <v>508</v>
      </c>
      <c r="L455">
        <v>0</v>
      </c>
      <c r="M455" s="15">
        <v>44006000030</v>
      </c>
      <c r="N455" s="15" t="s">
        <v>571</v>
      </c>
      <c r="O455" s="12">
        <f>+VLOOKUP(M455,[2]Foglio1!$A:$C,3,0)</f>
        <v>4625.72</v>
      </c>
      <c r="P455" s="12">
        <f>+VLOOKUP(M455,[3]Foglio1!$A$1:$C$65536,3,0)</f>
        <v>7488</v>
      </c>
      <c r="Q455" s="12">
        <f t="shared" si="41"/>
        <v>2862.2799999999997</v>
      </c>
      <c r="R455" s="29">
        <f>+VLOOKUP($M455,'Sp 2013'!$M:$X,12,0)</f>
        <v>0</v>
      </c>
      <c r="S455" s="29">
        <f>+VLOOKUP($M455,'Bil 2014'!$M:$Y,13,0)</f>
        <v>0</v>
      </c>
      <c r="T455" s="29">
        <f>+SUMIFS('Scritture 2015'!$F:$F,'Scritture 2015'!$G:$G,"38",'Scritture 2015'!$A:$A,$M455)</f>
        <v>0</v>
      </c>
      <c r="U455" s="29">
        <f>+SUMIFS('Scritture 2015'!$F:$F,'Scritture 2015'!$G:$G,"16",'Scritture 2015'!$A:$A,$M455)</f>
        <v>0</v>
      </c>
      <c r="V455" s="29">
        <f>+SUMIFS('Scritture 2015'!$F:$F,'Scritture 2015'!$G:$G,"39CA",'Scritture 2015'!$A:$A,$M455)</f>
        <v>0</v>
      </c>
      <c r="W455" s="29">
        <f>+SUMIFS('Scritture 2015'!$F:$F,'Scritture 2015'!$G:$G,"17",'Scritture 2015'!$A:$A,$M455)</f>
        <v>0</v>
      </c>
      <c r="X455" s="29">
        <f>+SUMIFS('Scritture 2015'!$F:$F,'Scritture 2015'!$G:$G,"39AF",'Scritture 2015'!$A:$A,$M455)</f>
        <v>0</v>
      </c>
      <c r="Y455" s="29">
        <f>+SUMIFS('Scritture 2015'!$F:$F,'Scritture 2015'!$G:$G,"39SD",'Scritture 2015'!$A:$A,$M455)</f>
        <v>0</v>
      </c>
      <c r="Z455" s="29">
        <f>+SUMIFS('Scritture 2015'!$F:$F,'Scritture 2015'!$G:$G,"37",'Scritture 2015'!$A:$A,$M455)</f>
        <v>0</v>
      </c>
      <c r="AA455" s="29">
        <f>+SUMIFS('Scritture 2015'!$F:$F,'Scritture 2015'!$G:$G,"19",'Scritture 2015'!$A:$A,$M455)</f>
        <v>0</v>
      </c>
      <c r="AB455" s="29">
        <f>+SUMIFS('Scritture 2015'!$F:$F,'Scritture 2015'!$G:$G,"SP",'Scritture 2015'!$A:$A,$M455)</f>
        <v>0</v>
      </c>
      <c r="AC455" s="29">
        <f t="shared" si="39"/>
        <v>7488</v>
      </c>
      <c r="AD455" s="29">
        <f t="shared" si="40"/>
        <v>0</v>
      </c>
      <c r="AF455">
        <v>550</v>
      </c>
      <c r="AG455" t="s">
        <v>951</v>
      </c>
    </row>
    <row r="456" spans="1:33" x14ac:dyDescent="0.3">
      <c r="A456" s="12" t="s">
        <v>426</v>
      </c>
      <c r="B456" s="12" t="s">
        <v>467</v>
      </c>
      <c r="C456" s="13" t="s">
        <v>468</v>
      </c>
      <c r="D456" s="13" t="s">
        <v>506</v>
      </c>
      <c r="E456" s="14" t="s">
        <v>507</v>
      </c>
      <c r="F456" s="13"/>
      <c r="G456" s="13"/>
      <c r="H456" s="10" t="s">
        <v>426</v>
      </c>
      <c r="I456" s="10" t="s">
        <v>467</v>
      </c>
      <c r="J456" t="s">
        <v>508</v>
      </c>
      <c r="K456" t="s">
        <v>508</v>
      </c>
      <c r="L456">
        <v>0</v>
      </c>
      <c r="M456" s="15">
        <v>44006000033</v>
      </c>
      <c r="N456" s="15" t="s">
        <v>572</v>
      </c>
      <c r="O456" s="12"/>
      <c r="P456" s="12">
        <f>+VLOOKUP(M456,[3]Foglio1!$A$1:$C$65536,3,0)</f>
        <v>24200</v>
      </c>
      <c r="Q456" s="12">
        <f t="shared" si="41"/>
        <v>24200</v>
      </c>
      <c r="R456" s="29">
        <f>+VLOOKUP($M456,'Sp 2013'!$M:$X,12,0)</f>
        <v>0</v>
      </c>
      <c r="S456" s="29">
        <f>+VLOOKUP($M456,'Bil 2014'!$M:$Y,13,0)</f>
        <v>0</v>
      </c>
      <c r="T456" s="29">
        <f>+SUMIFS('Scritture 2015'!$F:$F,'Scritture 2015'!$G:$G,"38",'Scritture 2015'!$A:$A,$M456)</f>
        <v>0</v>
      </c>
      <c r="U456" s="29">
        <f>+SUMIFS('Scritture 2015'!$F:$F,'Scritture 2015'!$G:$G,"16",'Scritture 2015'!$A:$A,$M456)</f>
        <v>0</v>
      </c>
      <c r="V456" s="29">
        <f>+SUMIFS('Scritture 2015'!$F:$F,'Scritture 2015'!$G:$G,"39CA",'Scritture 2015'!$A:$A,$M456)</f>
        <v>0</v>
      </c>
      <c r="W456" s="29">
        <f>+SUMIFS('Scritture 2015'!$F:$F,'Scritture 2015'!$G:$G,"17",'Scritture 2015'!$A:$A,$M456)</f>
        <v>0</v>
      </c>
      <c r="X456" s="29">
        <f>+SUMIFS('Scritture 2015'!$F:$F,'Scritture 2015'!$G:$G,"39AF",'Scritture 2015'!$A:$A,$M456)</f>
        <v>0</v>
      </c>
      <c r="Y456" s="29">
        <f>+SUMIFS('Scritture 2015'!$F:$F,'Scritture 2015'!$G:$G,"39SD",'Scritture 2015'!$A:$A,$M456)</f>
        <v>0</v>
      </c>
      <c r="Z456" s="29">
        <f>+SUMIFS('Scritture 2015'!$F:$F,'Scritture 2015'!$G:$G,"37",'Scritture 2015'!$A:$A,$M456)</f>
        <v>0</v>
      </c>
      <c r="AA456" s="29">
        <f>+SUMIFS('Scritture 2015'!$F:$F,'Scritture 2015'!$G:$G,"19",'Scritture 2015'!$A:$A,$M456)</f>
        <v>0</v>
      </c>
      <c r="AB456" s="29">
        <f>+SUMIFS('Scritture 2015'!$F:$F,'Scritture 2015'!$G:$G,"SP",'Scritture 2015'!$A:$A,$M456)</f>
        <v>0</v>
      </c>
      <c r="AC456" s="29">
        <f t="shared" si="39"/>
        <v>24200</v>
      </c>
      <c r="AD456" s="29">
        <f t="shared" si="40"/>
        <v>0</v>
      </c>
      <c r="AF456">
        <v>550</v>
      </c>
      <c r="AG456" t="s">
        <v>951</v>
      </c>
    </row>
    <row r="457" spans="1:33" x14ac:dyDescent="0.3">
      <c r="A457" s="12" t="s">
        <v>426</v>
      </c>
      <c r="B457" s="12" t="s">
        <v>467</v>
      </c>
      <c r="C457" s="13" t="s">
        <v>468</v>
      </c>
      <c r="D457" s="13" t="s">
        <v>506</v>
      </c>
      <c r="E457" s="14" t="s">
        <v>507</v>
      </c>
      <c r="F457" s="13"/>
      <c r="G457" s="13"/>
      <c r="H457" s="10" t="s">
        <v>426</v>
      </c>
      <c r="I457" s="10" t="s">
        <v>467</v>
      </c>
      <c r="J457" t="s">
        <v>508</v>
      </c>
      <c r="K457" t="s">
        <v>508</v>
      </c>
      <c r="L457">
        <v>0</v>
      </c>
      <c r="M457" s="15">
        <v>44008000001</v>
      </c>
      <c r="N457" s="15" t="s">
        <v>573</v>
      </c>
      <c r="O457" s="12">
        <f>+VLOOKUP(M457,[2]Foglio1!$A:$C,3,0)</f>
        <v>11397.05</v>
      </c>
      <c r="P457" s="12">
        <f>+VLOOKUP(M457,[3]Foglio1!$A$1:$C$65536,3,0)</f>
        <v>11737.85</v>
      </c>
      <c r="Q457" s="12">
        <f t="shared" si="41"/>
        <v>340.80000000000109</v>
      </c>
      <c r="R457" s="29">
        <f>+VLOOKUP($M457,'Sp 2013'!$M:$X,12,0)</f>
        <v>0</v>
      </c>
      <c r="S457" s="29">
        <f>+VLOOKUP($M457,'Bil 2014'!$M:$Y,13,0)</f>
        <v>0</v>
      </c>
      <c r="T457" s="29">
        <f>+SUMIFS('Scritture 2015'!$F:$F,'Scritture 2015'!$G:$G,"38",'Scritture 2015'!$A:$A,$M457)</f>
        <v>0</v>
      </c>
      <c r="U457" s="29">
        <f>+SUMIFS('Scritture 2015'!$F:$F,'Scritture 2015'!$G:$G,"16",'Scritture 2015'!$A:$A,$M457)</f>
        <v>0</v>
      </c>
      <c r="V457" s="29">
        <f>+SUMIFS('Scritture 2015'!$F:$F,'Scritture 2015'!$G:$G,"39CA",'Scritture 2015'!$A:$A,$M457)</f>
        <v>0</v>
      </c>
      <c r="W457" s="29">
        <f>+SUMIFS('Scritture 2015'!$F:$F,'Scritture 2015'!$G:$G,"17",'Scritture 2015'!$A:$A,$M457)</f>
        <v>0</v>
      </c>
      <c r="X457" s="29">
        <f>+SUMIFS('Scritture 2015'!$F:$F,'Scritture 2015'!$G:$G,"39AF",'Scritture 2015'!$A:$A,$M457)</f>
        <v>0</v>
      </c>
      <c r="Y457" s="29">
        <f>+SUMIFS('Scritture 2015'!$F:$F,'Scritture 2015'!$G:$G,"39SD",'Scritture 2015'!$A:$A,$M457)</f>
        <v>0</v>
      </c>
      <c r="Z457" s="29">
        <f>+SUMIFS('Scritture 2015'!$F:$F,'Scritture 2015'!$G:$G,"37",'Scritture 2015'!$A:$A,$M457)</f>
        <v>0</v>
      </c>
      <c r="AA457" s="29">
        <f>+SUMIFS('Scritture 2015'!$F:$F,'Scritture 2015'!$G:$G,"19",'Scritture 2015'!$A:$A,$M457)</f>
        <v>0</v>
      </c>
      <c r="AB457" s="29">
        <f>+SUMIFS('Scritture 2015'!$F:$F,'Scritture 2015'!$G:$G,"SP",'Scritture 2015'!$A:$A,$M457)</f>
        <v>0</v>
      </c>
      <c r="AC457" s="29">
        <f t="shared" si="39"/>
        <v>11737.85</v>
      </c>
      <c r="AD457" s="29">
        <f t="shared" si="40"/>
        <v>0</v>
      </c>
      <c r="AF457">
        <v>550</v>
      </c>
      <c r="AG457" t="s">
        <v>951</v>
      </c>
    </row>
    <row r="458" spans="1:33" x14ac:dyDescent="0.3">
      <c r="A458" s="12" t="s">
        <v>426</v>
      </c>
      <c r="B458" s="12" t="s">
        <v>467</v>
      </c>
      <c r="C458" s="13" t="s">
        <v>468</v>
      </c>
      <c r="D458" s="13" t="s">
        <v>506</v>
      </c>
      <c r="E458" s="14" t="s">
        <v>507</v>
      </c>
      <c r="F458" s="13"/>
      <c r="G458" s="13"/>
      <c r="H458" s="10" t="s">
        <v>426</v>
      </c>
      <c r="I458" s="10" t="s">
        <v>467</v>
      </c>
      <c r="J458" t="s">
        <v>508</v>
      </c>
      <c r="K458" t="s">
        <v>508</v>
      </c>
      <c r="L458">
        <v>0</v>
      </c>
      <c r="M458" s="15">
        <v>44008000004</v>
      </c>
      <c r="N458" s="15" t="s">
        <v>574</v>
      </c>
      <c r="O458" s="12">
        <f>+VLOOKUP(M458,[2]Foglio1!$A:$C,3,0)</f>
        <v>62051.82</v>
      </c>
      <c r="P458" s="12">
        <f>+VLOOKUP(M458,[3]Foglio1!$A$1:$C$65536,3,0)</f>
        <v>98215.74</v>
      </c>
      <c r="Q458" s="12">
        <f t="shared" si="41"/>
        <v>36163.920000000006</v>
      </c>
      <c r="R458" s="29">
        <f>+VLOOKUP($M458,'Sp 2013'!$M:$X,12,0)</f>
        <v>0</v>
      </c>
      <c r="S458" s="29">
        <f>+VLOOKUP($M458,'Bil 2014'!$M:$Y,13,0)</f>
        <v>131986.6</v>
      </c>
      <c r="T458" s="29">
        <f>+SUMIFS('Scritture 2015'!$F:$F,'Scritture 2015'!$G:$G,"38",'Scritture 2015'!$A:$A,$M458)</f>
        <v>0</v>
      </c>
      <c r="U458" s="29">
        <f>+SUMIFS('Scritture 2015'!$F:$F,'Scritture 2015'!$G:$G,"16",'Scritture 2015'!$A:$A,$M458)</f>
        <v>0</v>
      </c>
      <c r="V458" s="29">
        <f>+SUMIFS('Scritture 2015'!$F:$F,'Scritture 2015'!$G:$G,"39CA",'Scritture 2015'!$A:$A,$M458)</f>
        <v>0</v>
      </c>
      <c r="W458" s="29">
        <f>+SUMIFS('Scritture 2015'!$F:$F,'Scritture 2015'!$G:$G,"17",'Scritture 2015'!$A:$A,$M458)</f>
        <v>0</v>
      </c>
      <c r="X458" s="29">
        <f>+SUMIFS('Scritture 2015'!$F:$F,'Scritture 2015'!$G:$G,"39AF",'Scritture 2015'!$A:$A,$M458)</f>
        <v>0</v>
      </c>
      <c r="Y458" s="29">
        <f>+SUMIFS('Scritture 2015'!$F:$F,'Scritture 2015'!$G:$G,"39SD",'Scritture 2015'!$A:$A,$M458)</f>
        <v>0</v>
      </c>
      <c r="Z458" s="29">
        <f>+SUMIFS('Scritture 2015'!$F:$F,'Scritture 2015'!$G:$G,"37",'Scritture 2015'!$A:$A,$M458)</f>
        <v>0</v>
      </c>
      <c r="AA458" s="29">
        <f>+SUMIFS('Scritture 2015'!$F:$F,'Scritture 2015'!$G:$G,"19",'Scritture 2015'!$A:$A,$M458)</f>
        <v>0</v>
      </c>
      <c r="AB458" s="29">
        <f>+SUMIFS('Scritture 2015'!$F:$F,'Scritture 2015'!$G:$G,"SP",'Scritture 2015'!$A:$A,$M458)</f>
        <v>0</v>
      </c>
      <c r="AC458" s="29">
        <f t="shared" si="39"/>
        <v>98215.74</v>
      </c>
      <c r="AD458" s="29">
        <f t="shared" si="40"/>
        <v>0</v>
      </c>
      <c r="AF458">
        <v>550</v>
      </c>
      <c r="AG458" t="s">
        <v>951</v>
      </c>
    </row>
    <row r="459" spans="1:33" x14ac:dyDescent="0.3">
      <c r="A459" s="12" t="s">
        <v>426</v>
      </c>
      <c r="B459" s="12" t="s">
        <v>467</v>
      </c>
      <c r="C459" s="13" t="s">
        <v>468</v>
      </c>
      <c r="D459" s="13" t="s">
        <v>506</v>
      </c>
      <c r="E459" s="14" t="s">
        <v>507</v>
      </c>
      <c r="F459" s="13"/>
      <c r="G459" s="13"/>
      <c r="H459" s="10" t="s">
        <v>426</v>
      </c>
      <c r="I459" s="10" t="s">
        <v>467</v>
      </c>
      <c r="J459" t="s">
        <v>508</v>
      </c>
      <c r="K459" t="s">
        <v>508</v>
      </c>
      <c r="L459">
        <v>0</v>
      </c>
      <c r="M459" s="15">
        <v>44008000006</v>
      </c>
      <c r="N459" s="15" t="s">
        <v>575</v>
      </c>
      <c r="O459" s="12">
        <f>+VLOOKUP(M459,[2]Foglio1!$A:$C,3,0)</f>
        <v>62599.91</v>
      </c>
      <c r="P459" s="12">
        <f>+VLOOKUP(M459,[3]Foglio1!$A$1:$C$65536,3,0)</f>
        <v>79092.31</v>
      </c>
      <c r="Q459" s="12">
        <f t="shared" si="41"/>
        <v>16492.399999999994</v>
      </c>
      <c r="R459" s="29">
        <f>+VLOOKUP($M459,'Sp 2013'!$M:$X,12,0)</f>
        <v>0</v>
      </c>
      <c r="S459" s="29">
        <f>+VLOOKUP($M459,'Bil 2014'!$M:$Y,13,0)</f>
        <v>0</v>
      </c>
      <c r="T459" s="29">
        <f>+SUMIFS('Scritture 2015'!$F:$F,'Scritture 2015'!$G:$G,"38",'Scritture 2015'!$A:$A,$M459)</f>
        <v>0</v>
      </c>
      <c r="U459" s="29">
        <f>+SUMIFS('Scritture 2015'!$F:$F,'Scritture 2015'!$G:$G,"16",'Scritture 2015'!$A:$A,$M459)</f>
        <v>0</v>
      </c>
      <c r="V459" s="29">
        <f>+SUMIFS('Scritture 2015'!$F:$F,'Scritture 2015'!$G:$G,"39CA",'Scritture 2015'!$A:$A,$M459)</f>
        <v>0</v>
      </c>
      <c r="W459" s="29">
        <f>+SUMIFS('Scritture 2015'!$F:$F,'Scritture 2015'!$G:$G,"17",'Scritture 2015'!$A:$A,$M459)</f>
        <v>0</v>
      </c>
      <c r="X459" s="29">
        <f>+SUMIFS('Scritture 2015'!$F:$F,'Scritture 2015'!$G:$G,"39AF",'Scritture 2015'!$A:$A,$M459)</f>
        <v>0</v>
      </c>
      <c r="Y459" s="29">
        <f>+SUMIFS('Scritture 2015'!$F:$F,'Scritture 2015'!$G:$G,"39SD",'Scritture 2015'!$A:$A,$M459)</f>
        <v>0</v>
      </c>
      <c r="Z459" s="29">
        <f>+SUMIFS('Scritture 2015'!$F:$F,'Scritture 2015'!$G:$G,"37",'Scritture 2015'!$A:$A,$M459)</f>
        <v>0</v>
      </c>
      <c r="AA459" s="29">
        <f>+SUMIFS('Scritture 2015'!$F:$F,'Scritture 2015'!$G:$G,"19",'Scritture 2015'!$A:$A,$M459)</f>
        <v>0</v>
      </c>
      <c r="AB459" s="29">
        <f>+SUMIFS('Scritture 2015'!$F:$F,'Scritture 2015'!$G:$G,"SP",'Scritture 2015'!$A:$A,$M459)</f>
        <v>0</v>
      </c>
      <c r="AC459" s="29">
        <f t="shared" si="39"/>
        <v>79092.31</v>
      </c>
      <c r="AD459" s="29">
        <f t="shared" si="40"/>
        <v>0</v>
      </c>
      <c r="AF459">
        <v>550</v>
      </c>
      <c r="AG459" t="s">
        <v>951</v>
      </c>
    </row>
    <row r="460" spans="1:33" x14ac:dyDescent="0.3">
      <c r="A460" s="12" t="s">
        <v>426</v>
      </c>
      <c r="B460" s="12" t="s">
        <v>467</v>
      </c>
      <c r="C460" s="13" t="s">
        <v>468</v>
      </c>
      <c r="D460" s="13" t="s">
        <v>506</v>
      </c>
      <c r="E460" s="14" t="s">
        <v>507</v>
      </c>
      <c r="F460" s="13"/>
      <c r="G460" s="13"/>
      <c r="H460" s="10" t="s">
        <v>426</v>
      </c>
      <c r="I460" s="10" t="s">
        <v>467</v>
      </c>
      <c r="J460" t="s">
        <v>508</v>
      </c>
      <c r="K460" t="s">
        <v>508</v>
      </c>
      <c r="L460">
        <v>0</v>
      </c>
      <c r="M460" s="15">
        <v>44008000008</v>
      </c>
      <c r="N460" s="15" t="s">
        <v>576</v>
      </c>
      <c r="O460" s="12">
        <f>+VLOOKUP(M460,[2]Foglio1!$A:$C,3,0)</f>
        <v>114127</v>
      </c>
      <c r="P460" s="12">
        <f>+VLOOKUP(M460,[3]Foglio1!$A$1:$C$65536,3,0)</f>
        <v>115874</v>
      </c>
      <c r="Q460" s="12">
        <f t="shared" si="41"/>
        <v>1747</v>
      </c>
      <c r="R460" s="29">
        <f>+VLOOKUP($M460,'Sp 2013'!$M:$X,12,0)</f>
        <v>0</v>
      </c>
      <c r="S460" s="29">
        <f>+VLOOKUP($M460,'Bil 2014'!$M:$Y,13,0)</f>
        <v>0</v>
      </c>
      <c r="T460" s="29">
        <f>+SUMIFS('Scritture 2015'!$F:$F,'Scritture 2015'!$G:$G,"38",'Scritture 2015'!$A:$A,$M460)</f>
        <v>0</v>
      </c>
      <c r="U460" s="29">
        <f>+SUMIFS('Scritture 2015'!$F:$F,'Scritture 2015'!$G:$G,"16",'Scritture 2015'!$A:$A,$M460)</f>
        <v>0</v>
      </c>
      <c r="V460" s="29">
        <f>+SUMIFS('Scritture 2015'!$F:$F,'Scritture 2015'!$G:$G,"39CA",'Scritture 2015'!$A:$A,$M460)</f>
        <v>0</v>
      </c>
      <c r="W460" s="29">
        <f>+SUMIFS('Scritture 2015'!$F:$F,'Scritture 2015'!$G:$G,"17",'Scritture 2015'!$A:$A,$M460)</f>
        <v>0</v>
      </c>
      <c r="X460" s="29">
        <f>+SUMIFS('Scritture 2015'!$F:$F,'Scritture 2015'!$G:$G,"39AF",'Scritture 2015'!$A:$A,$M460)</f>
        <v>0</v>
      </c>
      <c r="Y460" s="29">
        <f>+SUMIFS('Scritture 2015'!$F:$F,'Scritture 2015'!$G:$G,"39SD",'Scritture 2015'!$A:$A,$M460)</f>
        <v>0</v>
      </c>
      <c r="Z460" s="29">
        <f>+SUMIFS('Scritture 2015'!$F:$F,'Scritture 2015'!$G:$G,"37",'Scritture 2015'!$A:$A,$M460)</f>
        <v>0</v>
      </c>
      <c r="AA460" s="29">
        <f>+SUMIFS('Scritture 2015'!$F:$F,'Scritture 2015'!$G:$G,"19",'Scritture 2015'!$A:$A,$M460)</f>
        <v>0</v>
      </c>
      <c r="AB460" s="29">
        <f>+SUMIFS('Scritture 2015'!$F:$F,'Scritture 2015'!$G:$G,"SP",'Scritture 2015'!$A:$A,$M460)</f>
        <v>0</v>
      </c>
      <c r="AC460" s="29">
        <f t="shared" si="39"/>
        <v>115874</v>
      </c>
      <c r="AD460" s="29">
        <f t="shared" si="40"/>
        <v>0</v>
      </c>
      <c r="AF460">
        <v>550</v>
      </c>
      <c r="AG460" t="s">
        <v>951</v>
      </c>
    </row>
    <row r="461" spans="1:33" x14ac:dyDescent="0.3">
      <c r="A461" s="12" t="s">
        <v>426</v>
      </c>
      <c r="B461" s="12" t="s">
        <v>467</v>
      </c>
      <c r="C461" s="13" t="s">
        <v>468</v>
      </c>
      <c r="D461" s="13" t="s">
        <v>506</v>
      </c>
      <c r="E461" s="14" t="s">
        <v>507</v>
      </c>
      <c r="F461" s="13"/>
      <c r="G461" s="13"/>
      <c r="H461" s="10" t="s">
        <v>426</v>
      </c>
      <c r="I461" s="10" t="s">
        <v>467</v>
      </c>
      <c r="J461" t="s">
        <v>508</v>
      </c>
      <c r="K461" t="s">
        <v>508</v>
      </c>
      <c r="L461">
        <v>0</v>
      </c>
      <c r="M461" s="15">
        <v>44008000009</v>
      </c>
      <c r="N461" s="15" t="s">
        <v>577</v>
      </c>
      <c r="O461" s="12">
        <f>+VLOOKUP(M461,[2]Foglio1!$A:$C,3,0)</f>
        <v>23901.97</v>
      </c>
      <c r="P461" s="12">
        <f>+VLOOKUP(M461,[3]Foglio1!$A$1:$C$65536,3,0)</f>
        <v>26051.95</v>
      </c>
      <c r="Q461" s="12">
        <f t="shared" si="41"/>
        <v>2149.9799999999996</v>
      </c>
      <c r="R461" s="29">
        <f>+VLOOKUP($M461,'Sp 2013'!$M:$X,12,0)</f>
        <v>0</v>
      </c>
      <c r="S461" s="29">
        <f>+VLOOKUP($M461,'Bil 2014'!$M:$Y,13,0)</f>
        <v>0</v>
      </c>
      <c r="T461" s="29">
        <f>+SUMIFS('Scritture 2015'!$F:$F,'Scritture 2015'!$G:$G,"38",'Scritture 2015'!$A:$A,$M461)</f>
        <v>0</v>
      </c>
      <c r="U461" s="29">
        <f>+SUMIFS('Scritture 2015'!$F:$F,'Scritture 2015'!$G:$G,"16",'Scritture 2015'!$A:$A,$M461)</f>
        <v>0</v>
      </c>
      <c r="V461" s="29">
        <f>+SUMIFS('Scritture 2015'!$F:$F,'Scritture 2015'!$G:$G,"39CA",'Scritture 2015'!$A:$A,$M461)</f>
        <v>0</v>
      </c>
      <c r="W461" s="29">
        <f>+SUMIFS('Scritture 2015'!$F:$F,'Scritture 2015'!$G:$G,"17",'Scritture 2015'!$A:$A,$M461)</f>
        <v>0</v>
      </c>
      <c r="X461" s="29">
        <f>+SUMIFS('Scritture 2015'!$F:$F,'Scritture 2015'!$G:$G,"39AF",'Scritture 2015'!$A:$A,$M461)</f>
        <v>0</v>
      </c>
      <c r="Y461" s="29">
        <f>+SUMIFS('Scritture 2015'!$F:$F,'Scritture 2015'!$G:$G,"39SD",'Scritture 2015'!$A:$A,$M461)</f>
        <v>0</v>
      </c>
      <c r="Z461" s="29">
        <f>+SUMIFS('Scritture 2015'!$F:$F,'Scritture 2015'!$G:$G,"37",'Scritture 2015'!$A:$A,$M461)</f>
        <v>0</v>
      </c>
      <c r="AA461" s="29">
        <f>+SUMIFS('Scritture 2015'!$F:$F,'Scritture 2015'!$G:$G,"19",'Scritture 2015'!$A:$A,$M461)</f>
        <v>0</v>
      </c>
      <c r="AB461" s="29">
        <f>+SUMIFS('Scritture 2015'!$F:$F,'Scritture 2015'!$G:$G,"SP",'Scritture 2015'!$A:$A,$M461)</f>
        <v>0</v>
      </c>
      <c r="AC461" s="29">
        <f t="shared" si="39"/>
        <v>26051.95</v>
      </c>
      <c r="AD461" s="29">
        <f t="shared" si="40"/>
        <v>0</v>
      </c>
      <c r="AF461">
        <v>550</v>
      </c>
      <c r="AG461" t="s">
        <v>951</v>
      </c>
    </row>
    <row r="462" spans="1:33" x14ac:dyDescent="0.3">
      <c r="A462" s="12" t="s">
        <v>426</v>
      </c>
      <c r="B462" s="12" t="s">
        <v>467</v>
      </c>
      <c r="C462" s="13" t="s">
        <v>468</v>
      </c>
      <c r="D462" s="13" t="s">
        <v>506</v>
      </c>
      <c r="E462" s="14" t="s">
        <v>507</v>
      </c>
      <c r="F462" s="13"/>
      <c r="G462" s="13"/>
      <c r="H462" s="10" t="s">
        <v>426</v>
      </c>
      <c r="I462" s="10" t="s">
        <v>467</v>
      </c>
      <c r="J462" t="s">
        <v>508</v>
      </c>
      <c r="K462" t="s">
        <v>508</v>
      </c>
      <c r="L462">
        <v>0</v>
      </c>
      <c r="M462" s="15">
        <v>44008000011</v>
      </c>
      <c r="N462" s="15" t="s">
        <v>578</v>
      </c>
      <c r="O462" s="12">
        <f>+VLOOKUP(M462,[2]Foglio1!$A:$C,3,0)</f>
        <v>14240</v>
      </c>
      <c r="P462" s="12">
        <f>+VLOOKUP(M462,[3]Foglio1!$A$1:$C$65536,3,0)</f>
        <v>14400</v>
      </c>
      <c r="Q462" s="12">
        <f t="shared" si="41"/>
        <v>160</v>
      </c>
      <c r="R462" s="29">
        <f>+VLOOKUP($M462,'Sp 2013'!$M:$X,12,0)</f>
        <v>0</v>
      </c>
      <c r="S462" s="29">
        <f>+VLOOKUP($M462,'Bil 2014'!$M:$Y,13,0)</f>
        <v>0</v>
      </c>
      <c r="T462" s="29">
        <f>+SUMIFS('Scritture 2015'!$F:$F,'Scritture 2015'!$G:$G,"38",'Scritture 2015'!$A:$A,$M462)</f>
        <v>0</v>
      </c>
      <c r="U462" s="29">
        <f>+SUMIFS('Scritture 2015'!$F:$F,'Scritture 2015'!$G:$G,"16",'Scritture 2015'!$A:$A,$M462)</f>
        <v>0</v>
      </c>
      <c r="V462" s="29">
        <f>+SUMIFS('Scritture 2015'!$F:$F,'Scritture 2015'!$G:$G,"39CA",'Scritture 2015'!$A:$A,$M462)</f>
        <v>0</v>
      </c>
      <c r="W462" s="29">
        <f>+SUMIFS('Scritture 2015'!$F:$F,'Scritture 2015'!$G:$G,"17",'Scritture 2015'!$A:$A,$M462)</f>
        <v>0</v>
      </c>
      <c r="X462" s="29">
        <f>+SUMIFS('Scritture 2015'!$F:$F,'Scritture 2015'!$G:$G,"39AF",'Scritture 2015'!$A:$A,$M462)</f>
        <v>0</v>
      </c>
      <c r="Y462" s="29">
        <f>+SUMIFS('Scritture 2015'!$F:$F,'Scritture 2015'!$G:$G,"39SD",'Scritture 2015'!$A:$A,$M462)</f>
        <v>0</v>
      </c>
      <c r="Z462" s="29">
        <f>+SUMIFS('Scritture 2015'!$F:$F,'Scritture 2015'!$G:$G,"37",'Scritture 2015'!$A:$A,$M462)</f>
        <v>0</v>
      </c>
      <c r="AA462" s="29">
        <f>+SUMIFS('Scritture 2015'!$F:$F,'Scritture 2015'!$G:$G,"19",'Scritture 2015'!$A:$A,$M462)</f>
        <v>0</v>
      </c>
      <c r="AB462" s="29">
        <f>+SUMIFS('Scritture 2015'!$F:$F,'Scritture 2015'!$G:$G,"SP",'Scritture 2015'!$A:$A,$M462)</f>
        <v>0</v>
      </c>
      <c r="AC462" s="29">
        <f t="shared" si="39"/>
        <v>14400</v>
      </c>
      <c r="AD462" s="29">
        <f t="shared" si="40"/>
        <v>0</v>
      </c>
      <c r="AF462">
        <v>550</v>
      </c>
      <c r="AG462" t="s">
        <v>951</v>
      </c>
    </row>
    <row r="463" spans="1:33" x14ac:dyDescent="0.3">
      <c r="A463" s="12" t="s">
        <v>426</v>
      </c>
      <c r="B463" s="12" t="s">
        <v>467</v>
      </c>
      <c r="C463" s="13" t="s">
        <v>468</v>
      </c>
      <c r="D463" s="13" t="s">
        <v>506</v>
      </c>
      <c r="E463" s="14" t="s">
        <v>507</v>
      </c>
      <c r="F463" s="13"/>
      <c r="G463" s="13"/>
      <c r="H463" s="10" t="s">
        <v>426</v>
      </c>
      <c r="I463" s="10" t="s">
        <v>467</v>
      </c>
      <c r="J463" t="s">
        <v>508</v>
      </c>
      <c r="K463" t="s">
        <v>508</v>
      </c>
      <c r="L463">
        <v>0</v>
      </c>
      <c r="M463" s="15">
        <v>44008000021</v>
      </c>
      <c r="N463" s="15" t="s">
        <v>579</v>
      </c>
      <c r="O463" s="12">
        <f>+VLOOKUP(M463,[2]Foglio1!$A:$C,3,0)</f>
        <v>14720.23</v>
      </c>
      <c r="P463" s="12">
        <f>+VLOOKUP(M463,[3]Foglio1!$A$1:$C$65536,3,0)</f>
        <v>9355.4699999999993</v>
      </c>
      <c r="Q463" s="12">
        <f t="shared" si="41"/>
        <v>-5364.76</v>
      </c>
      <c r="R463" s="29">
        <f>+VLOOKUP($M463,'Sp 2013'!$M:$X,12,0)</f>
        <v>0</v>
      </c>
      <c r="S463" s="29">
        <f>+VLOOKUP($M463,'Bil 2014'!$M:$Y,13,0)</f>
        <v>0</v>
      </c>
      <c r="T463" s="29">
        <f>+SUMIFS('Scritture 2015'!$F:$F,'Scritture 2015'!$G:$G,"38",'Scritture 2015'!$A:$A,$M463)</f>
        <v>0</v>
      </c>
      <c r="U463" s="29">
        <f>+SUMIFS('Scritture 2015'!$F:$F,'Scritture 2015'!$G:$G,"16",'Scritture 2015'!$A:$A,$M463)</f>
        <v>0</v>
      </c>
      <c r="V463" s="29">
        <f>+SUMIFS('Scritture 2015'!$F:$F,'Scritture 2015'!$G:$G,"39CA",'Scritture 2015'!$A:$A,$M463)</f>
        <v>0</v>
      </c>
      <c r="W463" s="29">
        <f>+SUMIFS('Scritture 2015'!$F:$F,'Scritture 2015'!$G:$G,"17",'Scritture 2015'!$A:$A,$M463)</f>
        <v>0</v>
      </c>
      <c r="X463" s="29">
        <f>+SUMIFS('Scritture 2015'!$F:$F,'Scritture 2015'!$G:$G,"39AF",'Scritture 2015'!$A:$A,$M463)</f>
        <v>0</v>
      </c>
      <c r="Y463" s="29">
        <f>+SUMIFS('Scritture 2015'!$F:$F,'Scritture 2015'!$G:$G,"39SD",'Scritture 2015'!$A:$A,$M463)</f>
        <v>0</v>
      </c>
      <c r="Z463" s="29">
        <f>+SUMIFS('Scritture 2015'!$F:$F,'Scritture 2015'!$G:$G,"37",'Scritture 2015'!$A:$A,$M463)</f>
        <v>0</v>
      </c>
      <c r="AA463" s="29">
        <f>+SUMIFS('Scritture 2015'!$F:$F,'Scritture 2015'!$G:$G,"19",'Scritture 2015'!$A:$A,$M463)</f>
        <v>0</v>
      </c>
      <c r="AB463" s="29">
        <f>+SUMIFS('Scritture 2015'!$F:$F,'Scritture 2015'!$G:$G,"SP",'Scritture 2015'!$A:$A,$M463)</f>
        <v>0</v>
      </c>
      <c r="AC463" s="29">
        <f t="shared" si="39"/>
        <v>9355.4699999999993</v>
      </c>
      <c r="AD463" s="29">
        <f t="shared" si="40"/>
        <v>0</v>
      </c>
      <c r="AF463">
        <v>550</v>
      </c>
      <c r="AG463" t="s">
        <v>951</v>
      </c>
    </row>
    <row r="464" spans="1:33" x14ac:dyDescent="0.3">
      <c r="A464" s="12" t="s">
        <v>426</v>
      </c>
      <c r="B464" s="12" t="s">
        <v>467</v>
      </c>
      <c r="C464" s="13" t="s">
        <v>468</v>
      </c>
      <c r="D464" s="13" t="s">
        <v>506</v>
      </c>
      <c r="E464" s="14" t="s">
        <v>507</v>
      </c>
      <c r="F464" s="13"/>
      <c r="G464" s="13"/>
      <c r="H464" s="10" t="s">
        <v>426</v>
      </c>
      <c r="I464" s="10" t="s">
        <v>467</v>
      </c>
      <c r="J464" t="s">
        <v>508</v>
      </c>
      <c r="K464" t="s">
        <v>508</v>
      </c>
      <c r="L464">
        <v>0</v>
      </c>
      <c r="M464" s="15">
        <v>44008000022</v>
      </c>
      <c r="N464" s="15" t="s">
        <v>580</v>
      </c>
      <c r="O464" s="12">
        <f>+VLOOKUP(M464,[2]Foglio1!$A:$C,3,0)</f>
        <v>630.17999999999995</v>
      </c>
      <c r="P464" s="12">
        <f>+VLOOKUP(M464,[3]Foglio1!$A$1:$C$65536,3,0)</f>
        <v>429.57</v>
      </c>
      <c r="Q464" s="12">
        <f t="shared" si="41"/>
        <v>-200.60999999999996</v>
      </c>
      <c r="R464" s="29">
        <f>+VLOOKUP($M464,'Sp 2013'!$M:$X,12,0)</f>
        <v>0</v>
      </c>
      <c r="S464" s="29">
        <f>+VLOOKUP($M464,'Bil 2014'!$M:$Y,13,0)</f>
        <v>0</v>
      </c>
      <c r="T464" s="29">
        <f>+SUMIFS('Scritture 2015'!$F:$F,'Scritture 2015'!$G:$G,"38",'Scritture 2015'!$A:$A,$M464)</f>
        <v>0</v>
      </c>
      <c r="U464" s="29">
        <f>+SUMIFS('Scritture 2015'!$F:$F,'Scritture 2015'!$G:$G,"16",'Scritture 2015'!$A:$A,$M464)</f>
        <v>0</v>
      </c>
      <c r="V464" s="29">
        <f>+SUMIFS('Scritture 2015'!$F:$F,'Scritture 2015'!$G:$G,"39CA",'Scritture 2015'!$A:$A,$M464)</f>
        <v>0</v>
      </c>
      <c r="W464" s="29">
        <f>+SUMIFS('Scritture 2015'!$F:$F,'Scritture 2015'!$G:$G,"17",'Scritture 2015'!$A:$A,$M464)</f>
        <v>0</v>
      </c>
      <c r="X464" s="29">
        <f>+SUMIFS('Scritture 2015'!$F:$F,'Scritture 2015'!$G:$G,"39AF",'Scritture 2015'!$A:$A,$M464)</f>
        <v>0</v>
      </c>
      <c r="Y464" s="29">
        <f>+SUMIFS('Scritture 2015'!$F:$F,'Scritture 2015'!$G:$G,"39SD",'Scritture 2015'!$A:$A,$M464)</f>
        <v>0</v>
      </c>
      <c r="Z464" s="29">
        <f>+SUMIFS('Scritture 2015'!$F:$F,'Scritture 2015'!$G:$G,"37",'Scritture 2015'!$A:$A,$M464)</f>
        <v>0</v>
      </c>
      <c r="AA464" s="29">
        <f>+SUMIFS('Scritture 2015'!$F:$F,'Scritture 2015'!$G:$G,"19",'Scritture 2015'!$A:$A,$M464)</f>
        <v>0</v>
      </c>
      <c r="AB464" s="29">
        <f>+SUMIFS('Scritture 2015'!$F:$F,'Scritture 2015'!$G:$G,"SP",'Scritture 2015'!$A:$A,$M464)</f>
        <v>0</v>
      </c>
      <c r="AC464" s="29">
        <f t="shared" ref="AC464:AC527" si="42">+P464+SUM(T464:AB464)</f>
        <v>429.57</v>
      </c>
      <c r="AD464" s="29">
        <f t="shared" si="40"/>
        <v>0</v>
      </c>
      <c r="AF464">
        <v>550</v>
      </c>
      <c r="AG464" t="s">
        <v>951</v>
      </c>
    </row>
    <row r="465" spans="1:33" x14ac:dyDescent="0.3">
      <c r="A465" s="12" t="s">
        <v>426</v>
      </c>
      <c r="B465" s="12" t="s">
        <v>467</v>
      </c>
      <c r="C465" s="13" t="s">
        <v>468</v>
      </c>
      <c r="D465" s="13" t="s">
        <v>506</v>
      </c>
      <c r="E465" s="14" t="s">
        <v>507</v>
      </c>
      <c r="F465" s="13"/>
      <c r="G465" s="13"/>
      <c r="H465" s="10" t="s">
        <v>426</v>
      </c>
      <c r="I465" s="10" t="s">
        <v>467</v>
      </c>
      <c r="J465" t="s">
        <v>508</v>
      </c>
      <c r="K465" t="s">
        <v>508</v>
      </c>
      <c r="L465">
        <v>0</v>
      </c>
      <c r="M465" s="15">
        <v>44008000023</v>
      </c>
      <c r="N465" s="15" t="s">
        <v>581</v>
      </c>
      <c r="O465" s="12">
        <f>+VLOOKUP(M465,[2]Foglio1!$A:$C,3,0)</f>
        <v>11946.32</v>
      </c>
      <c r="P465" s="12">
        <f>+VLOOKUP(M465,[3]Foglio1!$A$1:$C$65536,3,0)</f>
        <v>14005.15</v>
      </c>
      <c r="Q465" s="12">
        <f t="shared" si="41"/>
        <v>2058.83</v>
      </c>
      <c r="R465" s="29">
        <f>+VLOOKUP($M465,'Sp 2013'!$M:$X,12,0)</f>
        <v>0</v>
      </c>
      <c r="S465" s="29">
        <f>+VLOOKUP($M465,'Bil 2014'!$M:$Y,13,0)</f>
        <v>0</v>
      </c>
      <c r="T465" s="29">
        <f>+SUMIFS('Scritture 2015'!$F:$F,'Scritture 2015'!$G:$G,"38",'Scritture 2015'!$A:$A,$M465)</f>
        <v>0</v>
      </c>
      <c r="U465" s="29">
        <f>+SUMIFS('Scritture 2015'!$F:$F,'Scritture 2015'!$G:$G,"16",'Scritture 2015'!$A:$A,$M465)</f>
        <v>0</v>
      </c>
      <c r="V465" s="29">
        <f>+SUMIFS('Scritture 2015'!$F:$F,'Scritture 2015'!$G:$G,"39CA",'Scritture 2015'!$A:$A,$M465)</f>
        <v>0</v>
      </c>
      <c r="W465" s="29">
        <f>+SUMIFS('Scritture 2015'!$F:$F,'Scritture 2015'!$G:$G,"17",'Scritture 2015'!$A:$A,$M465)</f>
        <v>0</v>
      </c>
      <c r="X465" s="29">
        <f>+SUMIFS('Scritture 2015'!$F:$F,'Scritture 2015'!$G:$G,"39AF",'Scritture 2015'!$A:$A,$M465)</f>
        <v>0</v>
      </c>
      <c r="Y465" s="29">
        <f>+SUMIFS('Scritture 2015'!$F:$F,'Scritture 2015'!$G:$G,"39SD",'Scritture 2015'!$A:$A,$M465)</f>
        <v>0</v>
      </c>
      <c r="Z465" s="29">
        <f>+SUMIFS('Scritture 2015'!$F:$F,'Scritture 2015'!$G:$G,"37",'Scritture 2015'!$A:$A,$M465)</f>
        <v>0</v>
      </c>
      <c r="AA465" s="29">
        <f>+SUMIFS('Scritture 2015'!$F:$F,'Scritture 2015'!$G:$G,"19",'Scritture 2015'!$A:$A,$M465)</f>
        <v>0</v>
      </c>
      <c r="AB465" s="29">
        <f>+SUMIFS('Scritture 2015'!$F:$F,'Scritture 2015'!$G:$G,"SP",'Scritture 2015'!$A:$A,$M465)</f>
        <v>0</v>
      </c>
      <c r="AC465" s="29">
        <f t="shared" si="42"/>
        <v>14005.15</v>
      </c>
      <c r="AD465" s="29">
        <f t="shared" si="40"/>
        <v>0</v>
      </c>
      <c r="AF465">
        <v>550</v>
      </c>
      <c r="AG465" t="s">
        <v>951</v>
      </c>
    </row>
    <row r="466" spans="1:33" x14ac:dyDescent="0.3">
      <c r="A466" s="12" t="s">
        <v>426</v>
      </c>
      <c r="B466" s="12" t="s">
        <v>467</v>
      </c>
      <c r="C466" s="13" t="s">
        <v>468</v>
      </c>
      <c r="D466" s="13" t="s">
        <v>506</v>
      </c>
      <c r="E466" s="14" t="s">
        <v>507</v>
      </c>
      <c r="F466" s="13"/>
      <c r="G466" s="13"/>
      <c r="H466" s="10" t="s">
        <v>426</v>
      </c>
      <c r="I466" s="10" t="s">
        <v>467</v>
      </c>
      <c r="J466" t="s">
        <v>508</v>
      </c>
      <c r="K466" t="s">
        <v>508</v>
      </c>
      <c r="L466">
        <v>0</v>
      </c>
      <c r="M466" s="15">
        <v>44008000024</v>
      </c>
      <c r="N466" s="15" t="s">
        <v>582</v>
      </c>
      <c r="O466" s="12">
        <f>+VLOOKUP(M466,[2]Foglio1!$A:$C,3,0)</f>
        <v>3987.94</v>
      </c>
      <c r="P466" s="12">
        <f>+VLOOKUP(M466,[3]Foglio1!$A$1:$C$65536,3,0)</f>
        <v>3609.91</v>
      </c>
      <c r="Q466" s="12">
        <f t="shared" si="41"/>
        <v>-378.0300000000002</v>
      </c>
      <c r="R466" s="29">
        <f>+VLOOKUP($M466,'Sp 2013'!$M:$X,12,0)</f>
        <v>0</v>
      </c>
      <c r="S466" s="29">
        <f>+VLOOKUP($M466,'Bil 2014'!$M:$Y,13,0)</f>
        <v>0</v>
      </c>
      <c r="T466" s="29">
        <f>+SUMIFS('Scritture 2015'!$F:$F,'Scritture 2015'!$G:$G,"38",'Scritture 2015'!$A:$A,$M466)</f>
        <v>0</v>
      </c>
      <c r="U466" s="29">
        <f>+SUMIFS('Scritture 2015'!$F:$F,'Scritture 2015'!$G:$G,"16",'Scritture 2015'!$A:$A,$M466)</f>
        <v>0</v>
      </c>
      <c r="V466" s="29">
        <f>+SUMIFS('Scritture 2015'!$F:$F,'Scritture 2015'!$G:$G,"39CA",'Scritture 2015'!$A:$A,$M466)</f>
        <v>0</v>
      </c>
      <c r="W466" s="29">
        <f>+SUMIFS('Scritture 2015'!$F:$F,'Scritture 2015'!$G:$G,"17",'Scritture 2015'!$A:$A,$M466)</f>
        <v>0</v>
      </c>
      <c r="X466" s="29">
        <f>+SUMIFS('Scritture 2015'!$F:$F,'Scritture 2015'!$G:$G,"39AF",'Scritture 2015'!$A:$A,$M466)</f>
        <v>0</v>
      </c>
      <c r="Y466" s="29">
        <f>+SUMIFS('Scritture 2015'!$F:$F,'Scritture 2015'!$G:$G,"39SD",'Scritture 2015'!$A:$A,$M466)</f>
        <v>0</v>
      </c>
      <c r="Z466" s="29">
        <f>+SUMIFS('Scritture 2015'!$F:$F,'Scritture 2015'!$G:$G,"37",'Scritture 2015'!$A:$A,$M466)</f>
        <v>0</v>
      </c>
      <c r="AA466" s="29">
        <f>+SUMIFS('Scritture 2015'!$F:$F,'Scritture 2015'!$G:$G,"19",'Scritture 2015'!$A:$A,$M466)</f>
        <v>0</v>
      </c>
      <c r="AB466" s="29">
        <f>+SUMIFS('Scritture 2015'!$F:$F,'Scritture 2015'!$G:$G,"SP",'Scritture 2015'!$A:$A,$M466)</f>
        <v>0</v>
      </c>
      <c r="AC466" s="29">
        <f t="shared" si="42"/>
        <v>3609.91</v>
      </c>
      <c r="AD466" s="29">
        <f t="shared" si="40"/>
        <v>0</v>
      </c>
      <c r="AF466">
        <v>550</v>
      </c>
      <c r="AG466" t="s">
        <v>951</v>
      </c>
    </row>
    <row r="467" spans="1:33" x14ac:dyDescent="0.3">
      <c r="A467" s="12" t="s">
        <v>426</v>
      </c>
      <c r="B467" s="12" t="s">
        <v>467</v>
      </c>
      <c r="C467" s="13" t="s">
        <v>468</v>
      </c>
      <c r="D467" s="13" t="s">
        <v>506</v>
      </c>
      <c r="E467" s="14" t="s">
        <v>507</v>
      </c>
      <c r="F467" s="13"/>
      <c r="G467" s="13"/>
      <c r="H467" s="10" t="s">
        <v>426</v>
      </c>
      <c r="I467" s="10" t="s">
        <v>467</v>
      </c>
      <c r="J467" t="s">
        <v>508</v>
      </c>
      <c r="K467" t="s">
        <v>508</v>
      </c>
      <c r="L467">
        <v>0</v>
      </c>
      <c r="M467" s="15">
        <v>44008000025</v>
      </c>
      <c r="N467" s="15" t="s">
        <v>583</v>
      </c>
      <c r="O467" s="12">
        <f>+VLOOKUP(M467,[2]Foglio1!$A:$C,3,0)</f>
        <v>7357.83</v>
      </c>
      <c r="P467" s="12">
        <f>+VLOOKUP(M467,[3]Foglio1!$A$1:$C$65536,3,0)</f>
        <v>4720.46</v>
      </c>
      <c r="Q467" s="12">
        <f t="shared" si="41"/>
        <v>-2637.37</v>
      </c>
      <c r="R467" s="29">
        <f>+VLOOKUP($M467,'Sp 2013'!$M:$X,12,0)</f>
        <v>0</v>
      </c>
      <c r="S467" s="29">
        <f>+VLOOKUP($M467,'Bil 2014'!$M:$Y,13,0)</f>
        <v>0</v>
      </c>
      <c r="T467" s="29">
        <f>+SUMIFS('Scritture 2015'!$F:$F,'Scritture 2015'!$G:$G,"38",'Scritture 2015'!$A:$A,$M467)</f>
        <v>0</v>
      </c>
      <c r="U467" s="29">
        <f>+SUMIFS('Scritture 2015'!$F:$F,'Scritture 2015'!$G:$G,"16",'Scritture 2015'!$A:$A,$M467)</f>
        <v>0</v>
      </c>
      <c r="V467" s="29">
        <f>+SUMIFS('Scritture 2015'!$F:$F,'Scritture 2015'!$G:$G,"39CA",'Scritture 2015'!$A:$A,$M467)</f>
        <v>0</v>
      </c>
      <c r="W467" s="29">
        <f>+SUMIFS('Scritture 2015'!$F:$F,'Scritture 2015'!$G:$G,"17",'Scritture 2015'!$A:$A,$M467)</f>
        <v>0</v>
      </c>
      <c r="X467" s="29">
        <f>+SUMIFS('Scritture 2015'!$F:$F,'Scritture 2015'!$G:$G,"39AF",'Scritture 2015'!$A:$A,$M467)</f>
        <v>0</v>
      </c>
      <c r="Y467" s="29">
        <f>+SUMIFS('Scritture 2015'!$F:$F,'Scritture 2015'!$G:$G,"39SD",'Scritture 2015'!$A:$A,$M467)</f>
        <v>0</v>
      </c>
      <c r="Z467" s="29">
        <f>+SUMIFS('Scritture 2015'!$F:$F,'Scritture 2015'!$G:$G,"37",'Scritture 2015'!$A:$A,$M467)</f>
        <v>0</v>
      </c>
      <c r="AA467" s="29">
        <f>+SUMIFS('Scritture 2015'!$F:$F,'Scritture 2015'!$G:$G,"19",'Scritture 2015'!$A:$A,$M467)</f>
        <v>0</v>
      </c>
      <c r="AB467" s="29">
        <f>+SUMIFS('Scritture 2015'!$F:$F,'Scritture 2015'!$G:$G,"SP",'Scritture 2015'!$A:$A,$M467)</f>
        <v>0</v>
      </c>
      <c r="AC467" s="29">
        <f t="shared" si="42"/>
        <v>4720.46</v>
      </c>
      <c r="AD467" s="29">
        <f t="shared" si="40"/>
        <v>0</v>
      </c>
      <c r="AF467">
        <v>550</v>
      </c>
      <c r="AG467" t="s">
        <v>951</v>
      </c>
    </row>
    <row r="468" spans="1:33" x14ac:dyDescent="0.3">
      <c r="A468" s="12" t="s">
        <v>426</v>
      </c>
      <c r="B468" s="12" t="s">
        <v>467</v>
      </c>
      <c r="C468" s="13" t="s">
        <v>468</v>
      </c>
      <c r="D468" s="13" t="s">
        <v>531</v>
      </c>
      <c r="E468" s="14" t="s">
        <v>584</v>
      </c>
      <c r="F468" s="13"/>
      <c r="G468" s="13"/>
      <c r="H468" s="10" t="s">
        <v>426</v>
      </c>
      <c r="I468" s="10" t="s">
        <v>467</v>
      </c>
      <c r="J468" t="s">
        <v>508</v>
      </c>
      <c r="K468" t="s">
        <v>508</v>
      </c>
      <c r="L468">
        <v>0</v>
      </c>
      <c r="M468" s="15">
        <v>44008000026</v>
      </c>
      <c r="N468" s="15" t="s">
        <v>585</v>
      </c>
      <c r="O468" s="12">
        <f>+VLOOKUP(M468,[2]Foglio1!$A:$C,3,0)</f>
        <v>126058.91</v>
      </c>
      <c r="P468" s="12">
        <f>+VLOOKUP(M468,[3]Foglio1!$A$1:$C$65536,3,0)</f>
        <v>126058.91</v>
      </c>
      <c r="Q468" s="12">
        <f t="shared" si="41"/>
        <v>0</v>
      </c>
      <c r="R468" s="29">
        <f>+VLOOKUP($M468,'Sp 2013'!$M:$X,12,0)</f>
        <v>0</v>
      </c>
      <c r="S468" s="29">
        <f>+VLOOKUP($M468,'Bil 2014'!$M:$Y,13,0)</f>
        <v>0</v>
      </c>
      <c r="T468" s="29">
        <f>+SUMIFS('Scritture 2015'!$F:$F,'Scritture 2015'!$G:$G,"38",'Scritture 2015'!$A:$A,$M468)</f>
        <v>0</v>
      </c>
      <c r="U468" s="29">
        <f>+SUMIFS('Scritture 2015'!$F:$F,'Scritture 2015'!$G:$G,"16",'Scritture 2015'!$A:$A,$M468)</f>
        <v>0</v>
      </c>
      <c r="V468" s="29">
        <f>+SUMIFS('Scritture 2015'!$F:$F,'Scritture 2015'!$G:$G,"39CA",'Scritture 2015'!$A:$A,$M468)</f>
        <v>0</v>
      </c>
      <c r="W468" s="29">
        <f>+SUMIFS('Scritture 2015'!$F:$F,'Scritture 2015'!$G:$G,"17",'Scritture 2015'!$A:$A,$M468)</f>
        <v>0</v>
      </c>
      <c r="X468" s="29">
        <f>+SUMIFS('Scritture 2015'!$F:$F,'Scritture 2015'!$G:$G,"39AF",'Scritture 2015'!$A:$A,$M468)</f>
        <v>0</v>
      </c>
      <c r="Y468" s="29">
        <f>+SUMIFS('Scritture 2015'!$F:$F,'Scritture 2015'!$G:$G,"39SD",'Scritture 2015'!$A:$A,$M468)</f>
        <v>0</v>
      </c>
      <c r="Z468" s="29">
        <f>+SUMIFS('Scritture 2015'!$F:$F,'Scritture 2015'!$G:$G,"37",'Scritture 2015'!$A:$A,$M468)</f>
        <v>0</v>
      </c>
      <c r="AA468" s="29">
        <f>+SUMIFS('Scritture 2015'!$F:$F,'Scritture 2015'!$G:$G,"19",'Scritture 2015'!$A:$A,$M468)</f>
        <v>0</v>
      </c>
      <c r="AB468" s="29">
        <f>+SUMIFS('Scritture 2015'!$F:$F,'Scritture 2015'!$G:$G,"SP",'Scritture 2015'!$A:$A,$M468)</f>
        <v>0</v>
      </c>
      <c r="AC468" s="29">
        <f t="shared" si="42"/>
        <v>126058.91</v>
      </c>
      <c r="AD468" s="29">
        <f t="shared" si="40"/>
        <v>0</v>
      </c>
      <c r="AF468">
        <v>550</v>
      </c>
      <c r="AG468" t="s">
        <v>903</v>
      </c>
    </row>
    <row r="469" spans="1:33" x14ac:dyDescent="0.3">
      <c r="A469" s="12" t="s">
        <v>426</v>
      </c>
      <c r="B469" s="12" t="s">
        <v>467</v>
      </c>
      <c r="C469" s="13" t="s">
        <v>468</v>
      </c>
      <c r="D469" s="13" t="s">
        <v>506</v>
      </c>
      <c r="E469" s="14" t="s">
        <v>507</v>
      </c>
      <c r="F469" s="13"/>
      <c r="G469" s="13"/>
      <c r="H469" s="10" t="s">
        <v>426</v>
      </c>
      <c r="I469" s="10" t="s">
        <v>467</v>
      </c>
      <c r="J469" t="s">
        <v>508</v>
      </c>
      <c r="K469" t="s">
        <v>508</v>
      </c>
      <c r="L469">
        <v>0</v>
      </c>
      <c r="M469" s="15">
        <v>44008000030</v>
      </c>
      <c r="N469" s="15" t="s">
        <v>586</v>
      </c>
      <c r="O469" s="12">
        <f>+VLOOKUP(M469,[2]Foglio1!$A:$C,3,0)</f>
        <v>19323.240000000002</v>
      </c>
      <c r="P469" s="12">
        <f>+VLOOKUP(M469,[3]Foglio1!$A$1:$C$65536,3,0)</f>
        <v>11347.24</v>
      </c>
      <c r="Q469" s="12">
        <f t="shared" si="41"/>
        <v>-7976.0000000000018</v>
      </c>
      <c r="R469" s="29">
        <f>+VLOOKUP($M469,'Sp 2013'!$M:$X,12,0)</f>
        <v>0</v>
      </c>
      <c r="S469" s="29">
        <f>+VLOOKUP($M469,'Bil 2014'!$M:$Y,13,0)</f>
        <v>0</v>
      </c>
      <c r="T469" s="29">
        <f>+SUMIFS('Scritture 2015'!$F:$F,'Scritture 2015'!$G:$G,"38",'Scritture 2015'!$A:$A,$M469)</f>
        <v>0</v>
      </c>
      <c r="U469" s="29">
        <f>+SUMIFS('Scritture 2015'!$F:$F,'Scritture 2015'!$G:$G,"16",'Scritture 2015'!$A:$A,$M469)</f>
        <v>0</v>
      </c>
      <c r="V469" s="29">
        <f>+SUMIFS('Scritture 2015'!$F:$F,'Scritture 2015'!$G:$G,"39CA",'Scritture 2015'!$A:$A,$M469)</f>
        <v>0</v>
      </c>
      <c r="W469" s="29">
        <f>+SUMIFS('Scritture 2015'!$F:$F,'Scritture 2015'!$G:$G,"17",'Scritture 2015'!$A:$A,$M469)</f>
        <v>0</v>
      </c>
      <c r="X469" s="29">
        <f>+SUMIFS('Scritture 2015'!$F:$F,'Scritture 2015'!$G:$G,"39AF",'Scritture 2015'!$A:$A,$M469)</f>
        <v>0</v>
      </c>
      <c r="Y469" s="29">
        <f>+SUMIFS('Scritture 2015'!$F:$F,'Scritture 2015'!$G:$G,"39SD",'Scritture 2015'!$A:$A,$M469)</f>
        <v>0</v>
      </c>
      <c r="Z469" s="29">
        <f>+SUMIFS('Scritture 2015'!$F:$F,'Scritture 2015'!$G:$G,"37",'Scritture 2015'!$A:$A,$M469)</f>
        <v>0</v>
      </c>
      <c r="AA469" s="29">
        <f>+SUMIFS('Scritture 2015'!$F:$F,'Scritture 2015'!$G:$G,"19",'Scritture 2015'!$A:$A,$M469)</f>
        <v>0</v>
      </c>
      <c r="AB469" s="29">
        <f>+SUMIFS('Scritture 2015'!$F:$F,'Scritture 2015'!$G:$G,"SP",'Scritture 2015'!$A:$A,$M469)</f>
        <v>0</v>
      </c>
      <c r="AC469" s="29">
        <f t="shared" si="42"/>
        <v>11347.24</v>
      </c>
      <c r="AD469" s="29">
        <f t="shared" ref="AD469:AD535" si="43">+AC469-P469</f>
        <v>0</v>
      </c>
      <c r="AF469">
        <v>550</v>
      </c>
      <c r="AG469" t="s">
        <v>951</v>
      </c>
    </row>
    <row r="470" spans="1:33" x14ac:dyDescent="0.3">
      <c r="A470" s="12" t="s">
        <v>426</v>
      </c>
      <c r="B470" s="12" t="s">
        <v>467</v>
      </c>
      <c r="C470" s="13" t="s">
        <v>468</v>
      </c>
      <c r="D470" s="13" t="s">
        <v>506</v>
      </c>
      <c r="E470" s="14" t="s">
        <v>507</v>
      </c>
      <c r="F470" s="13"/>
      <c r="G470" s="13"/>
      <c r="H470" s="10" t="s">
        <v>426</v>
      </c>
      <c r="I470" s="10" t="s">
        <v>467</v>
      </c>
      <c r="J470" t="s">
        <v>508</v>
      </c>
      <c r="K470" t="s">
        <v>508</v>
      </c>
      <c r="L470">
        <v>0</v>
      </c>
      <c r="M470" s="15">
        <v>44008000031</v>
      </c>
      <c r="N470" s="15" t="s">
        <v>587</v>
      </c>
      <c r="O470" s="12">
        <f>+VLOOKUP(M470,[2]Foglio1!$A:$C,3,0)</f>
        <v>34823.35</v>
      </c>
      <c r="P470" s="12">
        <f>+VLOOKUP(M470,[3]Foglio1!$A$1:$C$65536,3,0)</f>
        <v>31936.9</v>
      </c>
      <c r="Q470" s="12">
        <f t="shared" ref="Q470:Q536" si="44">+P470-O470</f>
        <v>-2886.4499999999971</v>
      </c>
      <c r="R470" s="29">
        <f>+VLOOKUP($M470,'Sp 2013'!$M:$X,12,0)</f>
        <v>0</v>
      </c>
      <c r="S470" s="29">
        <f>+VLOOKUP($M470,'Bil 2014'!$M:$Y,13,0)</f>
        <v>0</v>
      </c>
      <c r="T470" s="29">
        <f>+SUMIFS('Scritture 2015'!$F:$F,'Scritture 2015'!$G:$G,"38",'Scritture 2015'!$A:$A,$M470)</f>
        <v>0</v>
      </c>
      <c r="U470" s="29">
        <f>+SUMIFS('Scritture 2015'!$F:$F,'Scritture 2015'!$G:$G,"16",'Scritture 2015'!$A:$A,$M470)</f>
        <v>0</v>
      </c>
      <c r="V470" s="29">
        <f>+SUMIFS('Scritture 2015'!$F:$F,'Scritture 2015'!$G:$G,"39CA",'Scritture 2015'!$A:$A,$M470)</f>
        <v>0</v>
      </c>
      <c r="W470" s="29">
        <f>+SUMIFS('Scritture 2015'!$F:$F,'Scritture 2015'!$G:$G,"17",'Scritture 2015'!$A:$A,$M470)</f>
        <v>0</v>
      </c>
      <c r="X470" s="29">
        <f>+SUMIFS('Scritture 2015'!$F:$F,'Scritture 2015'!$G:$G,"39AF",'Scritture 2015'!$A:$A,$M470)</f>
        <v>0</v>
      </c>
      <c r="Y470" s="29">
        <f>+SUMIFS('Scritture 2015'!$F:$F,'Scritture 2015'!$G:$G,"39SD",'Scritture 2015'!$A:$A,$M470)</f>
        <v>0</v>
      </c>
      <c r="Z470" s="29">
        <f>+SUMIFS('Scritture 2015'!$F:$F,'Scritture 2015'!$G:$G,"37",'Scritture 2015'!$A:$A,$M470)</f>
        <v>0</v>
      </c>
      <c r="AA470" s="29">
        <f>+SUMIFS('Scritture 2015'!$F:$F,'Scritture 2015'!$G:$G,"19",'Scritture 2015'!$A:$A,$M470)</f>
        <v>0</v>
      </c>
      <c r="AB470" s="29">
        <f>+SUMIFS('Scritture 2015'!$F:$F,'Scritture 2015'!$G:$G,"SP",'Scritture 2015'!$A:$A,$M470)</f>
        <v>0</v>
      </c>
      <c r="AC470" s="29">
        <f t="shared" si="42"/>
        <v>31936.9</v>
      </c>
      <c r="AD470" s="29">
        <f t="shared" si="43"/>
        <v>0</v>
      </c>
      <c r="AF470">
        <v>550</v>
      </c>
      <c r="AG470" t="s">
        <v>951</v>
      </c>
    </row>
    <row r="471" spans="1:33" x14ac:dyDescent="0.3">
      <c r="A471" s="12" t="s">
        <v>426</v>
      </c>
      <c r="B471" s="12" t="s">
        <v>467</v>
      </c>
      <c r="C471" s="13" t="s">
        <v>468</v>
      </c>
      <c r="D471" s="13" t="s">
        <v>506</v>
      </c>
      <c r="E471" s="14" t="s">
        <v>507</v>
      </c>
      <c r="F471" s="13"/>
      <c r="G471" s="13"/>
      <c r="H471" s="10" t="s">
        <v>426</v>
      </c>
      <c r="I471" s="10" t="s">
        <v>467</v>
      </c>
      <c r="J471" t="s">
        <v>508</v>
      </c>
      <c r="K471" t="s">
        <v>508</v>
      </c>
      <c r="L471">
        <v>0</v>
      </c>
      <c r="M471" s="15">
        <v>44008000033</v>
      </c>
      <c r="N471" s="15" t="s">
        <v>588</v>
      </c>
      <c r="O471" s="12">
        <f>+VLOOKUP(M471,[2]Foglio1!$A:$C,3,0)</f>
        <v>55108.98</v>
      </c>
      <c r="P471" s="12">
        <f>+VLOOKUP(M471,[3]Foglio1!$A$1:$C$65536,3,0)</f>
        <v>132925.03</v>
      </c>
      <c r="Q471" s="12">
        <f t="shared" si="44"/>
        <v>77816.049999999988</v>
      </c>
      <c r="R471" s="29">
        <f>+VLOOKUP($M471,'Sp 2013'!$M:$X,12,0)</f>
        <v>0</v>
      </c>
      <c r="S471" s="29">
        <f>+VLOOKUP($M471,'Bil 2014'!$M:$Y,13,0)</f>
        <v>0</v>
      </c>
      <c r="T471" s="29">
        <f>+SUMIFS('Scritture 2015'!$F:$F,'Scritture 2015'!$G:$G,"38",'Scritture 2015'!$A:$A,$M471)</f>
        <v>0</v>
      </c>
      <c r="U471" s="29">
        <f>+SUMIFS('Scritture 2015'!$F:$F,'Scritture 2015'!$G:$G,"16",'Scritture 2015'!$A:$A,$M471)</f>
        <v>0</v>
      </c>
      <c r="V471" s="29">
        <f>+SUMIFS('Scritture 2015'!$F:$F,'Scritture 2015'!$G:$G,"39CA",'Scritture 2015'!$A:$A,$M471)</f>
        <v>0</v>
      </c>
      <c r="W471" s="29">
        <f>+SUMIFS('Scritture 2015'!$F:$F,'Scritture 2015'!$G:$G,"17",'Scritture 2015'!$A:$A,$M471)</f>
        <v>0</v>
      </c>
      <c r="X471" s="29">
        <f>+SUMIFS('Scritture 2015'!$F:$F,'Scritture 2015'!$G:$G,"39AF",'Scritture 2015'!$A:$A,$M471)</f>
        <v>0</v>
      </c>
      <c r="Y471" s="29">
        <f>+SUMIFS('Scritture 2015'!$F:$F,'Scritture 2015'!$G:$G,"39SD",'Scritture 2015'!$A:$A,$M471)</f>
        <v>0</v>
      </c>
      <c r="Z471" s="29">
        <f>+SUMIFS('Scritture 2015'!$F:$F,'Scritture 2015'!$G:$G,"37",'Scritture 2015'!$A:$A,$M471)</f>
        <v>0</v>
      </c>
      <c r="AA471" s="29">
        <f>+SUMIFS('Scritture 2015'!$F:$F,'Scritture 2015'!$G:$G,"19",'Scritture 2015'!$A:$A,$M471)</f>
        <v>0</v>
      </c>
      <c r="AB471" s="29">
        <f>+SUMIFS('Scritture 2015'!$F:$F,'Scritture 2015'!$G:$G,"SP",'Scritture 2015'!$A:$A,$M471)</f>
        <v>0</v>
      </c>
      <c r="AC471" s="29">
        <f t="shared" si="42"/>
        <v>132925.03</v>
      </c>
      <c r="AD471" s="29">
        <f t="shared" si="43"/>
        <v>0</v>
      </c>
      <c r="AF471">
        <v>550</v>
      </c>
      <c r="AG471" t="s">
        <v>951</v>
      </c>
    </row>
    <row r="472" spans="1:33" x14ac:dyDescent="0.3">
      <c r="A472" s="12" t="s">
        <v>426</v>
      </c>
      <c r="B472" s="12" t="s">
        <v>467</v>
      </c>
      <c r="C472" s="13" t="s">
        <v>468</v>
      </c>
      <c r="D472" s="13" t="s">
        <v>506</v>
      </c>
      <c r="E472" s="14" t="s">
        <v>507</v>
      </c>
      <c r="F472" s="13"/>
      <c r="G472" s="13"/>
      <c r="H472" s="10" t="s">
        <v>426</v>
      </c>
      <c r="I472" s="10" t="s">
        <v>467</v>
      </c>
      <c r="J472" t="s">
        <v>508</v>
      </c>
      <c r="K472" t="s">
        <v>508</v>
      </c>
      <c r="L472">
        <v>0</v>
      </c>
      <c r="M472" s="15">
        <v>44008000034</v>
      </c>
      <c r="N472" s="15" t="s">
        <v>589</v>
      </c>
      <c r="O472" s="12">
        <f>+VLOOKUP(M472,[2]Foglio1!$A:$C,3,0)</f>
        <v>10661.77</v>
      </c>
      <c r="P472" s="12">
        <f>+VLOOKUP(M472,[3]Foglio1!$A$1:$C$65536,3,0)</f>
        <v>12168.16</v>
      </c>
      <c r="Q472" s="12">
        <f t="shared" si="44"/>
        <v>1506.3899999999994</v>
      </c>
      <c r="R472" s="29">
        <f>+VLOOKUP($M472,'Sp 2013'!$M:$X,12,0)</f>
        <v>0</v>
      </c>
      <c r="S472" s="29">
        <f>+VLOOKUP($M472,'Bil 2014'!$M:$Y,13,0)</f>
        <v>0</v>
      </c>
      <c r="T472" s="29">
        <f>+SUMIFS('Scritture 2015'!$F:$F,'Scritture 2015'!$G:$G,"38",'Scritture 2015'!$A:$A,$M472)</f>
        <v>0</v>
      </c>
      <c r="U472" s="29">
        <f>+SUMIFS('Scritture 2015'!$F:$F,'Scritture 2015'!$G:$G,"16",'Scritture 2015'!$A:$A,$M472)</f>
        <v>0</v>
      </c>
      <c r="V472" s="29">
        <f>+SUMIFS('Scritture 2015'!$F:$F,'Scritture 2015'!$G:$G,"39CA",'Scritture 2015'!$A:$A,$M472)</f>
        <v>0</v>
      </c>
      <c r="W472" s="29">
        <f>+SUMIFS('Scritture 2015'!$F:$F,'Scritture 2015'!$G:$G,"17",'Scritture 2015'!$A:$A,$M472)</f>
        <v>0</v>
      </c>
      <c r="X472" s="29">
        <f>+SUMIFS('Scritture 2015'!$F:$F,'Scritture 2015'!$G:$G,"39AF",'Scritture 2015'!$A:$A,$M472)</f>
        <v>0</v>
      </c>
      <c r="Y472" s="29">
        <f>+SUMIFS('Scritture 2015'!$F:$F,'Scritture 2015'!$G:$G,"39SD",'Scritture 2015'!$A:$A,$M472)</f>
        <v>0</v>
      </c>
      <c r="Z472" s="29">
        <f>+SUMIFS('Scritture 2015'!$F:$F,'Scritture 2015'!$G:$G,"37",'Scritture 2015'!$A:$A,$M472)</f>
        <v>0</v>
      </c>
      <c r="AA472" s="29">
        <f>+SUMIFS('Scritture 2015'!$F:$F,'Scritture 2015'!$G:$G,"19",'Scritture 2015'!$A:$A,$M472)</f>
        <v>0</v>
      </c>
      <c r="AB472" s="29">
        <f>+SUMIFS('Scritture 2015'!$F:$F,'Scritture 2015'!$G:$G,"SP",'Scritture 2015'!$A:$A,$M472)</f>
        <v>0</v>
      </c>
      <c r="AC472" s="29">
        <f t="shared" si="42"/>
        <v>12168.16</v>
      </c>
      <c r="AD472" s="29">
        <f t="shared" si="43"/>
        <v>0</v>
      </c>
      <c r="AF472">
        <v>550</v>
      </c>
      <c r="AG472" t="s">
        <v>951</v>
      </c>
    </row>
    <row r="473" spans="1:33" x14ac:dyDescent="0.3">
      <c r="A473" s="12" t="s">
        <v>426</v>
      </c>
      <c r="B473" s="12" t="s">
        <v>467</v>
      </c>
      <c r="C473" s="13" t="s">
        <v>468</v>
      </c>
      <c r="D473" s="13" t="s">
        <v>506</v>
      </c>
      <c r="E473" s="14" t="s">
        <v>507</v>
      </c>
      <c r="F473" s="13"/>
      <c r="G473" s="13"/>
      <c r="H473" s="10" t="s">
        <v>426</v>
      </c>
      <c r="I473" s="10" t="s">
        <v>467</v>
      </c>
      <c r="J473" t="s">
        <v>508</v>
      </c>
      <c r="K473" t="s">
        <v>508</v>
      </c>
      <c r="L473">
        <v>0</v>
      </c>
      <c r="M473" s="15">
        <v>44008000037</v>
      </c>
      <c r="N473" s="15" t="s">
        <v>590</v>
      </c>
      <c r="O473" s="12">
        <f>+VLOOKUP(M473,[2]Foglio1!$A:$C,3,0)</f>
        <v>75.59</v>
      </c>
      <c r="P473" s="12">
        <f>+VLOOKUP(M473,[3]Foglio1!$A$1:$C$65536,3,0)</f>
        <v>107.39</v>
      </c>
      <c r="Q473" s="12">
        <f t="shared" si="44"/>
        <v>31.799999999999997</v>
      </c>
      <c r="R473" s="29">
        <f>+VLOOKUP($M473,'Sp 2013'!$M:$X,12,0)</f>
        <v>0</v>
      </c>
      <c r="S473" s="29">
        <f>+VLOOKUP($M473,'Bil 2014'!$M:$Y,13,0)</f>
        <v>0</v>
      </c>
      <c r="T473" s="29">
        <f>+SUMIFS('Scritture 2015'!$F:$F,'Scritture 2015'!$G:$G,"38",'Scritture 2015'!$A:$A,$M473)</f>
        <v>0</v>
      </c>
      <c r="U473" s="29">
        <f>+SUMIFS('Scritture 2015'!$F:$F,'Scritture 2015'!$G:$G,"16",'Scritture 2015'!$A:$A,$M473)</f>
        <v>0</v>
      </c>
      <c r="V473" s="29">
        <f>+SUMIFS('Scritture 2015'!$F:$F,'Scritture 2015'!$G:$G,"39CA",'Scritture 2015'!$A:$A,$M473)</f>
        <v>0</v>
      </c>
      <c r="W473" s="29">
        <f>+SUMIFS('Scritture 2015'!$F:$F,'Scritture 2015'!$G:$G,"17",'Scritture 2015'!$A:$A,$M473)</f>
        <v>0</v>
      </c>
      <c r="X473" s="29">
        <f>+SUMIFS('Scritture 2015'!$F:$F,'Scritture 2015'!$G:$G,"39AF",'Scritture 2015'!$A:$A,$M473)</f>
        <v>0</v>
      </c>
      <c r="Y473" s="29">
        <f>+SUMIFS('Scritture 2015'!$F:$F,'Scritture 2015'!$G:$G,"39SD",'Scritture 2015'!$A:$A,$M473)</f>
        <v>0</v>
      </c>
      <c r="Z473" s="29">
        <f>+SUMIFS('Scritture 2015'!$F:$F,'Scritture 2015'!$G:$G,"37",'Scritture 2015'!$A:$A,$M473)</f>
        <v>0</v>
      </c>
      <c r="AA473" s="29">
        <f>+SUMIFS('Scritture 2015'!$F:$F,'Scritture 2015'!$G:$G,"19",'Scritture 2015'!$A:$A,$M473)</f>
        <v>0</v>
      </c>
      <c r="AB473" s="29">
        <f>+SUMIFS('Scritture 2015'!$F:$F,'Scritture 2015'!$G:$G,"SP",'Scritture 2015'!$A:$A,$M473)</f>
        <v>0</v>
      </c>
      <c r="AC473" s="29">
        <f t="shared" si="42"/>
        <v>107.39</v>
      </c>
      <c r="AD473" s="29">
        <f t="shared" si="43"/>
        <v>0</v>
      </c>
      <c r="AF473">
        <v>550</v>
      </c>
      <c r="AG473" t="s">
        <v>951</v>
      </c>
    </row>
    <row r="474" spans="1:33" x14ac:dyDescent="0.3">
      <c r="A474" s="12" t="s">
        <v>426</v>
      </c>
      <c r="B474" s="12" t="s">
        <v>467</v>
      </c>
      <c r="C474" s="13" t="s">
        <v>468</v>
      </c>
      <c r="D474" s="13" t="s">
        <v>506</v>
      </c>
      <c r="E474" s="14" t="s">
        <v>507</v>
      </c>
      <c r="F474" s="13"/>
      <c r="G474" s="13"/>
      <c r="H474" s="10" t="s">
        <v>426</v>
      </c>
      <c r="I474" s="10" t="s">
        <v>467</v>
      </c>
      <c r="J474" t="s">
        <v>508</v>
      </c>
      <c r="K474" t="s">
        <v>508</v>
      </c>
      <c r="L474">
        <v>0</v>
      </c>
      <c r="M474" s="15">
        <v>44008000038</v>
      </c>
      <c r="N474" s="15" t="s">
        <v>591</v>
      </c>
      <c r="O474" s="12">
        <f>+VLOOKUP(M474,[2]Foglio1!$A:$C,3,0)</f>
        <v>3173.24</v>
      </c>
      <c r="P474" s="12">
        <f>+VLOOKUP(M474,[3]Foglio1!$A$1:$C$65536,3,0)</f>
        <v>2249.27</v>
      </c>
      <c r="Q474" s="12">
        <f t="shared" si="44"/>
        <v>-923.9699999999998</v>
      </c>
      <c r="R474" s="29">
        <f>+VLOOKUP($M474,'Sp 2013'!$M:$X,12,0)</f>
        <v>0</v>
      </c>
      <c r="S474" s="29">
        <f>+VLOOKUP($M474,'Bil 2014'!$M:$Y,13,0)</f>
        <v>0</v>
      </c>
      <c r="T474" s="29">
        <f>+SUMIFS('Scritture 2015'!$F:$F,'Scritture 2015'!$G:$G,"38",'Scritture 2015'!$A:$A,$M474)</f>
        <v>0</v>
      </c>
      <c r="U474" s="29">
        <f>+SUMIFS('Scritture 2015'!$F:$F,'Scritture 2015'!$G:$G,"16",'Scritture 2015'!$A:$A,$M474)</f>
        <v>0</v>
      </c>
      <c r="V474" s="29">
        <f>+SUMIFS('Scritture 2015'!$F:$F,'Scritture 2015'!$G:$G,"39CA",'Scritture 2015'!$A:$A,$M474)</f>
        <v>0</v>
      </c>
      <c r="W474" s="29">
        <f>+SUMIFS('Scritture 2015'!$F:$F,'Scritture 2015'!$G:$G,"17",'Scritture 2015'!$A:$A,$M474)</f>
        <v>0</v>
      </c>
      <c r="X474" s="29">
        <f>+SUMIFS('Scritture 2015'!$F:$F,'Scritture 2015'!$G:$G,"39AF",'Scritture 2015'!$A:$A,$M474)</f>
        <v>0</v>
      </c>
      <c r="Y474" s="29">
        <f>+SUMIFS('Scritture 2015'!$F:$F,'Scritture 2015'!$G:$G,"39SD",'Scritture 2015'!$A:$A,$M474)</f>
        <v>0</v>
      </c>
      <c r="Z474" s="29">
        <f>+SUMIFS('Scritture 2015'!$F:$F,'Scritture 2015'!$G:$G,"37",'Scritture 2015'!$A:$A,$M474)</f>
        <v>0</v>
      </c>
      <c r="AA474" s="29">
        <f>+SUMIFS('Scritture 2015'!$F:$F,'Scritture 2015'!$G:$G,"19",'Scritture 2015'!$A:$A,$M474)</f>
        <v>0</v>
      </c>
      <c r="AB474" s="29">
        <f>+SUMIFS('Scritture 2015'!$F:$F,'Scritture 2015'!$G:$G,"SP",'Scritture 2015'!$A:$A,$M474)</f>
        <v>0</v>
      </c>
      <c r="AC474" s="29">
        <f t="shared" si="42"/>
        <v>2249.27</v>
      </c>
      <c r="AD474" s="29">
        <f t="shared" si="43"/>
        <v>0</v>
      </c>
      <c r="AF474">
        <v>550</v>
      </c>
      <c r="AG474" t="s">
        <v>951</v>
      </c>
    </row>
    <row r="475" spans="1:33" x14ac:dyDescent="0.3">
      <c r="A475" s="12" t="s">
        <v>426</v>
      </c>
      <c r="B475" s="12" t="s">
        <v>467</v>
      </c>
      <c r="C475" s="13" t="s">
        <v>468</v>
      </c>
      <c r="D475" s="13" t="s">
        <v>506</v>
      </c>
      <c r="E475" s="14" t="s">
        <v>507</v>
      </c>
      <c r="F475" s="13"/>
      <c r="G475" s="13"/>
      <c r="H475" s="10" t="s">
        <v>426</v>
      </c>
      <c r="I475" s="10" t="s">
        <v>467</v>
      </c>
      <c r="J475" t="s">
        <v>508</v>
      </c>
      <c r="K475" t="s">
        <v>508</v>
      </c>
      <c r="L475">
        <v>0</v>
      </c>
      <c r="M475" s="15">
        <v>44008000039</v>
      </c>
      <c r="N475" s="15" t="s">
        <v>592</v>
      </c>
      <c r="O475" s="12">
        <f>+VLOOKUP(M475,[2]Foglio1!$A:$C,3,0)</f>
        <v>36921.29</v>
      </c>
      <c r="P475" s="12">
        <f>+VLOOKUP(M475,[3]Foglio1!$A$1:$C$65536,3,0)</f>
        <v>0</v>
      </c>
      <c r="Q475" s="12">
        <f t="shared" si="44"/>
        <v>-36921.29</v>
      </c>
      <c r="R475" s="29">
        <f>+VLOOKUP($M475,'Sp 2013'!$M:$X,12,0)</f>
        <v>0</v>
      </c>
      <c r="S475" s="29">
        <f>+VLOOKUP($M475,'Bil 2014'!$M:$Y,13,0)</f>
        <v>0</v>
      </c>
      <c r="T475" s="29">
        <f>+SUMIFS('Scritture 2015'!$F:$F,'Scritture 2015'!$G:$G,"38",'Scritture 2015'!$A:$A,$M475)</f>
        <v>0</v>
      </c>
      <c r="U475" s="29">
        <f>+SUMIFS('Scritture 2015'!$F:$F,'Scritture 2015'!$G:$G,"16",'Scritture 2015'!$A:$A,$M475)</f>
        <v>0</v>
      </c>
      <c r="V475" s="29">
        <f>+SUMIFS('Scritture 2015'!$F:$F,'Scritture 2015'!$G:$G,"39CA",'Scritture 2015'!$A:$A,$M475)</f>
        <v>0</v>
      </c>
      <c r="W475" s="29">
        <f>+SUMIFS('Scritture 2015'!$F:$F,'Scritture 2015'!$G:$G,"17",'Scritture 2015'!$A:$A,$M475)</f>
        <v>0</v>
      </c>
      <c r="X475" s="29">
        <f>+SUMIFS('Scritture 2015'!$F:$F,'Scritture 2015'!$G:$G,"39AF",'Scritture 2015'!$A:$A,$M475)</f>
        <v>0</v>
      </c>
      <c r="Y475" s="29">
        <f>+SUMIFS('Scritture 2015'!$F:$F,'Scritture 2015'!$G:$G,"39SD",'Scritture 2015'!$A:$A,$M475)</f>
        <v>0</v>
      </c>
      <c r="Z475" s="29">
        <f>+SUMIFS('Scritture 2015'!$F:$F,'Scritture 2015'!$G:$G,"37",'Scritture 2015'!$A:$A,$M475)</f>
        <v>0</v>
      </c>
      <c r="AA475" s="29">
        <f>+SUMIFS('Scritture 2015'!$F:$F,'Scritture 2015'!$G:$G,"19",'Scritture 2015'!$A:$A,$M475)</f>
        <v>0</v>
      </c>
      <c r="AB475" s="29">
        <f>+SUMIFS('Scritture 2015'!$F:$F,'Scritture 2015'!$G:$G,"SP",'Scritture 2015'!$A:$A,$M475)</f>
        <v>0</v>
      </c>
      <c r="AC475" s="29">
        <f t="shared" si="42"/>
        <v>0</v>
      </c>
      <c r="AD475" s="29">
        <f t="shared" si="43"/>
        <v>0</v>
      </c>
      <c r="AF475">
        <v>550</v>
      </c>
      <c r="AG475" t="s">
        <v>951</v>
      </c>
    </row>
    <row r="476" spans="1:33" x14ac:dyDescent="0.3">
      <c r="A476" s="12" t="s">
        <v>426</v>
      </c>
      <c r="B476" s="12" t="s">
        <v>467</v>
      </c>
      <c r="C476" s="13" t="s">
        <v>468</v>
      </c>
      <c r="D476" s="13" t="s">
        <v>506</v>
      </c>
      <c r="E476" s="14" t="s">
        <v>507</v>
      </c>
      <c r="F476" s="13"/>
      <c r="G476" s="13"/>
      <c r="H476" s="10" t="s">
        <v>426</v>
      </c>
      <c r="I476" s="10" t="s">
        <v>467</v>
      </c>
      <c r="J476" t="s">
        <v>508</v>
      </c>
      <c r="K476" t="s">
        <v>508</v>
      </c>
      <c r="L476">
        <v>0</v>
      </c>
      <c r="M476" s="15">
        <v>44008000045</v>
      </c>
      <c r="N476" s="15" t="s">
        <v>593</v>
      </c>
      <c r="O476" s="12">
        <f>+VLOOKUP(M476,[2]Foglio1!$A:$C,3,0)</f>
        <v>4755</v>
      </c>
      <c r="P476" s="12">
        <f>+VLOOKUP(M476,[3]Foglio1!$A$1:$C$65536,3,0)</f>
        <v>5525</v>
      </c>
      <c r="Q476" s="12">
        <f t="shared" si="44"/>
        <v>770</v>
      </c>
      <c r="R476" s="29">
        <f>+VLOOKUP($M476,'Sp 2013'!$M:$X,12,0)</f>
        <v>0</v>
      </c>
      <c r="S476" s="29">
        <f>+VLOOKUP($M476,'Bil 2014'!$M:$Y,13,0)</f>
        <v>0</v>
      </c>
      <c r="T476" s="29">
        <f>+SUMIFS('Scritture 2015'!$F:$F,'Scritture 2015'!$G:$G,"38",'Scritture 2015'!$A:$A,$M476)</f>
        <v>0</v>
      </c>
      <c r="U476" s="29">
        <f>+SUMIFS('Scritture 2015'!$F:$F,'Scritture 2015'!$G:$G,"16",'Scritture 2015'!$A:$A,$M476)</f>
        <v>0</v>
      </c>
      <c r="V476" s="29">
        <f>+SUMIFS('Scritture 2015'!$F:$F,'Scritture 2015'!$G:$G,"39CA",'Scritture 2015'!$A:$A,$M476)</f>
        <v>0</v>
      </c>
      <c r="W476" s="29">
        <f>+SUMIFS('Scritture 2015'!$F:$F,'Scritture 2015'!$G:$G,"17",'Scritture 2015'!$A:$A,$M476)</f>
        <v>0</v>
      </c>
      <c r="X476" s="29">
        <f>+SUMIFS('Scritture 2015'!$F:$F,'Scritture 2015'!$G:$G,"39AF",'Scritture 2015'!$A:$A,$M476)</f>
        <v>0</v>
      </c>
      <c r="Y476" s="29">
        <f>+SUMIFS('Scritture 2015'!$F:$F,'Scritture 2015'!$G:$G,"39SD",'Scritture 2015'!$A:$A,$M476)</f>
        <v>0</v>
      </c>
      <c r="Z476" s="29">
        <f>+SUMIFS('Scritture 2015'!$F:$F,'Scritture 2015'!$G:$G,"37",'Scritture 2015'!$A:$A,$M476)</f>
        <v>0</v>
      </c>
      <c r="AA476" s="29">
        <f>+SUMIFS('Scritture 2015'!$F:$F,'Scritture 2015'!$G:$G,"19",'Scritture 2015'!$A:$A,$M476)</f>
        <v>0</v>
      </c>
      <c r="AB476" s="29">
        <f>+SUMIFS('Scritture 2015'!$F:$F,'Scritture 2015'!$G:$G,"SP",'Scritture 2015'!$A:$A,$M476)</f>
        <v>0</v>
      </c>
      <c r="AC476" s="29">
        <f t="shared" si="42"/>
        <v>5525</v>
      </c>
      <c r="AD476" s="29">
        <f t="shared" si="43"/>
        <v>0</v>
      </c>
      <c r="AF476">
        <v>550</v>
      </c>
      <c r="AG476" t="s">
        <v>951</v>
      </c>
    </row>
    <row r="477" spans="1:33" x14ac:dyDescent="0.3">
      <c r="A477" s="12" t="s">
        <v>426</v>
      </c>
      <c r="B477" s="12" t="s">
        <v>467</v>
      </c>
      <c r="C477" s="13" t="s">
        <v>468</v>
      </c>
      <c r="D477" s="13" t="s">
        <v>531</v>
      </c>
      <c r="E477" s="14" t="s">
        <v>584</v>
      </c>
      <c r="F477" s="13"/>
      <c r="G477" s="13"/>
      <c r="H477" s="10" t="s">
        <v>426</v>
      </c>
      <c r="I477" s="10" t="s">
        <v>467</v>
      </c>
      <c r="J477" t="s">
        <v>508</v>
      </c>
      <c r="K477" t="s">
        <v>508</v>
      </c>
      <c r="L477">
        <v>0</v>
      </c>
      <c r="M477" s="30">
        <v>44008000048</v>
      </c>
      <c r="N477" s="31" t="s">
        <v>594</v>
      </c>
      <c r="O477" s="12">
        <f>+VLOOKUP(M477,[2]Foglio1!$A:$C,3,0)</f>
        <v>4883.45</v>
      </c>
      <c r="P477" s="12">
        <f>+VLOOKUP(M477,[3]Foglio1!$A$1:$C$65536,3,0)</f>
        <v>8446.0499999999993</v>
      </c>
      <c r="Q477" s="12">
        <f t="shared" si="44"/>
        <v>3562.5999999999995</v>
      </c>
      <c r="R477" s="29">
        <f>+VLOOKUP($M477,'Sp 2013'!$M:$X,12,0)</f>
        <v>0</v>
      </c>
      <c r="S477" s="29">
        <f>+VLOOKUP($M477,'Bil 2014'!$M:$Y,13,0)</f>
        <v>0</v>
      </c>
      <c r="T477" s="29">
        <f>+SUMIFS('Scritture 2015'!$F:$F,'Scritture 2015'!$G:$G,"38",'Scritture 2015'!$A:$A,$M477)</f>
        <v>0</v>
      </c>
      <c r="U477" s="29">
        <f>+SUMIFS('Scritture 2015'!$F:$F,'Scritture 2015'!$G:$G,"16",'Scritture 2015'!$A:$A,$M477)</f>
        <v>0</v>
      </c>
      <c r="V477" s="29">
        <f>+SUMIFS('Scritture 2015'!$F:$F,'Scritture 2015'!$G:$G,"39CA",'Scritture 2015'!$A:$A,$M477)</f>
        <v>0</v>
      </c>
      <c r="W477" s="29">
        <f>+SUMIFS('Scritture 2015'!$F:$F,'Scritture 2015'!$G:$G,"17",'Scritture 2015'!$A:$A,$M477)</f>
        <v>0</v>
      </c>
      <c r="X477" s="29">
        <f>+SUMIFS('Scritture 2015'!$F:$F,'Scritture 2015'!$G:$G,"39AF",'Scritture 2015'!$A:$A,$M477)</f>
        <v>0</v>
      </c>
      <c r="Y477" s="29">
        <f>+SUMIFS('Scritture 2015'!$F:$F,'Scritture 2015'!$G:$G,"39SD",'Scritture 2015'!$A:$A,$M477)</f>
        <v>0</v>
      </c>
      <c r="Z477" s="29">
        <f>+SUMIFS('Scritture 2015'!$F:$F,'Scritture 2015'!$G:$G,"37",'Scritture 2015'!$A:$A,$M477)</f>
        <v>0</v>
      </c>
      <c r="AA477" s="29">
        <f>+SUMIFS('Scritture 2015'!$F:$F,'Scritture 2015'!$G:$G,"19",'Scritture 2015'!$A:$A,$M477)</f>
        <v>0</v>
      </c>
      <c r="AB477" s="29">
        <f>+SUMIFS('Scritture 2015'!$F:$F,'Scritture 2015'!$G:$G,"SP",'Scritture 2015'!$A:$A,$M477)</f>
        <v>0</v>
      </c>
      <c r="AC477" s="29">
        <f t="shared" si="42"/>
        <v>8446.0499999999993</v>
      </c>
      <c r="AD477" s="29">
        <f t="shared" si="43"/>
        <v>0</v>
      </c>
      <c r="AF477">
        <v>550</v>
      </c>
      <c r="AG477" t="s">
        <v>903</v>
      </c>
    </row>
    <row r="478" spans="1:33" x14ac:dyDescent="0.3">
      <c r="A478" s="12" t="s">
        <v>426</v>
      </c>
      <c r="B478" s="12" t="s">
        <v>467</v>
      </c>
      <c r="C478" s="13" t="s">
        <v>468</v>
      </c>
      <c r="D478" s="13" t="s">
        <v>531</v>
      </c>
      <c r="E478" s="14" t="s">
        <v>584</v>
      </c>
      <c r="F478" s="13"/>
      <c r="G478" s="13"/>
      <c r="H478" s="10" t="s">
        <v>426</v>
      </c>
      <c r="I478" s="10" t="s">
        <v>467</v>
      </c>
      <c r="J478" t="s">
        <v>508</v>
      </c>
      <c r="K478" t="s">
        <v>508</v>
      </c>
      <c r="L478">
        <v>0</v>
      </c>
      <c r="M478" s="30">
        <v>44008000049</v>
      </c>
      <c r="N478" s="31" t="s">
        <v>595</v>
      </c>
      <c r="O478" s="12">
        <f>+VLOOKUP(M478,[2]Foglio1!$A:$C,3,0)</f>
        <v>1924.06</v>
      </c>
      <c r="P478" s="12">
        <f>+VLOOKUP(M478,[3]Foglio1!$A$1:$C$65536,3,0)</f>
        <v>0</v>
      </c>
      <c r="Q478" s="12">
        <f t="shared" si="44"/>
        <v>-1924.06</v>
      </c>
      <c r="R478" s="29">
        <f>+VLOOKUP($M478,'Sp 2013'!$M:$X,12,0)</f>
        <v>0</v>
      </c>
      <c r="S478" s="29">
        <f>+VLOOKUP($M478,'Bil 2014'!$M:$Y,13,0)</f>
        <v>0</v>
      </c>
      <c r="T478" s="29">
        <f>+SUMIFS('Scritture 2015'!$F:$F,'Scritture 2015'!$G:$G,"38",'Scritture 2015'!$A:$A,$M478)</f>
        <v>0</v>
      </c>
      <c r="U478" s="29">
        <f>+SUMIFS('Scritture 2015'!$F:$F,'Scritture 2015'!$G:$G,"16",'Scritture 2015'!$A:$A,$M478)</f>
        <v>0</v>
      </c>
      <c r="V478" s="29">
        <f>+SUMIFS('Scritture 2015'!$F:$F,'Scritture 2015'!$G:$G,"39CA",'Scritture 2015'!$A:$A,$M478)</f>
        <v>0</v>
      </c>
      <c r="W478" s="29">
        <f>+SUMIFS('Scritture 2015'!$F:$F,'Scritture 2015'!$G:$G,"17",'Scritture 2015'!$A:$A,$M478)</f>
        <v>0</v>
      </c>
      <c r="X478" s="29">
        <f>+SUMIFS('Scritture 2015'!$F:$F,'Scritture 2015'!$G:$G,"39AF",'Scritture 2015'!$A:$A,$M478)</f>
        <v>0</v>
      </c>
      <c r="Y478" s="29">
        <f>+SUMIFS('Scritture 2015'!$F:$F,'Scritture 2015'!$G:$G,"39SD",'Scritture 2015'!$A:$A,$M478)</f>
        <v>0</v>
      </c>
      <c r="Z478" s="29">
        <f>+SUMIFS('Scritture 2015'!$F:$F,'Scritture 2015'!$G:$G,"37",'Scritture 2015'!$A:$A,$M478)</f>
        <v>0</v>
      </c>
      <c r="AA478" s="29">
        <f>+SUMIFS('Scritture 2015'!$F:$F,'Scritture 2015'!$G:$G,"19",'Scritture 2015'!$A:$A,$M478)</f>
        <v>0</v>
      </c>
      <c r="AB478" s="29">
        <f>+SUMIFS('Scritture 2015'!$F:$F,'Scritture 2015'!$G:$G,"SP",'Scritture 2015'!$A:$A,$M478)</f>
        <v>0</v>
      </c>
      <c r="AC478" s="29">
        <f t="shared" si="42"/>
        <v>0</v>
      </c>
      <c r="AD478" s="29">
        <f t="shared" si="43"/>
        <v>0</v>
      </c>
      <c r="AF478">
        <v>550</v>
      </c>
      <c r="AG478" t="s">
        <v>903</v>
      </c>
    </row>
    <row r="479" spans="1:33" x14ac:dyDescent="0.3">
      <c r="A479" s="12" t="s">
        <v>426</v>
      </c>
      <c r="B479" s="12" t="s">
        <v>467</v>
      </c>
      <c r="C479" s="13" t="s">
        <v>468</v>
      </c>
      <c r="D479" s="13" t="s">
        <v>531</v>
      </c>
      <c r="E479" s="14" t="s">
        <v>584</v>
      </c>
      <c r="F479" s="13"/>
      <c r="G479" s="13"/>
      <c r="H479" s="10" t="s">
        <v>426</v>
      </c>
      <c r="I479" s="10" t="s">
        <v>467</v>
      </c>
      <c r="J479" t="s">
        <v>508</v>
      </c>
      <c r="K479" t="s">
        <v>508</v>
      </c>
      <c r="L479">
        <v>0</v>
      </c>
      <c r="M479" s="15">
        <v>44004000028</v>
      </c>
      <c r="N479" s="15" t="s">
        <v>596</v>
      </c>
      <c r="O479" s="12">
        <f>+VLOOKUP(M479,[2]Foglio1!$A:$C,3,0)</f>
        <v>13758.33</v>
      </c>
      <c r="P479" s="12">
        <f>+VLOOKUP(M479,[3]Foglio1!$A$1:$C$65536,3,0)</f>
        <v>0</v>
      </c>
      <c r="Q479" s="12">
        <f t="shared" si="44"/>
        <v>-13758.33</v>
      </c>
      <c r="R479" s="29">
        <f>+VLOOKUP($M479,'Sp 2013'!$M:$X,12,0)</f>
        <v>0</v>
      </c>
      <c r="S479" s="29">
        <f>+VLOOKUP($M479,'Bil 2014'!$M:$Y,13,0)</f>
        <v>0</v>
      </c>
      <c r="T479" s="29">
        <f>+SUMIFS('Scritture 2015'!$F:$F,'Scritture 2015'!$G:$G,"38",'Scritture 2015'!$A:$A,$M479)</f>
        <v>0</v>
      </c>
      <c r="U479" s="29">
        <f>+SUMIFS('Scritture 2015'!$F:$F,'Scritture 2015'!$G:$G,"16",'Scritture 2015'!$A:$A,$M479)</f>
        <v>0</v>
      </c>
      <c r="V479" s="29">
        <f>+SUMIFS('Scritture 2015'!$F:$F,'Scritture 2015'!$G:$G,"39CA",'Scritture 2015'!$A:$A,$M479)</f>
        <v>0</v>
      </c>
      <c r="W479" s="29">
        <f>+SUMIFS('Scritture 2015'!$F:$F,'Scritture 2015'!$G:$G,"17",'Scritture 2015'!$A:$A,$M479)</f>
        <v>0</v>
      </c>
      <c r="X479" s="29">
        <f>+SUMIFS('Scritture 2015'!$F:$F,'Scritture 2015'!$G:$G,"39AF",'Scritture 2015'!$A:$A,$M479)</f>
        <v>0</v>
      </c>
      <c r="Y479" s="29">
        <f>+SUMIFS('Scritture 2015'!$F:$F,'Scritture 2015'!$G:$G,"39SD",'Scritture 2015'!$A:$A,$M479)</f>
        <v>0</v>
      </c>
      <c r="Z479" s="29">
        <f>+SUMIFS('Scritture 2015'!$F:$F,'Scritture 2015'!$G:$G,"37",'Scritture 2015'!$A:$A,$M479)</f>
        <v>0</v>
      </c>
      <c r="AA479" s="29">
        <f>+SUMIFS('Scritture 2015'!$F:$F,'Scritture 2015'!$G:$G,"19",'Scritture 2015'!$A:$A,$M479)</f>
        <v>0</v>
      </c>
      <c r="AB479" s="29">
        <f>+SUMIFS('Scritture 2015'!$F:$F,'Scritture 2015'!$G:$G,"SP",'Scritture 2015'!$A:$A,$M479)</f>
        <v>0</v>
      </c>
      <c r="AC479" s="29">
        <f t="shared" si="42"/>
        <v>0</v>
      </c>
      <c r="AD479" s="29">
        <f t="shared" si="43"/>
        <v>0</v>
      </c>
      <c r="AF479">
        <v>550</v>
      </c>
      <c r="AG479" t="s">
        <v>903</v>
      </c>
    </row>
    <row r="480" spans="1:33" x14ac:dyDescent="0.3">
      <c r="A480" s="12" t="s">
        <v>426</v>
      </c>
      <c r="B480" s="12" t="s">
        <v>467</v>
      </c>
      <c r="C480" s="13" t="s">
        <v>468</v>
      </c>
      <c r="D480" s="13" t="s">
        <v>531</v>
      </c>
      <c r="E480" s="14" t="s">
        <v>584</v>
      </c>
      <c r="F480" s="13"/>
      <c r="G480" s="13"/>
      <c r="H480" s="10" t="s">
        <v>426</v>
      </c>
      <c r="I480" s="10" t="s">
        <v>467</v>
      </c>
      <c r="J480" t="s">
        <v>508</v>
      </c>
      <c r="K480" t="s">
        <v>508</v>
      </c>
      <c r="L480">
        <v>0</v>
      </c>
      <c r="M480" s="15">
        <v>44008000027</v>
      </c>
      <c r="N480" s="15" t="s">
        <v>900</v>
      </c>
      <c r="O480" s="12"/>
      <c r="P480" s="12">
        <f>+VLOOKUP(M480,[3]Foglio1!$A$1:$C$65536,3,0)</f>
        <v>4072.47</v>
      </c>
      <c r="Q480" s="12">
        <f t="shared" ref="Q480" si="45">+P480-O480</f>
        <v>4072.47</v>
      </c>
      <c r="R480" s="29">
        <f>+VLOOKUP($M480,'Sp 2013'!$M:$X,12,0)</f>
        <v>0</v>
      </c>
      <c r="S480" s="29">
        <f>+VLOOKUP($M480,'Bil 2014'!$M:$Y,13,0)</f>
        <v>0</v>
      </c>
      <c r="T480" s="29">
        <f>+SUMIFS('Scritture 2015'!$F:$F,'Scritture 2015'!$G:$G,"38",'Scritture 2015'!$A:$A,$M480)</f>
        <v>0</v>
      </c>
      <c r="U480" s="29">
        <f>+SUMIFS('Scritture 2015'!$F:$F,'Scritture 2015'!$G:$G,"16",'Scritture 2015'!$A:$A,$M480)</f>
        <v>0</v>
      </c>
      <c r="V480" s="29">
        <f>+SUMIFS('Scritture 2015'!$F:$F,'Scritture 2015'!$G:$G,"39CA",'Scritture 2015'!$A:$A,$M480)</f>
        <v>0</v>
      </c>
      <c r="W480" s="29">
        <f>+SUMIFS('Scritture 2015'!$F:$F,'Scritture 2015'!$G:$G,"17",'Scritture 2015'!$A:$A,$M480)</f>
        <v>0</v>
      </c>
      <c r="X480" s="29">
        <f>+SUMIFS('Scritture 2015'!$F:$F,'Scritture 2015'!$G:$G,"39AF",'Scritture 2015'!$A:$A,$M480)</f>
        <v>0</v>
      </c>
      <c r="Y480" s="29">
        <f>+SUMIFS('Scritture 2015'!$F:$F,'Scritture 2015'!$G:$G,"39SD",'Scritture 2015'!$A:$A,$M480)</f>
        <v>0</v>
      </c>
      <c r="Z480" s="29">
        <f>+SUMIFS('Scritture 2015'!$F:$F,'Scritture 2015'!$G:$G,"37",'Scritture 2015'!$A:$A,$M480)</f>
        <v>0</v>
      </c>
      <c r="AA480" s="29">
        <f>+SUMIFS('Scritture 2015'!$F:$F,'Scritture 2015'!$G:$G,"19",'Scritture 2015'!$A:$A,$M480)</f>
        <v>0</v>
      </c>
      <c r="AB480" s="29">
        <f>+SUMIFS('Scritture 2015'!$F:$F,'Scritture 2015'!$G:$G,"SP",'Scritture 2015'!$A:$A,$M480)</f>
        <v>0</v>
      </c>
      <c r="AC480" s="29">
        <f t="shared" si="42"/>
        <v>4072.47</v>
      </c>
      <c r="AD480" s="29">
        <f t="shared" ref="AD480" si="46">+AC480-P480</f>
        <v>0</v>
      </c>
      <c r="AF480">
        <v>550</v>
      </c>
      <c r="AG480" t="s">
        <v>903</v>
      </c>
    </row>
    <row r="481" spans="1:33" x14ac:dyDescent="0.3">
      <c r="A481" s="12" t="s">
        <v>426</v>
      </c>
      <c r="B481" s="12" t="s">
        <v>467</v>
      </c>
      <c r="C481" s="13" t="s">
        <v>468</v>
      </c>
      <c r="D481" s="13" t="s">
        <v>531</v>
      </c>
      <c r="E481" s="14" t="s">
        <v>584</v>
      </c>
      <c r="F481" s="13"/>
      <c r="G481" s="13"/>
      <c r="H481" s="10" t="s">
        <v>426</v>
      </c>
      <c r="I481" s="10" t="s">
        <v>467</v>
      </c>
      <c r="J481" t="s">
        <v>508</v>
      </c>
      <c r="K481" t="s">
        <v>508</v>
      </c>
      <c r="L481">
        <v>0</v>
      </c>
      <c r="M481" s="15">
        <v>44008000028</v>
      </c>
      <c r="N481" s="15" t="s">
        <v>778</v>
      </c>
      <c r="O481" s="12"/>
      <c r="P481" s="12">
        <f>+VLOOKUP(M481,[3]Foglio1!$A$1:$C$65536,3,0)</f>
        <v>0</v>
      </c>
      <c r="Q481" s="12">
        <f t="shared" si="44"/>
        <v>0</v>
      </c>
      <c r="R481" s="29">
        <f>+VLOOKUP($M481,'Sp 2013'!$M:$X,12,0)</f>
        <v>0</v>
      </c>
      <c r="S481" s="29">
        <f>+VLOOKUP($M481,'Bil 2014'!$M:$Y,13,0)</f>
        <v>0</v>
      </c>
      <c r="T481" s="29">
        <f>+SUMIFS('Scritture 2015'!$F:$F,'Scritture 2015'!$G:$G,"38",'Scritture 2015'!$A:$A,$M481)</f>
        <v>0</v>
      </c>
      <c r="U481" s="29">
        <f>+SUMIFS('Scritture 2015'!$F:$F,'Scritture 2015'!$G:$G,"16",'Scritture 2015'!$A:$A,$M481)</f>
        <v>0</v>
      </c>
      <c r="V481" s="29">
        <f>+SUMIFS('Scritture 2015'!$F:$F,'Scritture 2015'!$G:$G,"39CA",'Scritture 2015'!$A:$A,$M481)</f>
        <v>0</v>
      </c>
      <c r="W481" s="29">
        <f>+SUMIFS('Scritture 2015'!$F:$F,'Scritture 2015'!$G:$G,"17",'Scritture 2015'!$A:$A,$M481)</f>
        <v>0</v>
      </c>
      <c r="X481" s="29">
        <f>+SUMIFS('Scritture 2015'!$F:$F,'Scritture 2015'!$G:$G,"39AF",'Scritture 2015'!$A:$A,$M481)</f>
        <v>0</v>
      </c>
      <c r="Y481" s="29">
        <f>+SUMIFS('Scritture 2015'!$F:$F,'Scritture 2015'!$G:$G,"39SD",'Scritture 2015'!$A:$A,$M481)</f>
        <v>0</v>
      </c>
      <c r="Z481" s="29">
        <f>+SUMIFS('Scritture 2015'!$F:$F,'Scritture 2015'!$G:$G,"37",'Scritture 2015'!$A:$A,$M481)</f>
        <v>0</v>
      </c>
      <c r="AA481" s="29">
        <f>+SUMIFS('Scritture 2015'!$F:$F,'Scritture 2015'!$G:$G,"19",'Scritture 2015'!$A:$A,$M481)</f>
        <v>0</v>
      </c>
      <c r="AB481" s="29">
        <f>+SUMIFS('Scritture 2015'!$F:$F,'Scritture 2015'!$G:$G,"SP",'Scritture 2015'!$A:$A,$M481)</f>
        <v>0</v>
      </c>
      <c r="AC481" s="29">
        <f t="shared" si="42"/>
        <v>0</v>
      </c>
      <c r="AD481" s="29">
        <f t="shared" si="43"/>
        <v>0</v>
      </c>
      <c r="AF481">
        <v>550</v>
      </c>
      <c r="AG481" t="s">
        <v>903</v>
      </c>
    </row>
    <row r="482" spans="1:33" x14ac:dyDescent="0.3">
      <c r="A482" s="12" t="s">
        <v>426</v>
      </c>
      <c r="B482" s="12" t="s">
        <v>467</v>
      </c>
      <c r="C482" s="13" t="s">
        <v>468</v>
      </c>
      <c r="D482" s="13" t="s">
        <v>531</v>
      </c>
      <c r="E482" s="14" t="s">
        <v>584</v>
      </c>
      <c r="F482" s="13"/>
      <c r="G482" s="13"/>
      <c r="H482" s="10" t="s">
        <v>426</v>
      </c>
      <c r="I482" s="10" t="s">
        <v>467</v>
      </c>
      <c r="J482" t="s">
        <v>508</v>
      </c>
      <c r="K482" t="s">
        <v>508</v>
      </c>
      <c r="L482">
        <v>0</v>
      </c>
      <c r="M482" s="15">
        <v>44008000029</v>
      </c>
      <c r="N482" s="15" t="s">
        <v>779</v>
      </c>
      <c r="O482" s="12"/>
      <c r="P482" s="12">
        <f>+VLOOKUP(M482,[3]Foglio1!$A$1:$C$65536,3,0)</f>
        <v>665.37</v>
      </c>
      <c r="Q482" s="12">
        <f t="shared" si="44"/>
        <v>665.37</v>
      </c>
      <c r="R482" s="29">
        <f>+VLOOKUP($M482,'Sp 2013'!$M:$X,12,0)</f>
        <v>0</v>
      </c>
      <c r="S482" s="29">
        <f>+VLOOKUP($M482,'Bil 2014'!$M:$Y,13,0)</f>
        <v>0</v>
      </c>
      <c r="T482" s="29">
        <f>+SUMIFS('Scritture 2015'!$F:$F,'Scritture 2015'!$G:$G,"38",'Scritture 2015'!$A:$A,$M482)</f>
        <v>0</v>
      </c>
      <c r="U482" s="29">
        <f>+SUMIFS('Scritture 2015'!$F:$F,'Scritture 2015'!$G:$G,"16",'Scritture 2015'!$A:$A,$M482)</f>
        <v>0</v>
      </c>
      <c r="V482" s="29">
        <f>+SUMIFS('Scritture 2015'!$F:$F,'Scritture 2015'!$G:$G,"39CA",'Scritture 2015'!$A:$A,$M482)</f>
        <v>0</v>
      </c>
      <c r="W482" s="29">
        <f>+SUMIFS('Scritture 2015'!$F:$F,'Scritture 2015'!$G:$G,"17",'Scritture 2015'!$A:$A,$M482)</f>
        <v>0</v>
      </c>
      <c r="X482" s="29">
        <f>+SUMIFS('Scritture 2015'!$F:$F,'Scritture 2015'!$G:$G,"39AF",'Scritture 2015'!$A:$A,$M482)</f>
        <v>0</v>
      </c>
      <c r="Y482" s="29">
        <f>+SUMIFS('Scritture 2015'!$F:$F,'Scritture 2015'!$G:$G,"39SD",'Scritture 2015'!$A:$A,$M482)</f>
        <v>0</v>
      </c>
      <c r="Z482" s="29">
        <f>+SUMIFS('Scritture 2015'!$F:$F,'Scritture 2015'!$G:$G,"37",'Scritture 2015'!$A:$A,$M482)</f>
        <v>0</v>
      </c>
      <c r="AA482" s="29">
        <f>+SUMIFS('Scritture 2015'!$F:$F,'Scritture 2015'!$G:$G,"19",'Scritture 2015'!$A:$A,$M482)</f>
        <v>0</v>
      </c>
      <c r="AB482" s="29">
        <f>+SUMIFS('Scritture 2015'!$F:$F,'Scritture 2015'!$G:$G,"SP",'Scritture 2015'!$A:$A,$M482)</f>
        <v>0</v>
      </c>
      <c r="AC482" s="29">
        <f t="shared" si="42"/>
        <v>665.37</v>
      </c>
      <c r="AD482" s="29">
        <f t="shared" si="43"/>
        <v>0</v>
      </c>
      <c r="AF482">
        <v>550</v>
      </c>
      <c r="AG482" t="s">
        <v>903</v>
      </c>
    </row>
    <row r="483" spans="1:33" x14ac:dyDescent="0.3">
      <c r="A483" s="12" t="s">
        <v>426</v>
      </c>
      <c r="B483" s="12" t="s">
        <v>467</v>
      </c>
      <c r="C483" s="13" t="s">
        <v>468</v>
      </c>
      <c r="D483" s="13" t="s">
        <v>531</v>
      </c>
      <c r="E483" s="14" t="s">
        <v>584</v>
      </c>
      <c r="F483" s="13"/>
      <c r="G483" s="13"/>
      <c r="H483" s="10" t="s">
        <v>426</v>
      </c>
      <c r="I483" s="10" t="s">
        <v>467</v>
      </c>
      <c r="J483" s="16">
        <v>0</v>
      </c>
      <c r="K483" s="16">
        <v>0</v>
      </c>
      <c r="L483" s="16">
        <v>0</v>
      </c>
      <c r="M483" s="15">
        <v>44008000053</v>
      </c>
      <c r="N483" s="15" t="s">
        <v>597</v>
      </c>
      <c r="O483" s="12">
        <f>+VLOOKUP(M483,[2]Foglio1!$A:$C,3,0)</f>
        <v>1589.9</v>
      </c>
      <c r="P483" s="12">
        <f>+VLOOKUP(M483,[3]Foglio1!$A$1:$C$65536,3,0)</f>
        <v>63069.17</v>
      </c>
      <c r="Q483" s="12">
        <f t="shared" si="44"/>
        <v>61479.27</v>
      </c>
      <c r="R483" s="29">
        <f>+VLOOKUP($M483,'Sp 2013'!$M:$X,12,0)</f>
        <v>0</v>
      </c>
      <c r="S483" s="29">
        <f>+VLOOKUP($M483,'Bil 2014'!$M:$Y,13,0)</f>
        <v>-1589.9</v>
      </c>
      <c r="T483" s="29">
        <f>+SUMIFS('Scritture 2015'!$F:$F,'Scritture 2015'!$G:$G,"38",'Scritture 2015'!$A:$A,$M483)</f>
        <v>0</v>
      </c>
      <c r="U483" s="29">
        <f>+SUMIFS('Scritture 2015'!$F:$F,'Scritture 2015'!$G:$G,"16",'Scritture 2015'!$A:$A,$M483)</f>
        <v>0</v>
      </c>
      <c r="V483" s="29">
        <f>+SUMIFS('Scritture 2015'!$F:$F,'Scritture 2015'!$G:$G,"39CA",'Scritture 2015'!$A:$A,$M483)</f>
        <v>0</v>
      </c>
      <c r="W483" s="29">
        <f>+SUMIFS('Scritture 2015'!$F:$F,'Scritture 2015'!$G:$G,"17",'Scritture 2015'!$A:$A,$M483)</f>
        <v>-63069</v>
      </c>
      <c r="X483" s="29">
        <f>+SUMIFS('Scritture 2015'!$F:$F,'Scritture 2015'!$G:$G,"39AF",'Scritture 2015'!$A:$A,$M483)</f>
        <v>0</v>
      </c>
      <c r="Y483" s="29">
        <f>+SUMIFS('Scritture 2015'!$F:$F,'Scritture 2015'!$G:$G,"39SD",'Scritture 2015'!$A:$A,$M483)</f>
        <v>0</v>
      </c>
      <c r="Z483" s="29">
        <f>+SUMIFS('Scritture 2015'!$F:$F,'Scritture 2015'!$G:$G,"37",'Scritture 2015'!$A:$A,$M483)</f>
        <v>0</v>
      </c>
      <c r="AA483" s="29">
        <f>+SUMIFS('Scritture 2015'!$F:$F,'Scritture 2015'!$G:$G,"19",'Scritture 2015'!$A:$A,$M483)</f>
        <v>0</v>
      </c>
      <c r="AB483" s="29">
        <f>+SUMIFS('Scritture 2015'!$F:$F,'Scritture 2015'!$G:$G,"SP",'Scritture 2015'!$A:$A,$M483)</f>
        <v>0</v>
      </c>
      <c r="AC483" s="29">
        <f t="shared" si="42"/>
        <v>0.16999999999825377</v>
      </c>
      <c r="AD483" s="29">
        <f t="shared" si="43"/>
        <v>-63069</v>
      </c>
      <c r="AF483">
        <v>550</v>
      </c>
      <c r="AG483" t="s">
        <v>903</v>
      </c>
    </row>
    <row r="484" spans="1:33" x14ac:dyDescent="0.3">
      <c r="A484" s="12" t="s">
        <v>426</v>
      </c>
      <c r="B484" s="12" t="s">
        <v>467</v>
      </c>
      <c r="C484" s="13" t="s">
        <v>468</v>
      </c>
      <c r="D484" s="13" t="s">
        <v>506</v>
      </c>
      <c r="E484" s="14" t="s">
        <v>507</v>
      </c>
      <c r="F484" s="13"/>
      <c r="G484" s="13"/>
      <c r="H484" s="10" t="s">
        <v>426</v>
      </c>
      <c r="I484" s="10" t="s">
        <v>467</v>
      </c>
      <c r="J484" t="s">
        <v>508</v>
      </c>
      <c r="K484" t="s">
        <v>508</v>
      </c>
      <c r="L484">
        <v>0</v>
      </c>
      <c r="M484" s="15">
        <v>44006000018</v>
      </c>
      <c r="N484" s="15" t="s">
        <v>598</v>
      </c>
      <c r="O484" s="12">
        <f>+VLOOKUP(M484,[2]Foglio1!$A:$C,3,0)</f>
        <v>2382.64</v>
      </c>
      <c r="P484" s="12">
        <f>+VLOOKUP(M484,[3]Foglio1!$A$1:$C$65536,3,0)</f>
        <v>0</v>
      </c>
      <c r="Q484" s="12">
        <f t="shared" si="44"/>
        <v>-2382.64</v>
      </c>
      <c r="R484" s="29">
        <f>+VLOOKUP($M484,'Sp 2013'!$M:$X,12,0)</f>
        <v>0</v>
      </c>
      <c r="S484" s="29">
        <f>+VLOOKUP($M484,'Bil 2014'!$M:$Y,13,0)</f>
        <v>0</v>
      </c>
      <c r="T484" s="29">
        <f>+SUMIFS('Scritture 2015'!$F:$F,'Scritture 2015'!$G:$G,"38",'Scritture 2015'!$A:$A,$M484)</f>
        <v>0</v>
      </c>
      <c r="U484" s="29">
        <f>+SUMIFS('Scritture 2015'!$F:$F,'Scritture 2015'!$G:$G,"16",'Scritture 2015'!$A:$A,$M484)</f>
        <v>0</v>
      </c>
      <c r="V484" s="29">
        <f>+SUMIFS('Scritture 2015'!$F:$F,'Scritture 2015'!$G:$G,"39CA",'Scritture 2015'!$A:$A,$M484)</f>
        <v>0</v>
      </c>
      <c r="W484" s="29">
        <f>+SUMIFS('Scritture 2015'!$F:$F,'Scritture 2015'!$G:$G,"17",'Scritture 2015'!$A:$A,$M484)</f>
        <v>0</v>
      </c>
      <c r="X484" s="29">
        <f>+SUMIFS('Scritture 2015'!$F:$F,'Scritture 2015'!$G:$G,"39AF",'Scritture 2015'!$A:$A,$M484)</f>
        <v>0</v>
      </c>
      <c r="Y484" s="29">
        <f>+SUMIFS('Scritture 2015'!$F:$F,'Scritture 2015'!$G:$G,"39SD",'Scritture 2015'!$A:$A,$M484)</f>
        <v>0</v>
      </c>
      <c r="Z484" s="29">
        <f>+SUMIFS('Scritture 2015'!$F:$F,'Scritture 2015'!$G:$G,"37",'Scritture 2015'!$A:$A,$M484)</f>
        <v>0</v>
      </c>
      <c r="AA484" s="29">
        <f>+SUMIFS('Scritture 2015'!$F:$F,'Scritture 2015'!$G:$G,"19",'Scritture 2015'!$A:$A,$M484)</f>
        <v>0</v>
      </c>
      <c r="AB484" s="29">
        <f>+SUMIFS('Scritture 2015'!$F:$F,'Scritture 2015'!$G:$G,"SP",'Scritture 2015'!$A:$A,$M484)</f>
        <v>0</v>
      </c>
      <c r="AC484" s="29">
        <f t="shared" si="42"/>
        <v>0</v>
      </c>
      <c r="AD484" s="29">
        <f t="shared" si="43"/>
        <v>0</v>
      </c>
      <c r="AF484">
        <v>550</v>
      </c>
      <c r="AG484" t="s">
        <v>951</v>
      </c>
    </row>
    <row r="485" spans="1:33" x14ac:dyDescent="0.3">
      <c r="A485" s="12" t="s">
        <v>426</v>
      </c>
      <c r="B485" s="12" t="s">
        <v>467</v>
      </c>
      <c r="C485" s="13" t="s">
        <v>468</v>
      </c>
      <c r="D485" s="13" t="s">
        <v>506</v>
      </c>
      <c r="E485" s="14" t="s">
        <v>507</v>
      </c>
      <c r="F485" s="13"/>
      <c r="G485" s="13"/>
      <c r="H485" s="10" t="s">
        <v>426</v>
      </c>
      <c r="I485" s="10" t="s">
        <v>467</v>
      </c>
      <c r="J485" t="s">
        <v>508</v>
      </c>
      <c r="K485" t="s">
        <v>508</v>
      </c>
      <c r="L485">
        <v>0</v>
      </c>
      <c r="M485" s="15">
        <v>44008000100</v>
      </c>
      <c r="N485" s="15" t="s">
        <v>599</v>
      </c>
      <c r="O485" s="12">
        <f>+VLOOKUP(M485,[2]Foglio1!$A:$C,3,0)</f>
        <v>200</v>
      </c>
      <c r="P485" s="12">
        <f>+VLOOKUP(M485,[3]Foglio1!$A$1:$C$65536,3,0)</f>
        <v>0</v>
      </c>
      <c r="Q485" s="12">
        <f t="shared" si="44"/>
        <v>-200</v>
      </c>
      <c r="R485" s="29">
        <f>+VLOOKUP($M485,'Sp 2013'!$M:$X,12,0)</f>
        <v>0</v>
      </c>
      <c r="S485" s="29">
        <f>+VLOOKUP($M485,'Bil 2014'!$M:$Y,13,0)</f>
        <v>0</v>
      </c>
      <c r="T485" s="29">
        <f>+SUMIFS('Scritture 2015'!$F:$F,'Scritture 2015'!$G:$G,"38",'Scritture 2015'!$A:$A,$M485)</f>
        <v>0</v>
      </c>
      <c r="U485" s="29">
        <f>+SUMIFS('Scritture 2015'!$F:$F,'Scritture 2015'!$G:$G,"16",'Scritture 2015'!$A:$A,$M485)</f>
        <v>0</v>
      </c>
      <c r="V485" s="29">
        <f>+SUMIFS('Scritture 2015'!$F:$F,'Scritture 2015'!$G:$G,"39CA",'Scritture 2015'!$A:$A,$M485)</f>
        <v>0</v>
      </c>
      <c r="W485" s="29">
        <f>+SUMIFS('Scritture 2015'!$F:$F,'Scritture 2015'!$G:$G,"17",'Scritture 2015'!$A:$A,$M485)</f>
        <v>0</v>
      </c>
      <c r="X485" s="29">
        <f>+SUMIFS('Scritture 2015'!$F:$F,'Scritture 2015'!$G:$G,"39AF",'Scritture 2015'!$A:$A,$M485)</f>
        <v>0</v>
      </c>
      <c r="Y485" s="29">
        <f>+SUMIFS('Scritture 2015'!$F:$F,'Scritture 2015'!$G:$G,"39SD",'Scritture 2015'!$A:$A,$M485)</f>
        <v>0</v>
      </c>
      <c r="Z485" s="29">
        <f>+SUMIFS('Scritture 2015'!$F:$F,'Scritture 2015'!$G:$G,"37",'Scritture 2015'!$A:$A,$M485)</f>
        <v>0</v>
      </c>
      <c r="AA485" s="29">
        <f>+SUMIFS('Scritture 2015'!$F:$F,'Scritture 2015'!$G:$G,"19",'Scritture 2015'!$A:$A,$M485)</f>
        <v>0</v>
      </c>
      <c r="AB485" s="29">
        <f>+SUMIFS('Scritture 2015'!$F:$F,'Scritture 2015'!$G:$G,"SP",'Scritture 2015'!$A:$A,$M485)</f>
        <v>0</v>
      </c>
      <c r="AC485" s="29">
        <f t="shared" si="42"/>
        <v>0</v>
      </c>
      <c r="AD485" s="29">
        <f t="shared" si="43"/>
        <v>0</v>
      </c>
      <c r="AF485">
        <v>550</v>
      </c>
      <c r="AG485" t="s">
        <v>951</v>
      </c>
    </row>
    <row r="486" spans="1:33" x14ac:dyDescent="0.3">
      <c r="A486" s="12" t="s">
        <v>426</v>
      </c>
      <c r="B486" s="12" t="s">
        <v>467</v>
      </c>
      <c r="C486" s="13" t="s">
        <v>468</v>
      </c>
      <c r="D486" s="13" t="s">
        <v>531</v>
      </c>
      <c r="E486" s="14" t="s">
        <v>584</v>
      </c>
      <c r="F486" s="13"/>
      <c r="G486" s="13"/>
      <c r="H486" s="10" t="s">
        <v>426</v>
      </c>
      <c r="I486" s="10" t="s">
        <v>467</v>
      </c>
      <c r="J486" s="16">
        <v>0</v>
      </c>
      <c r="K486" s="16">
        <v>0</v>
      </c>
      <c r="L486" s="16">
        <v>0</v>
      </c>
      <c r="M486" s="30">
        <v>44008000054</v>
      </c>
      <c r="N486" s="31" t="s">
        <v>600</v>
      </c>
      <c r="O486" s="12"/>
      <c r="P486" s="12">
        <f>+VLOOKUP(M486,[3]Foglio1!$A$1:$C$65536,3,0)</f>
        <v>0</v>
      </c>
      <c r="Q486" s="12">
        <f t="shared" si="44"/>
        <v>0</v>
      </c>
      <c r="R486" s="29">
        <f>+VLOOKUP($M486,'Sp 2013'!$M:$X,12,0)</f>
        <v>0</v>
      </c>
      <c r="S486" s="29">
        <f>+VLOOKUP($M486,'Bil 2014'!$M:$Y,13,0)</f>
        <v>0</v>
      </c>
      <c r="T486" s="29">
        <f>+SUMIFS('Scritture 2015'!$F:$F,'Scritture 2015'!$G:$G,"38",'Scritture 2015'!$A:$A,$M486)</f>
        <v>0</v>
      </c>
      <c r="U486" s="29">
        <f>+SUMIFS('Scritture 2015'!$F:$F,'Scritture 2015'!$G:$G,"16",'Scritture 2015'!$A:$A,$M486)</f>
        <v>0</v>
      </c>
      <c r="V486" s="29">
        <f>+SUMIFS('Scritture 2015'!$F:$F,'Scritture 2015'!$G:$G,"39CA",'Scritture 2015'!$A:$A,$M486)</f>
        <v>0</v>
      </c>
      <c r="W486" s="29">
        <f>+SUMIFS('Scritture 2015'!$F:$F,'Scritture 2015'!$G:$G,"17",'Scritture 2015'!$A:$A,$M486)</f>
        <v>0</v>
      </c>
      <c r="X486" s="29">
        <f>+SUMIFS('Scritture 2015'!$F:$F,'Scritture 2015'!$G:$G,"39AF",'Scritture 2015'!$A:$A,$M486)</f>
        <v>0</v>
      </c>
      <c r="Y486" s="29">
        <f>+SUMIFS('Scritture 2015'!$F:$F,'Scritture 2015'!$G:$G,"39SD",'Scritture 2015'!$A:$A,$M486)</f>
        <v>0</v>
      </c>
      <c r="Z486" s="29">
        <f>+SUMIFS('Scritture 2015'!$F:$F,'Scritture 2015'!$G:$G,"37",'Scritture 2015'!$A:$A,$M486)</f>
        <v>0</v>
      </c>
      <c r="AA486" s="29">
        <f>+SUMIFS('Scritture 2015'!$F:$F,'Scritture 2015'!$G:$G,"19",'Scritture 2015'!$A:$A,$M486)</f>
        <v>0</v>
      </c>
      <c r="AB486" s="29">
        <f>+SUMIFS('Scritture 2015'!$F:$F,'Scritture 2015'!$G:$G,"SP",'Scritture 2015'!$A:$A,$M486)</f>
        <v>0</v>
      </c>
      <c r="AC486" s="29">
        <f t="shared" si="42"/>
        <v>0</v>
      </c>
      <c r="AD486" s="29">
        <f t="shared" si="43"/>
        <v>0</v>
      </c>
      <c r="AF486">
        <v>550</v>
      </c>
      <c r="AG486" t="s">
        <v>903</v>
      </c>
    </row>
    <row r="487" spans="1:33" x14ac:dyDescent="0.3">
      <c r="A487" s="12" t="s">
        <v>426</v>
      </c>
      <c r="B487" s="12" t="s">
        <v>467</v>
      </c>
      <c r="C487" s="13" t="s">
        <v>468</v>
      </c>
      <c r="D487" s="13" t="s">
        <v>601</v>
      </c>
      <c r="E487" s="14" t="s">
        <v>602</v>
      </c>
      <c r="F487" s="13"/>
      <c r="G487" s="13"/>
      <c r="H487" s="10" t="s">
        <v>426</v>
      </c>
      <c r="I487" s="10" t="s">
        <v>467</v>
      </c>
      <c r="J487" t="s">
        <v>603</v>
      </c>
      <c r="K487" t="s">
        <v>603</v>
      </c>
      <c r="L487">
        <v>0</v>
      </c>
      <c r="M487" s="15">
        <v>44003000001</v>
      </c>
      <c r="N487" s="15" t="s">
        <v>604</v>
      </c>
      <c r="O487" s="12">
        <f>+VLOOKUP(M487,[2]Foglio1!$A:$C,3,0)</f>
        <v>934904.78</v>
      </c>
      <c r="P487" s="12">
        <f>+VLOOKUP(M487,[3]Foglio1!$A$1:$C$65536,3,0)</f>
        <v>1010480.02</v>
      </c>
      <c r="Q487" s="12">
        <f t="shared" si="44"/>
        <v>75575.239999999991</v>
      </c>
      <c r="R487" s="29">
        <f>+VLOOKUP($M487,'Sp 2013'!$M:$X,12,0)</f>
        <v>0</v>
      </c>
      <c r="S487" s="29">
        <f>+VLOOKUP($M487,'Bil 2014'!$M:$Y,13,0)</f>
        <v>0</v>
      </c>
      <c r="T487" s="29">
        <f>+SUMIFS('Scritture 2015'!$F:$F,'Scritture 2015'!$G:$G,"38",'Scritture 2015'!$A:$A,$M487)</f>
        <v>0</v>
      </c>
      <c r="U487" s="29">
        <f>+SUMIFS('Scritture 2015'!$F:$F,'Scritture 2015'!$G:$G,"16",'Scritture 2015'!$A:$A,$M487)</f>
        <v>0</v>
      </c>
      <c r="V487" s="29">
        <f>+SUMIFS('Scritture 2015'!$F:$F,'Scritture 2015'!$G:$G,"39CA",'Scritture 2015'!$A:$A,$M487)</f>
        <v>0</v>
      </c>
      <c r="W487" s="29">
        <f>+SUMIFS('Scritture 2015'!$F:$F,'Scritture 2015'!$G:$G,"17",'Scritture 2015'!$A:$A,$M487)</f>
        <v>0</v>
      </c>
      <c r="X487" s="29">
        <f>+SUMIFS('Scritture 2015'!$F:$F,'Scritture 2015'!$G:$G,"39AF",'Scritture 2015'!$A:$A,$M487)</f>
        <v>0</v>
      </c>
      <c r="Y487" s="29">
        <f>+SUMIFS('Scritture 2015'!$F:$F,'Scritture 2015'!$G:$G,"39SD",'Scritture 2015'!$A:$A,$M487)</f>
        <v>0</v>
      </c>
      <c r="Z487" s="29">
        <f>+SUMIFS('Scritture 2015'!$F:$F,'Scritture 2015'!$G:$G,"37",'Scritture 2015'!$A:$A,$M487)</f>
        <v>0</v>
      </c>
      <c r="AA487" s="29">
        <f>+SUMIFS('Scritture 2015'!$F:$F,'Scritture 2015'!$G:$G,"19",'Scritture 2015'!$A:$A,$M487)</f>
        <v>0</v>
      </c>
      <c r="AB487" s="29">
        <f>+SUMIFS('Scritture 2015'!$F:$F,'Scritture 2015'!$G:$G,"SP",'Scritture 2015'!$A:$A,$M487)</f>
        <v>0</v>
      </c>
      <c r="AC487" s="29">
        <f t="shared" si="42"/>
        <v>1010480.02</v>
      </c>
      <c r="AD487" s="29">
        <f t="shared" si="43"/>
        <v>0</v>
      </c>
      <c r="AF487">
        <v>560</v>
      </c>
      <c r="AG487" t="s">
        <v>952</v>
      </c>
    </row>
    <row r="488" spans="1:33" x14ac:dyDescent="0.3">
      <c r="A488" s="12" t="s">
        <v>426</v>
      </c>
      <c r="B488" s="12" t="s">
        <v>467</v>
      </c>
      <c r="C488" s="13" t="s">
        <v>468</v>
      </c>
      <c r="D488" s="13" t="s">
        <v>601</v>
      </c>
      <c r="E488" s="14" t="s">
        <v>602</v>
      </c>
      <c r="F488" s="13"/>
      <c r="G488" s="13"/>
      <c r="H488" s="10" t="s">
        <v>426</v>
      </c>
      <c r="I488" s="10" t="s">
        <v>467</v>
      </c>
      <c r="J488" t="s">
        <v>603</v>
      </c>
      <c r="K488" t="s">
        <v>603</v>
      </c>
      <c r="L488">
        <v>0</v>
      </c>
      <c r="M488" s="15">
        <v>44003000002</v>
      </c>
      <c r="N488" s="15" t="s">
        <v>605</v>
      </c>
      <c r="O488" s="12">
        <f>+VLOOKUP(M488,[2]Foglio1!$A:$C,3,0)</f>
        <v>289311.7</v>
      </c>
      <c r="P488" s="12">
        <f>+VLOOKUP(M488,[3]Foglio1!$A$1:$C$65536,3,0)</f>
        <v>303582.81</v>
      </c>
      <c r="Q488" s="12">
        <f t="shared" si="44"/>
        <v>14271.109999999986</v>
      </c>
      <c r="R488" s="29">
        <f>+VLOOKUP($M488,'Sp 2013'!$M:$X,12,0)</f>
        <v>0</v>
      </c>
      <c r="S488" s="29">
        <f>+VLOOKUP($M488,'Bil 2014'!$M:$Y,13,0)</f>
        <v>0</v>
      </c>
      <c r="T488" s="29">
        <f>+SUMIFS('Scritture 2015'!$F:$F,'Scritture 2015'!$G:$G,"38",'Scritture 2015'!$A:$A,$M488)</f>
        <v>0</v>
      </c>
      <c r="U488" s="29">
        <f>+SUMIFS('Scritture 2015'!$F:$F,'Scritture 2015'!$G:$G,"16",'Scritture 2015'!$A:$A,$M488)</f>
        <v>0</v>
      </c>
      <c r="V488" s="29">
        <f>+SUMIFS('Scritture 2015'!$F:$F,'Scritture 2015'!$G:$G,"39CA",'Scritture 2015'!$A:$A,$M488)</f>
        <v>0</v>
      </c>
      <c r="W488" s="29">
        <f>+SUMIFS('Scritture 2015'!$F:$F,'Scritture 2015'!$G:$G,"17",'Scritture 2015'!$A:$A,$M488)</f>
        <v>0</v>
      </c>
      <c r="X488" s="29">
        <f>+SUMIFS('Scritture 2015'!$F:$F,'Scritture 2015'!$G:$G,"39AF",'Scritture 2015'!$A:$A,$M488)</f>
        <v>0</v>
      </c>
      <c r="Y488" s="29">
        <f>+SUMIFS('Scritture 2015'!$F:$F,'Scritture 2015'!$G:$G,"39SD",'Scritture 2015'!$A:$A,$M488)</f>
        <v>0</v>
      </c>
      <c r="Z488" s="29">
        <f>+SUMIFS('Scritture 2015'!$F:$F,'Scritture 2015'!$G:$G,"37",'Scritture 2015'!$A:$A,$M488)</f>
        <v>0</v>
      </c>
      <c r="AA488" s="29">
        <f>+SUMIFS('Scritture 2015'!$F:$F,'Scritture 2015'!$G:$G,"19",'Scritture 2015'!$A:$A,$M488)</f>
        <v>0</v>
      </c>
      <c r="AB488" s="29">
        <f>+SUMIFS('Scritture 2015'!$F:$F,'Scritture 2015'!$G:$G,"SP",'Scritture 2015'!$A:$A,$M488)</f>
        <v>0</v>
      </c>
      <c r="AC488" s="29">
        <f t="shared" si="42"/>
        <v>303582.81</v>
      </c>
      <c r="AD488" s="29">
        <f t="shared" si="43"/>
        <v>0</v>
      </c>
      <c r="AF488">
        <v>560</v>
      </c>
      <c r="AG488" t="s">
        <v>953</v>
      </c>
    </row>
    <row r="489" spans="1:33" x14ac:dyDescent="0.3">
      <c r="A489" s="12" t="s">
        <v>426</v>
      </c>
      <c r="B489" s="12" t="s">
        <v>467</v>
      </c>
      <c r="C489" s="13" t="s">
        <v>468</v>
      </c>
      <c r="D489" s="13" t="s">
        <v>601</v>
      </c>
      <c r="E489" s="14" t="s">
        <v>602</v>
      </c>
      <c r="F489" s="13"/>
      <c r="G489" s="13"/>
      <c r="H489" s="10" t="s">
        <v>426</v>
      </c>
      <c r="I489" s="10" t="s">
        <v>467</v>
      </c>
      <c r="J489" t="s">
        <v>603</v>
      </c>
      <c r="K489" t="s">
        <v>603</v>
      </c>
      <c r="L489">
        <v>0</v>
      </c>
      <c r="M489" s="15">
        <v>44003000003</v>
      </c>
      <c r="N489" s="15" t="s">
        <v>606</v>
      </c>
      <c r="O489" s="12">
        <f>+VLOOKUP(M489,[2]Foglio1!$A:$C,3,0)</f>
        <v>66924.62</v>
      </c>
      <c r="P489" s="12">
        <f>+VLOOKUP(M489,[3]Foglio1!$A$1:$C$65536,3,0)</f>
        <v>72776.22</v>
      </c>
      <c r="Q489" s="12">
        <f t="shared" si="44"/>
        <v>5851.6000000000058</v>
      </c>
      <c r="R489" s="29">
        <f>+VLOOKUP($M489,'Sp 2013'!$M:$X,12,0)</f>
        <v>0</v>
      </c>
      <c r="S489" s="29">
        <f>+VLOOKUP($M489,'Bil 2014'!$M:$Y,13,0)</f>
        <v>0</v>
      </c>
      <c r="T489" s="29">
        <f>+SUMIFS('Scritture 2015'!$F:$F,'Scritture 2015'!$G:$G,"38",'Scritture 2015'!$A:$A,$M489)</f>
        <v>0</v>
      </c>
      <c r="U489" s="29">
        <f>+SUMIFS('Scritture 2015'!$F:$F,'Scritture 2015'!$G:$G,"16",'Scritture 2015'!$A:$A,$M489)</f>
        <v>0</v>
      </c>
      <c r="V489" s="29">
        <f>+SUMIFS('Scritture 2015'!$F:$F,'Scritture 2015'!$G:$G,"39CA",'Scritture 2015'!$A:$A,$M489)</f>
        <v>0</v>
      </c>
      <c r="W489" s="29">
        <f>+SUMIFS('Scritture 2015'!$F:$F,'Scritture 2015'!$G:$G,"17",'Scritture 2015'!$A:$A,$M489)</f>
        <v>0</v>
      </c>
      <c r="X489" s="29">
        <f>+SUMIFS('Scritture 2015'!$F:$F,'Scritture 2015'!$G:$G,"39AF",'Scritture 2015'!$A:$A,$M489)</f>
        <v>0</v>
      </c>
      <c r="Y489" s="29">
        <f>+SUMIFS('Scritture 2015'!$F:$F,'Scritture 2015'!$G:$G,"39SD",'Scritture 2015'!$A:$A,$M489)</f>
        <v>0</v>
      </c>
      <c r="Z489" s="29">
        <f>+SUMIFS('Scritture 2015'!$F:$F,'Scritture 2015'!$G:$G,"37",'Scritture 2015'!$A:$A,$M489)</f>
        <v>0</v>
      </c>
      <c r="AA489" s="29">
        <f>+SUMIFS('Scritture 2015'!$F:$F,'Scritture 2015'!$G:$G,"19",'Scritture 2015'!$A:$A,$M489)</f>
        <v>0</v>
      </c>
      <c r="AB489" s="29">
        <f>+SUMIFS('Scritture 2015'!$F:$F,'Scritture 2015'!$G:$G,"SP",'Scritture 2015'!$A:$A,$M489)</f>
        <v>0</v>
      </c>
      <c r="AC489" s="29">
        <f t="shared" si="42"/>
        <v>72776.22</v>
      </c>
      <c r="AD489" s="29">
        <f t="shared" si="43"/>
        <v>0</v>
      </c>
      <c r="AF489">
        <v>560</v>
      </c>
      <c r="AG489" t="s">
        <v>904</v>
      </c>
    </row>
    <row r="490" spans="1:33" x14ac:dyDescent="0.3">
      <c r="A490" s="12" t="s">
        <v>426</v>
      </c>
      <c r="B490" s="12" t="s">
        <v>467</v>
      </c>
      <c r="C490" s="13" t="s">
        <v>468</v>
      </c>
      <c r="D490" s="13" t="s">
        <v>601</v>
      </c>
      <c r="E490" s="14" t="s">
        <v>602</v>
      </c>
      <c r="F490" s="13"/>
      <c r="G490" s="13"/>
      <c r="H490" s="10" t="s">
        <v>426</v>
      </c>
      <c r="I490" s="10" t="s">
        <v>467</v>
      </c>
      <c r="J490" t="s">
        <v>603</v>
      </c>
      <c r="K490" t="s">
        <v>603</v>
      </c>
      <c r="L490">
        <v>0</v>
      </c>
      <c r="M490" s="15">
        <v>44003000004</v>
      </c>
      <c r="N490" s="15" t="s">
        <v>607</v>
      </c>
      <c r="O490" s="12">
        <f>+VLOOKUP(M490,[2]Foglio1!$A:$C,3,0)</f>
        <v>31221.79</v>
      </c>
      <c r="P490" s="12">
        <f>+VLOOKUP(M490,[3]Foglio1!$A$1:$C$65536,3,0)</f>
        <v>33149.910000000003</v>
      </c>
      <c r="Q490" s="12">
        <f t="shared" si="44"/>
        <v>1928.1200000000026</v>
      </c>
      <c r="R490" s="29">
        <f>+VLOOKUP($M490,'Sp 2013'!$M:$X,12,0)</f>
        <v>0</v>
      </c>
      <c r="S490" s="29">
        <f>+VLOOKUP($M490,'Bil 2014'!$M:$Y,13,0)</f>
        <v>0</v>
      </c>
      <c r="T490" s="29">
        <f>+SUMIFS('Scritture 2015'!$F:$F,'Scritture 2015'!$G:$G,"38",'Scritture 2015'!$A:$A,$M490)</f>
        <v>0</v>
      </c>
      <c r="U490" s="29">
        <f>+SUMIFS('Scritture 2015'!$F:$F,'Scritture 2015'!$G:$G,"16",'Scritture 2015'!$A:$A,$M490)</f>
        <v>0</v>
      </c>
      <c r="V490" s="29">
        <f>+SUMIFS('Scritture 2015'!$F:$F,'Scritture 2015'!$G:$G,"39CA",'Scritture 2015'!$A:$A,$M490)</f>
        <v>0</v>
      </c>
      <c r="W490" s="29">
        <f>+SUMIFS('Scritture 2015'!$F:$F,'Scritture 2015'!$G:$G,"17",'Scritture 2015'!$A:$A,$M490)</f>
        <v>0</v>
      </c>
      <c r="X490" s="29">
        <f>+SUMIFS('Scritture 2015'!$F:$F,'Scritture 2015'!$G:$G,"39AF",'Scritture 2015'!$A:$A,$M490)</f>
        <v>0</v>
      </c>
      <c r="Y490" s="29">
        <f>+SUMIFS('Scritture 2015'!$F:$F,'Scritture 2015'!$G:$G,"39SD",'Scritture 2015'!$A:$A,$M490)</f>
        <v>0</v>
      </c>
      <c r="Z490" s="29">
        <f>+SUMIFS('Scritture 2015'!$F:$F,'Scritture 2015'!$G:$G,"37",'Scritture 2015'!$A:$A,$M490)</f>
        <v>0</v>
      </c>
      <c r="AA490" s="29">
        <f>+SUMIFS('Scritture 2015'!$F:$F,'Scritture 2015'!$G:$G,"19",'Scritture 2015'!$A:$A,$M490)</f>
        <v>0</v>
      </c>
      <c r="AB490" s="29">
        <f>+SUMIFS('Scritture 2015'!$F:$F,'Scritture 2015'!$G:$G,"SP",'Scritture 2015'!$A:$A,$M490)</f>
        <v>0</v>
      </c>
      <c r="AC490" s="29">
        <f t="shared" si="42"/>
        <v>33149.910000000003</v>
      </c>
      <c r="AD490" s="29">
        <f t="shared" si="43"/>
        <v>0</v>
      </c>
      <c r="AF490">
        <v>560</v>
      </c>
      <c r="AG490" t="s">
        <v>953</v>
      </c>
    </row>
    <row r="491" spans="1:33" x14ac:dyDescent="0.3">
      <c r="A491" s="12" t="s">
        <v>426</v>
      </c>
      <c r="B491" s="12" t="s">
        <v>467</v>
      </c>
      <c r="C491" s="13" t="s">
        <v>468</v>
      </c>
      <c r="D491" s="13" t="s">
        <v>601</v>
      </c>
      <c r="E491" s="14" t="s">
        <v>602</v>
      </c>
      <c r="F491" s="13"/>
      <c r="G491" s="13"/>
      <c r="H491" s="10" t="s">
        <v>426</v>
      </c>
      <c r="I491" s="10" t="s">
        <v>467</v>
      </c>
      <c r="J491" t="s">
        <v>603</v>
      </c>
      <c r="K491" t="s">
        <v>603</v>
      </c>
      <c r="L491">
        <v>0</v>
      </c>
      <c r="M491" s="15">
        <v>44003000005</v>
      </c>
      <c r="N491" s="15" t="s">
        <v>608</v>
      </c>
      <c r="O491" s="12">
        <f>+VLOOKUP(M491,[2]Foglio1!$A:$C,3,0)</f>
        <v>152997.01</v>
      </c>
      <c r="P491" s="12">
        <f>+VLOOKUP(M491,[3]Foglio1!$A$1:$C$65536,3,0)</f>
        <v>147484.76999999999</v>
      </c>
      <c r="Q491" s="12">
        <f t="shared" si="44"/>
        <v>-5512.2400000000198</v>
      </c>
      <c r="R491" s="29">
        <f>+VLOOKUP($M491,'Sp 2013'!$M:$X,12,0)</f>
        <v>0</v>
      </c>
      <c r="S491" s="29">
        <f>+VLOOKUP($M491,'Bil 2014'!$M:$Y,13,0)</f>
        <v>0</v>
      </c>
      <c r="T491" s="29">
        <f>+SUMIFS('Scritture 2015'!$F:$F,'Scritture 2015'!$G:$G,"38",'Scritture 2015'!$A:$A,$M491)</f>
        <v>0</v>
      </c>
      <c r="U491" s="29">
        <f>+SUMIFS('Scritture 2015'!$F:$F,'Scritture 2015'!$G:$G,"16",'Scritture 2015'!$A:$A,$M491)</f>
        <v>0</v>
      </c>
      <c r="V491" s="29">
        <f>+SUMIFS('Scritture 2015'!$F:$F,'Scritture 2015'!$G:$G,"39CA",'Scritture 2015'!$A:$A,$M491)</f>
        <v>0</v>
      </c>
      <c r="W491" s="29">
        <f>+SUMIFS('Scritture 2015'!$F:$F,'Scritture 2015'!$G:$G,"17",'Scritture 2015'!$A:$A,$M491)</f>
        <v>0</v>
      </c>
      <c r="X491" s="29">
        <f>+SUMIFS('Scritture 2015'!$F:$F,'Scritture 2015'!$G:$G,"39AF",'Scritture 2015'!$A:$A,$M491)</f>
        <v>0</v>
      </c>
      <c r="Y491" s="29">
        <f>+SUMIFS('Scritture 2015'!$F:$F,'Scritture 2015'!$G:$G,"39SD",'Scritture 2015'!$A:$A,$M491)</f>
        <v>0</v>
      </c>
      <c r="Z491" s="29">
        <f>+SUMIFS('Scritture 2015'!$F:$F,'Scritture 2015'!$G:$G,"37",'Scritture 2015'!$A:$A,$M491)</f>
        <v>0</v>
      </c>
      <c r="AA491" s="29">
        <f>+SUMIFS('Scritture 2015'!$F:$F,'Scritture 2015'!$G:$G,"19",'Scritture 2015'!$A:$A,$M491)</f>
        <v>0</v>
      </c>
      <c r="AB491" s="29">
        <f>+SUMIFS('Scritture 2015'!$F:$F,'Scritture 2015'!$G:$G,"SP",'Scritture 2015'!$A:$A,$M491)</f>
        <v>0</v>
      </c>
      <c r="AC491" s="29">
        <f t="shared" si="42"/>
        <v>147484.76999999999</v>
      </c>
      <c r="AD491" s="29">
        <f t="shared" si="43"/>
        <v>0</v>
      </c>
      <c r="AF491">
        <v>560</v>
      </c>
      <c r="AG491" t="s">
        <v>952</v>
      </c>
    </row>
    <row r="492" spans="1:33" x14ac:dyDescent="0.3">
      <c r="A492" s="12" t="s">
        <v>426</v>
      </c>
      <c r="B492" s="12" t="s">
        <v>467</v>
      </c>
      <c r="C492" s="13" t="s">
        <v>468</v>
      </c>
      <c r="D492" s="13" t="s">
        <v>601</v>
      </c>
      <c r="E492" s="14" t="s">
        <v>602</v>
      </c>
      <c r="F492" s="13"/>
      <c r="G492" s="13"/>
      <c r="H492" s="10" t="s">
        <v>426</v>
      </c>
      <c r="I492" s="10" t="s">
        <v>467</v>
      </c>
      <c r="J492" t="s">
        <v>603</v>
      </c>
      <c r="K492" t="s">
        <v>603</v>
      </c>
      <c r="L492">
        <v>0</v>
      </c>
      <c r="M492" s="15">
        <v>44003000006</v>
      </c>
      <c r="N492" s="15" t="s">
        <v>609</v>
      </c>
      <c r="O492" s="12">
        <f>+VLOOKUP(M492,[2]Foglio1!$A:$C,3,0)</f>
        <v>16995.310000000001</v>
      </c>
      <c r="P492" s="12">
        <f>+VLOOKUP(M492,[3]Foglio1!$A$1:$C$65536,3,0)</f>
        <v>28926.22</v>
      </c>
      <c r="Q492" s="12">
        <f t="shared" si="44"/>
        <v>11930.91</v>
      </c>
      <c r="R492" s="29">
        <f>+VLOOKUP($M492,'Sp 2013'!$M:$X,12,0)</f>
        <v>0</v>
      </c>
      <c r="S492" s="29">
        <f>+VLOOKUP($M492,'Bil 2014'!$M:$Y,13,0)</f>
        <v>0</v>
      </c>
      <c r="T492" s="29">
        <f>+SUMIFS('Scritture 2015'!$F:$F,'Scritture 2015'!$G:$G,"38",'Scritture 2015'!$A:$A,$M492)</f>
        <v>0</v>
      </c>
      <c r="U492" s="29">
        <f>+SUMIFS('Scritture 2015'!$F:$F,'Scritture 2015'!$G:$G,"16",'Scritture 2015'!$A:$A,$M492)</f>
        <v>0</v>
      </c>
      <c r="V492" s="29">
        <f>+SUMIFS('Scritture 2015'!$F:$F,'Scritture 2015'!$G:$G,"39CA",'Scritture 2015'!$A:$A,$M492)</f>
        <v>0</v>
      </c>
      <c r="W492" s="29">
        <f>+SUMIFS('Scritture 2015'!$F:$F,'Scritture 2015'!$G:$G,"17",'Scritture 2015'!$A:$A,$M492)</f>
        <v>0</v>
      </c>
      <c r="X492" s="29">
        <f>+SUMIFS('Scritture 2015'!$F:$F,'Scritture 2015'!$G:$G,"39AF",'Scritture 2015'!$A:$A,$M492)</f>
        <v>0</v>
      </c>
      <c r="Y492" s="29">
        <f>+SUMIFS('Scritture 2015'!$F:$F,'Scritture 2015'!$G:$G,"39SD",'Scritture 2015'!$A:$A,$M492)</f>
        <v>0</v>
      </c>
      <c r="Z492" s="29">
        <f>+SUMIFS('Scritture 2015'!$F:$F,'Scritture 2015'!$G:$G,"37",'Scritture 2015'!$A:$A,$M492)</f>
        <v>0</v>
      </c>
      <c r="AA492" s="29">
        <f>+SUMIFS('Scritture 2015'!$F:$F,'Scritture 2015'!$G:$G,"19",'Scritture 2015'!$A:$A,$M492)</f>
        <v>0</v>
      </c>
      <c r="AB492" s="29">
        <f>+SUMIFS('Scritture 2015'!$F:$F,'Scritture 2015'!$G:$G,"SP",'Scritture 2015'!$A:$A,$M492)</f>
        <v>0</v>
      </c>
      <c r="AC492" s="29">
        <f t="shared" si="42"/>
        <v>28926.22</v>
      </c>
      <c r="AD492" s="29">
        <f t="shared" si="43"/>
        <v>0</v>
      </c>
      <c r="AF492">
        <v>560</v>
      </c>
      <c r="AG492" t="s">
        <v>953</v>
      </c>
    </row>
    <row r="493" spans="1:33" x14ac:dyDescent="0.3">
      <c r="A493" s="12" t="s">
        <v>426</v>
      </c>
      <c r="B493" s="12" t="s">
        <v>467</v>
      </c>
      <c r="C493" s="13" t="s">
        <v>468</v>
      </c>
      <c r="D493" s="13" t="s">
        <v>601</v>
      </c>
      <c r="E493" s="14" t="s">
        <v>602</v>
      </c>
      <c r="F493" s="13"/>
      <c r="G493" s="13"/>
      <c r="H493" s="10" t="s">
        <v>426</v>
      </c>
      <c r="I493" s="10" t="s">
        <v>467</v>
      </c>
      <c r="J493" t="s">
        <v>603</v>
      </c>
      <c r="K493" t="s">
        <v>603</v>
      </c>
      <c r="L493">
        <v>0</v>
      </c>
      <c r="M493" s="15">
        <v>44003000007</v>
      </c>
      <c r="N493" s="15" t="s">
        <v>610</v>
      </c>
      <c r="O493" s="12">
        <f>+VLOOKUP(M493,[2]Foglio1!$A:$C,3,0)</f>
        <v>9543.06</v>
      </c>
      <c r="P493" s="12">
        <f>+VLOOKUP(M493,[3]Foglio1!$A$1:$C$65536,3,0)</f>
        <v>11646.14</v>
      </c>
      <c r="Q493" s="12">
        <f t="shared" si="44"/>
        <v>2103.08</v>
      </c>
      <c r="R493" s="29">
        <f>+VLOOKUP($M493,'Sp 2013'!$M:$X,12,0)</f>
        <v>0</v>
      </c>
      <c r="S493" s="29">
        <f>+VLOOKUP($M493,'Bil 2014'!$M:$Y,13,0)</f>
        <v>0</v>
      </c>
      <c r="T493" s="29">
        <f>+SUMIFS('Scritture 2015'!$F:$F,'Scritture 2015'!$G:$G,"38",'Scritture 2015'!$A:$A,$M493)</f>
        <v>0</v>
      </c>
      <c r="U493" s="29">
        <f>+SUMIFS('Scritture 2015'!$F:$F,'Scritture 2015'!$G:$G,"16",'Scritture 2015'!$A:$A,$M493)</f>
        <v>0</v>
      </c>
      <c r="V493" s="29">
        <f>+SUMIFS('Scritture 2015'!$F:$F,'Scritture 2015'!$G:$G,"39CA",'Scritture 2015'!$A:$A,$M493)</f>
        <v>0</v>
      </c>
      <c r="W493" s="29">
        <f>+SUMIFS('Scritture 2015'!$F:$F,'Scritture 2015'!$G:$G,"17",'Scritture 2015'!$A:$A,$M493)</f>
        <v>0</v>
      </c>
      <c r="X493" s="29">
        <f>+SUMIFS('Scritture 2015'!$F:$F,'Scritture 2015'!$G:$G,"39AF",'Scritture 2015'!$A:$A,$M493)</f>
        <v>0</v>
      </c>
      <c r="Y493" s="29">
        <f>+SUMIFS('Scritture 2015'!$F:$F,'Scritture 2015'!$G:$G,"39SD",'Scritture 2015'!$A:$A,$M493)</f>
        <v>0</v>
      </c>
      <c r="Z493" s="29">
        <f>+SUMIFS('Scritture 2015'!$F:$F,'Scritture 2015'!$G:$G,"37",'Scritture 2015'!$A:$A,$M493)</f>
        <v>0</v>
      </c>
      <c r="AA493" s="29">
        <f>+SUMIFS('Scritture 2015'!$F:$F,'Scritture 2015'!$G:$G,"19",'Scritture 2015'!$A:$A,$M493)</f>
        <v>0</v>
      </c>
      <c r="AB493" s="29">
        <f>+SUMIFS('Scritture 2015'!$F:$F,'Scritture 2015'!$G:$G,"SP",'Scritture 2015'!$A:$A,$M493)</f>
        <v>0</v>
      </c>
      <c r="AC493" s="29">
        <f t="shared" si="42"/>
        <v>11646.14</v>
      </c>
      <c r="AD493" s="29">
        <f t="shared" si="43"/>
        <v>0</v>
      </c>
      <c r="AF493">
        <v>560</v>
      </c>
      <c r="AG493" t="s">
        <v>904</v>
      </c>
    </row>
    <row r="494" spans="1:33" x14ac:dyDescent="0.3">
      <c r="A494" s="12" t="s">
        <v>426</v>
      </c>
      <c r="B494" s="12" t="s">
        <v>467</v>
      </c>
      <c r="C494" s="13" t="s">
        <v>468</v>
      </c>
      <c r="D494" s="13" t="s">
        <v>601</v>
      </c>
      <c r="E494" s="14" t="s">
        <v>602</v>
      </c>
      <c r="F494" s="13"/>
      <c r="G494" s="13"/>
      <c r="H494" s="10" t="s">
        <v>426</v>
      </c>
      <c r="I494" s="10" t="s">
        <v>467</v>
      </c>
      <c r="J494" t="s">
        <v>603</v>
      </c>
      <c r="K494" t="s">
        <v>603</v>
      </c>
      <c r="L494">
        <v>0</v>
      </c>
      <c r="M494" s="15">
        <v>44003000010</v>
      </c>
      <c r="N494" s="15" t="s">
        <v>611</v>
      </c>
      <c r="O494" s="12">
        <f>+VLOOKUP(M494,[2]Foglio1!$A:$C,3,0)</f>
        <v>122320.05</v>
      </c>
      <c r="P494" s="12">
        <f>+VLOOKUP(M494,[3]Foglio1!$A$1:$C$65536,3,0)</f>
        <v>105340.45</v>
      </c>
      <c r="Q494" s="12">
        <f t="shared" si="44"/>
        <v>-16979.600000000006</v>
      </c>
      <c r="R494" s="29">
        <f>+VLOOKUP($M494,'Sp 2013'!$M:$X,12,0)</f>
        <v>0</v>
      </c>
      <c r="S494" s="29">
        <f>+VLOOKUP($M494,'Bil 2014'!$M:$Y,13,0)</f>
        <v>0</v>
      </c>
      <c r="T494" s="29">
        <f>+SUMIFS('Scritture 2015'!$F:$F,'Scritture 2015'!$G:$G,"38",'Scritture 2015'!$A:$A,$M494)</f>
        <v>0</v>
      </c>
      <c r="U494" s="29">
        <f>+SUMIFS('Scritture 2015'!$F:$F,'Scritture 2015'!$G:$G,"16",'Scritture 2015'!$A:$A,$M494)</f>
        <v>0</v>
      </c>
      <c r="V494" s="29">
        <f>+SUMIFS('Scritture 2015'!$F:$F,'Scritture 2015'!$G:$G,"39CA",'Scritture 2015'!$A:$A,$M494)</f>
        <v>0</v>
      </c>
      <c r="W494" s="29">
        <f>+SUMIFS('Scritture 2015'!$F:$F,'Scritture 2015'!$G:$G,"17",'Scritture 2015'!$A:$A,$M494)</f>
        <v>0</v>
      </c>
      <c r="X494" s="29">
        <f>+SUMIFS('Scritture 2015'!$F:$F,'Scritture 2015'!$G:$G,"39AF",'Scritture 2015'!$A:$A,$M494)</f>
        <v>0</v>
      </c>
      <c r="Y494" s="29">
        <f>+SUMIFS('Scritture 2015'!$F:$F,'Scritture 2015'!$G:$G,"39SD",'Scritture 2015'!$A:$A,$M494)</f>
        <v>0</v>
      </c>
      <c r="Z494" s="29">
        <f>+SUMIFS('Scritture 2015'!$F:$F,'Scritture 2015'!$G:$G,"37",'Scritture 2015'!$A:$A,$M494)</f>
        <v>0</v>
      </c>
      <c r="AA494" s="29">
        <f>+SUMIFS('Scritture 2015'!$F:$F,'Scritture 2015'!$G:$G,"19",'Scritture 2015'!$A:$A,$M494)</f>
        <v>0</v>
      </c>
      <c r="AB494" s="29">
        <f>+SUMIFS('Scritture 2015'!$F:$F,'Scritture 2015'!$G:$G,"SP",'Scritture 2015'!$A:$A,$M494)</f>
        <v>0</v>
      </c>
      <c r="AC494" s="29">
        <f t="shared" si="42"/>
        <v>105340.45</v>
      </c>
      <c r="AD494" s="29">
        <f t="shared" si="43"/>
        <v>0</v>
      </c>
      <c r="AF494">
        <v>560</v>
      </c>
      <c r="AG494" t="s">
        <v>952</v>
      </c>
    </row>
    <row r="495" spans="1:33" x14ac:dyDescent="0.3">
      <c r="A495" s="12" t="s">
        <v>426</v>
      </c>
      <c r="B495" s="12" t="s">
        <v>467</v>
      </c>
      <c r="C495" s="13" t="s">
        <v>468</v>
      </c>
      <c r="D495" s="13" t="s">
        <v>601</v>
      </c>
      <c r="E495" s="14" t="s">
        <v>602</v>
      </c>
      <c r="F495" s="13"/>
      <c r="G495" s="13"/>
      <c r="H495" s="10" t="s">
        <v>426</v>
      </c>
      <c r="I495" s="10" t="s">
        <v>467</v>
      </c>
      <c r="J495" t="s">
        <v>603</v>
      </c>
      <c r="K495" t="s">
        <v>603</v>
      </c>
      <c r="L495">
        <v>0</v>
      </c>
      <c r="M495" s="15">
        <v>44003000011</v>
      </c>
      <c r="N495" s="15" t="s">
        <v>612</v>
      </c>
      <c r="O495" s="12">
        <f>+VLOOKUP(M495,[2]Foglio1!$A:$C,3,0)</f>
        <v>1582.5</v>
      </c>
      <c r="P495" s="12">
        <f>+VLOOKUP(M495,[3]Foglio1!$A$1:$C$65536,3,0)</f>
        <v>5364.29</v>
      </c>
      <c r="Q495" s="12">
        <f t="shared" si="44"/>
        <v>3781.79</v>
      </c>
      <c r="R495" s="29">
        <f>+VLOOKUP($M495,'Sp 2013'!$M:$X,12,0)</f>
        <v>0</v>
      </c>
      <c r="S495" s="29">
        <f>+VLOOKUP($M495,'Bil 2014'!$M:$Y,13,0)</f>
        <v>0</v>
      </c>
      <c r="T495" s="29">
        <f>+SUMIFS('Scritture 2015'!$F:$F,'Scritture 2015'!$G:$G,"38",'Scritture 2015'!$A:$A,$M495)</f>
        <v>0</v>
      </c>
      <c r="U495" s="29">
        <f>+SUMIFS('Scritture 2015'!$F:$F,'Scritture 2015'!$G:$G,"16",'Scritture 2015'!$A:$A,$M495)</f>
        <v>0</v>
      </c>
      <c r="V495" s="29">
        <f>+SUMIFS('Scritture 2015'!$F:$F,'Scritture 2015'!$G:$G,"39CA",'Scritture 2015'!$A:$A,$M495)</f>
        <v>0</v>
      </c>
      <c r="W495" s="29">
        <f>+SUMIFS('Scritture 2015'!$F:$F,'Scritture 2015'!$G:$G,"17",'Scritture 2015'!$A:$A,$M495)</f>
        <v>0</v>
      </c>
      <c r="X495" s="29">
        <f>+SUMIFS('Scritture 2015'!$F:$F,'Scritture 2015'!$G:$G,"39AF",'Scritture 2015'!$A:$A,$M495)</f>
        <v>0</v>
      </c>
      <c r="Y495" s="29">
        <f>+SUMIFS('Scritture 2015'!$F:$F,'Scritture 2015'!$G:$G,"39SD",'Scritture 2015'!$A:$A,$M495)</f>
        <v>0</v>
      </c>
      <c r="Z495" s="29">
        <f>+SUMIFS('Scritture 2015'!$F:$F,'Scritture 2015'!$G:$G,"37",'Scritture 2015'!$A:$A,$M495)</f>
        <v>0</v>
      </c>
      <c r="AA495" s="29">
        <f>+SUMIFS('Scritture 2015'!$F:$F,'Scritture 2015'!$G:$G,"19",'Scritture 2015'!$A:$A,$M495)</f>
        <v>0</v>
      </c>
      <c r="AB495" s="29">
        <f>+SUMIFS('Scritture 2015'!$F:$F,'Scritture 2015'!$G:$G,"SP",'Scritture 2015'!$A:$A,$M495)</f>
        <v>0</v>
      </c>
      <c r="AC495" s="29">
        <f t="shared" si="42"/>
        <v>5364.29</v>
      </c>
      <c r="AD495" s="29">
        <f t="shared" si="43"/>
        <v>0</v>
      </c>
      <c r="AF495">
        <v>560</v>
      </c>
      <c r="AG495" t="s">
        <v>953</v>
      </c>
    </row>
    <row r="496" spans="1:33" x14ac:dyDescent="0.3">
      <c r="A496" s="12" t="s">
        <v>426</v>
      </c>
      <c r="B496" s="12" t="s">
        <v>467</v>
      </c>
      <c r="C496" s="13" t="s">
        <v>468</v>
      </c>
      <c r="D496" s="13" t="s">
        <v>601</v>
      </c>
      <c r="E496" s="14" t="s">
        <v>602</v>
      </c>
      <c r="F496" s="13"/>
      <c r="G496" s="13"/>
      <c r="H496" s="10" t="s">
        <v>426</v>
      </c>
      <c r="I496" s="10" t="s">
        <v>467</v>
      </c>
      <c r="J496" t="s">
        <v>603</v>
      </c>
      <c r="K496" t="s">
        <v>603</v>
      </c>
      <c r="L496">
        <v>0</v>
      </c>
      <c r="M496" s="15">
        <v>44003000012</v>
      </c>
      <c r="N496" s="15" t="s">
        <v>613</v>
      </c>
      <c r="O496" s="12">
        <f>+VLOOKUP(M496,[2]Foglio1!$A:$C,3,0)</f>
        <v>32251.599999999999</v>
      </c>
      <c r="P496" s="12">
        <f>+VLOOKUP(M496,[3]Foglio1!$A$1:$C$65536,3,0)</f>
        <v>13017.23</v>
      </c>
      <c r="Q496" s="12">
        <f t="shared" si="44"/>
        <v>-19234.37</v>
      </c>
      <c r="R496" s="29">
        <f>+VLOOKUP($M496,'Sp 2013'!$M:$X,12,0)</f>
        <v>0</v>
      </c>
      <c r="S496" s="29">
        <f>+VLOOKUP($M496,'Bil 2014'!$M:$Y,13,0)</f>
        <v>0</v>
      </c>
      <c r="T496" s="29">
        <f>+SUMIFS('Scritture 2015'!$F:$F,'Scritture 2015'!$G:$G,"38",'Scritture 2015'!$A:$A,$M496)</f>
        <v>0</v>
      </c>
      <c r="U496" s="29">
        <f>+SUMIFS('Scritture 2015'!$F:$F,'Scritture 2015'!$G:$G,"16",'Scritture 2015'!$A:$A,$M496)</f>
        <v>0</v>
      </c>
      <c r="V496" s="29">
        <f>+SUMIFS('Scritture 2015'!$F:$F,'Scritture 2015'!$G:$G,"39CA",'Scritture 2015'!$A:$A,$M496)</f>
        <v>0</v>
      </c>
      <c r="W496" s="29">
        <f>+SUMIFS('Scritture 2015'!$F:$F,'Scritture 2015'!$G:$G,"17",'Scritture 2015'!$A:$A,$M496)</f>
        <v>0</v>
      </c>
      <c r="X496" s="29">
        <f>+SUMIFS('Scritture 2015'!$F:$F,'Scritture 2015'!$G:$G,"39AF",'Scritture 2015'!$A:$A,$M496)</f>
        <v>0</v>
      </c>
      <c r="Y496" s="29">
        <f>+SUMIFS('Scritture 2015'!$F:$F,'Scritture 2015'!$G:$G,"39SD",'Scritture 2015'!$A:$A,$M496)</f>
        <v>0</v>
      </c>
      <c r="Z496" s="29">
        <f>+SUMIFS('Scritture 2015'!$F:$F,'Scritture 2015'!$G:$G,"37",'Scritture 2015'!$A:$A,$M496)</f>
        <v>0</v>
      </c>
      <c r="AA496" s="29">
        <f>+SUMIFS('Scritture 2015'!$F:$F,'Scritture 2015'!$G:$G,"19",'Scritture 2015'!$A:$A,$M496)</f>
        <v>0</v>
      </c>
      <c r="AB496" s="29">
        <f>+SUMIFS('Scritture 2015'!$F:$F,'Scritture 2015'!$G:$G,"SP",'Scritture 2015'!$A:$A,$M496)</f>
        <v>0</v>
      </c>
      <c r="AC496" s="29">
        <f t="shared" si="42"/>
        <v>13017.23</v>
      </c>
      <c r="AD496" s="29">
        <f t="shared" si="43"/>
        <v>0</v>
      </c>
      <c r="AF496">
        <v>560</v>
      </c>
      <c r="AG496" t="s">
        <v>953</v>
      </c>
    </row>
    <row r="497" spans="1:33" x14ac:dyDescent="0.3">
      <c r="A497" s="12" t="s">
        <v>426</v>
      </c>
      <c r="B497" s="12" t="s">
        <v>467</v>
      </c>
      <c r="C497" s="13" t="s">
        <v>468</v>
      </c>
      <c r="D497" s="13" t="s">
        <v>601</v>
      </c>
      <c r="E497" s="14" t="s">
        <v>602</v>
      </c>
      <c r="F497" s="13"/>
      <c r="G497" s="13"/>
      <c r="H497" s="10" t="s">
        <v>426</v>
      </c>
      <c r="I497" s="10" t="s">
        <v>467</v>
      </c>
      <c r="J497" t="s">
        <v>603</v>
      </c>
      <c r="K497" t="s">
        <v>603</v>
      </c>
      <c r="L497">
        <v>0</v>
      </c>
      <c r="M497" s="15">
        <v>44003000013</v>
      </c>
      <c r="N497" s="15" t="s">
        <v>614</v>
      </c>
      <c r="O497" s="12">
        <f>+VLOOKUP(M497,[2]Foglio1!$A:$C,3,0)</f>
        <v>6987.25</v>
      </c>
      <c r="P497" s="12">
        <f>+VLOOKUP(M497,[3]Foglio1!$A$1:$C$65536,3,0)</f>
        <v>4661.75</v>
      </c>
      <c r="Q497" s="12">
        <f t="shared" si="44"/>
        <v>-2325.5</v>
      </c>
      <c r="R497" s="29">
        <f>+VLOOKUP($M497,'Sp 2013'!$M:$X,12,0)</f>
        <v>0</v>
      </c>
      <c r="S497" s="29">
        <f>+VLOOKUP($M497,'Bil 2014'!$M:$Y,13,0)</f>
        <v>0</v>
      </c>
      <c r="T497" s="29">
        <f>+SUMIFS('Scritture 2015'!$F:$F,'Scritture 2015'!$G:$G,"38",'Scritture 2015'!$A:$A,$M497)</f>
        <v>0</v>
      </c>
      <c r="U497" s="29">
        <f>+SUMIFS('Scritture 2015'!$F:$F,'Scritture 2015'!$G:$G,"16",'Scritture 2015'!$A:$A,$M497)</f>
        <v>0</v>
      </c>
      <c r="V497" s="29">
        <f>+SUMIFS('Scritture 2015'!$F:$F,'Scritture 2015'!$G:$G,"39CA",'Scritture 2015'!$A:$A,$M497)</f>
        <v>0</v>
      </c>
      <c r="W497" s="29">
        <f>+SUMIFS('Scritture 2015'!$F:$F,'Scritture 2015'!$G:$G,"17",'Scritture 2015'!$A:$A,$M497)</f>
        <v>0</v>
      </c>
      <c r="X497" s="29">
        <f>+SUMIFS('Scritture 2015'!$F:$F,'Scritture 2015'!$G:$G,"39AF",'Scritture 2015'!$A:$A,$M497)</f>
        <v>0</v>
      </c>
      <c r="Y497" s="29">
        <f>+SUMIFS('Scritture 2015'!$F:$F,'Scritture 2015'!$G:$G,"39SD",'Scritture 2015'!$A:$A,$M497)</f>
        <v>0</v>
      </c>
      <c r="Z497" s="29">
        <f>+SUMIFS('Scritture 2015'!$F:$F,'Scritture 2015'!$G:$G,"37",'Scritture 2015'!$A:$A,$M497)</f>
        <v>0</v>
      </c>
      <c r="AA497" s="29">
        <f>+SUMIFS('Scritture 2015'!$F:$F,'Scritture 2015'!$G:$G,"19",'Scritture 2015'!$A:$A,$M497)</f>
        <v>0</v>
      </c>
      <c r="AB497" s="29">
        <f>+SUMIFS('Scritture 2015'!$F:$F,'Scritture 2015'!$G:$G,"SP",'Scritture 2015'!$A:$A,$M497)</f>
        <v>0</v>
      </c>
      <c r="AC497" s="29">
        <f t="shared" si="42"/>
        <v>4661.75</v>
      </c>
      <c r="AD497" s="29">
        <f t="shared" si="43"/>
        <v>0</v>
      </c>
      <c r="AF497">
        <v>560</v>
      </c>
      <c r="AG497" t="s">
        <v>904</v>
      </c>
    </row>
    <row r="498" spans="1:33" x14ac:dyDescent="0.3">
      <c r="A498" s="12" t="s">
        <v>426</v>
      </c>
      <c r="B498" s="12" t="s">
        <v>467</v>
      </c>
      <c r="C498" s="13" t="s">
        <v>468</v>
      </c>
      <c r="D498" s="13" t="s">
        <v>601</v>
      </c>
      <c r="E498" s="14" t="s">
        <v>602</v>
      </c>
      <c r="F498" s="13"/>
      <c r="G498" s="13"/>
      <c r="H498" s="10" t="s">
        <v>426</v>
      </c>
      <c r="I498" s="10" t="s">
        <v>467</v>
      </c>
      <c r="J498" t="s">
        <v>603</v>
      </c>
      <c r="K498" t="s">
        <v>603</v>
      </c>
      <c r="L498">
        <v>0</v>
      </c>
      <c r="M498" s="15">
        <v>44007000009</v>
      </c>
      <c r="N498" s="15" t="s">
        <v>610</v>
      </c>
      <c r="O498" s="12"/>
      <c r="P498" s="12">
        <f>+VLOOKUP(M498,[3]Foglio1!$A$1:$C$65536,3,0)</f>
        <v>0</v>
      </c>
      <c r="Q498" s="12">
        <f t="shared" si="44"/>
        <v>0</v>
      </c>
      <c r="R498" s="29">
        <f>+VLOOKUP($M498,'Sp 2013'!$M:$X,12,0)</f>
        <v>0</v>
      </c>
      <c r="S498" s="29">
        <f>+VLOOKUP($M498,'Bil 2014'!$M:$Y,13,0)</f>
        <v>0</v>
      </c>
      <c r="T498" s="29">
        <f>+SUMIFS('Scritture 2015'!$F:$F,'Scritture 2015'!$G:$G,"38",'Scritture 2015'!$A:$A,$M498)</f>
        <v>0</v>
      </c>
      <c r="U498" s="29">
        <f>+SUMIFS('Scritture 2015'!$F:$F,'Scritture 2015'!$G:$G,"16",'Scritture 2015'!$A:$A,$M498)</f>
        <v>0</v>
      </c>
      <c r="V498" s="29">
        <f>+SUMIFS('Scritture 2015'!$F:$F,'Scritture 2015'!$G:$G,"39CA",'Scritture 2015'!$A:$A,$M498)</f>
        <v>0</v>
      </c>
      <c r="W498" s="29">
        <f>+SUMIFS('Scritture 2015'!$F:$F,'Scritture 2015'!$G:$G,"17",'Scritture 2015'!$A:$A,$M498)</f>
        <v>0</v>
      </c>
      <c r="X498" s="29">
        <f>+SUMIFS('Scritture 2015'!$F:$F,'Scritture 2015'!$G:$G,"39AF",'Scritture 2015'!$A:$A,$M498)</f>
        <v>0</v>
      </c>
      <c r="Y498" s="29">
        <f>+SUMIFS('Scritture 2015'!$F:$F,'Scritture 2015'!$G:$G,"39SD",'Scritture 2015'!$A:$A,$M498)</f>
        <v>0</v>
      </c>
      <c r="Z498" s="29">
        <f>+SUMIFS('Scritture 2015'!$F:$F,'Scritture 2015'!$G:$G,"37",'Scritture 2015'!$A:$A,$M498)</f>
        <v>0</v>
      </c>
      <c r="AA498" s="29">
        <f>+SUMIFS('Scritture 2015'!$F:$F,'Scritture 2015'!$G:$G,"19",'Scritture 2015'!$A:$A,$M498)</f>
        <v>0</v>
      </c>
      <c r="AB498" s="29">
        <f>+SUMIFS('Scritture 2015'!$F:$F,'Scritture 2015'!$G:$G,"SP",'Scritture 2015'!$A:$A,$M498)</f>
        <v>0</v>
      </c>
      <c r="AC498" s="29">
        <f t="shared" si="42"/>
        <v>0</v>
      </c>
      <c r="AD498" s="29">
        <f t="shared" si="43"/>
        <v>0</v>
      </c>
      <c r="AF498">
        <v>560</v>
      </c>
      <c r="AG498" t="s">
        <v>904</v>
      </c>
    </row>
    <row r="499" spans="1:33" x14ac:dyDescent="0.3">
      <c r="A499" s="12" t="s">
        <v>426</v>
      </c>
      <c r="B499" s="12" t="s">
        <v>467</v>
      </c>
      <c r="C499" s="13" t="s">
        <v>468</v>
      </c>
      <c r="D499" s="13" t="s">
        <v>601</v>
      </c>
      <c r="E499" s="14" t="s">
        <v>602</v>
      </c>
      <c r="F499" s="13"/>
      <c r="G499" s="13"/>
      <c r="H499" s="10" t="s">
        <v>426</v>
      </c>
      <c r="I499" s="10" t="s">
        <v>467</v>
      </c>
      <c r="J499" t="s">
        <v>603</v>
      </c>
      <c r="K499" t="s">
        <v>603</v>
      </c>
      <c r="L499">
        <v>0</v>
      </c>
      <c r="M499" s="15">
        <v>44003000014</v>
      </c>
      <c r="N499" s="15" t="s">
        <v>615</v>
      </c>
      <c r="O499" s="12">
        <f>+VLOOKUP(M499,[2]Foglio1!$A:$C,3,0)</f>
        <v>1164.99</v>
      </c>
      <c r="P499" s="12">
        <f>+VLOOKUP(M499,[3]Foglio1!$A$1:$C$65536,3,0)</f>
        <v>2233.27</v>
      </c>
      <c r="Q499" s="12">
        <f t="shared" si="44"/>
        <v>1068.28</v>
      </c>
      <c r="R499" s="29">
        <f>+VLOOKUP($M499,'Sp 2013'!$M:$X,12,0)</f>
        <v>0</v>
      </c>
      <c r="S499" s="29">
        <f>+VLOOKUP($M499,'Bil 2014'!$M:$Y,13,0)</f>
        <v>0</v>
      </c>
      <c r="T499" s="29">
        <f>+SUMIFS('Scritture 2015'!$F:$F,'Scritture 2015'!$G:$G,"38",'Scritture 2015'!$A:$A,$M499)</f>
        <v>0</v>
      </c>
      <c r="U499" s="29">
        <f>+SUMIFS('Scritture 2015'!$F:$F,'Scritture 2015'!$G:$G,"16",'Scritture 2015'!$A:$A,$M499)</f>
        <v>0</v>
      </c>
      <c r="V499" s="29">
        <f>+SUMIFS('Scritture 2015'!$F:$F,'Scritture 2015'!$G:$G,"39CA",'Scritture 2015'!$A:$A,$M499)</f>
        <v>0</v>
      </c>
      <c r="W499" s="29">
        <f>+SUMIFS('Scritture 2015'!$F:$F,'Scritture 2015'!$G:$G,"17",'Scritture 2015'!$A:$A,$M499)</f>
        <v>0</v>
      </c>
      <c r="X499" s="29">
        <f>+SUMIFS('Scritture 2015'!$F:$F,'Scritture 2015'!$G:$G,"39AF",'Scritture 2015'!$A:$A,$M499)</f>
        <v>0</v>
      </c>
      <c r="Y499" s="29">
        <f>+SUMIFS('Scritture 2015'!$F:$F,'Scritture 2015'!$G:$G,"39SD",'Scritture 2015'!$A:$A,$M499)</f>
        <v>0</v>
      </c>
      <c r="Z499" s="29">
        <f>+SUMIFS('Scritture 2015'!$F:$F,'Scritture 2015'!$G:$G,"37",'Scritture 2015'!$A:$A,$M499)</f>
        <v>0</v>
      </c>
      <c r="AA499" s="29">
        <f>+SUMIFS('Scritture 2015'!$F:$F,'Scritture 2015'!$G:$G,"19",'Scritture 2015'!$A:$A,$M499)</f>
        <v>0</v>
      </c>
      <c r="AB499" s="29">
        <f>+SUMIFS('Scritture 2015'!$F:$F,'Scritture 2015'!$G:$G,"SP",'Scritture 2015'!$A:$A,$M499)</f>
        <v>0</v>
      </c>
      <c r="AC499" s="29">
        <f t="shared" si="42"/>
        <v>2233.27</v>
      </c>
      <c r="AD499" s="29">
        <f t="shared" si="43"/>
        <v>0</v>
      </c>
      <c r="AF499">
        <v>560</v>
      </c>
      <c r="AG499" t="s">
        <v>953</v>
      </c>
    </row>
    <row r="500" spans="1:33" x14ac:dyDescent="0.3">
      <c r="A500" s="12" t="s">
        <v>426</v>
      </c>
      <c r="B500" s="12" t="s">
        <v>467</v>
      </c>
      <c r="C500" s="13" t="s">
        <v>468</v>
      </c>
      <c r="D500" s="13" t="s">
        <v>601</v>
      </c>
      <c r="E500" s="14" t="s">
        <v>602</v>
      </c>
      <c r="F500" s="13"/>
      <c r="G500" s="13"/>
      <c r="H500" s="10" t="s">
        <v>426</v>
      </c>
      <c r="I500" s="10" t="s">
        <v>467</v>
      </c>
      <c r="J500" t="s">
        <v>603</v>
      </c>
      <c r="K500" t="s">
        <v>603</v>
      </c>
      <c r="L500">
        <v>0</v>
      </c>
      <c r="M500" s="15">
        <v>44003000020</v>
      </c>
      <c r="N500" s="15" t="s">
        <v>616</v>
      </c>
      <c r="O500" s="12">
        <f>+VLOOKUP(M500,[2]Foglio1!$A:$C,3,0)</f>
        <v>1522.5</v>
      </c>
      <c r="P500" s="12">
        <f>+VLOOKUP(M500,[3]Foglio1!$A$1:$C$65536,3,0)</f>
        <v>125</v>
      </c>
      <c r="Q500" s="12">
        <f t="shared" si="44"/>
        <v>-1397.5</v>
      </c>
      <c r="R500" s="29">
        <f>+VLOOKUP($M500,'Sp 2013'!$M:$X,12,0)</f>
        <v>0</v>
      </c>
      <c r="S500" s="29">
        <f>+VLOOKUP($M500,'Bil 2014'!$M:$Y,13,0)</f>
        <v>0</v>
      </c>
      <c r="T500" s="29">
        <f>+SUMIFS('Scritture 2015'!$F:$F,'Scritture 2015'!$G:$G,"38",'Scritture 2015'!$A:$A,$M500)</f>
        <v>0</v>
      </c>
      <c r="U500" s="29">
        <f>+SUMIFS('Scritture 2015'!$F:$F,'Scritture 2015'!$G:$G,"16",'Scritture 2015'!$A:$A,$M500)</f>
        <v>0</v>
      </c>
      <c r="V500" s="29">
        <f>+SUMIFS('Scritture 2015'!$F:$F,'Scritture 2015'!$G:$G,"39CA",'Scritture 2015'!$A:$A,$M500)</f>
        <v>0</v>
      </c>
      <c r="W500" s="29">
        <f>+SUMIFS('Scritture 2015'!$F:$F,'Scritture 2015'!$G:$G,"17",'Scritture 2015'!$A:$A,$M500)</f>
        <v>0</v>
      </c>
      <c r="X500" s="29">
        <f>+SUMIFS('Scritture 2015'!$F:$F,'Scritture 2015'!$G:$G,"39AF",'Scritture 2015'!$A:$A,$M500)</f>
        <v>0</v>
      </c>
      <c r="Y500" s="29">
        <f>+SUMIFS('Scritture 2015'!$F:$F,'Scritture 2015'!$G:$G,"39SD",'Scritture 2015'!$A:$A,$M500)</f>
        <v>0</v>
      </c>
      <c r="Z500" s="29">
        <f>+SUMIFS('Scritture 2015'!$F:$F,'Scritture 2015'!$G:$G,"37",'Scritture 2015'!$A:$A,$M500)</f>
        <v>0</v>
      </c>
      <c r="AA500" s="29">
        <f>+SUMIFS('Scritture 2015'!$F:$F,'Scritture 2015'!$G:$G,"19",'Scritture 2015'!$A:$A,$M500)</f>
        <v>0</v>
      </c>
      <c r="AB500" s="29">
        <f>+SUMIFS('Scritture 2015'!$F:$F,'Scritture 2015'!$G:$G,"SP",'Scritture 2015'!$A:$A,$M500)</f>
        <v>0</v>
      </c>
      <c r="AC500" s="29">
        <f t="shared" si="42"/>
        <v>125</v>
      </c>
      <c r="AD500" s="29">
        <f t="shared" si="43"/>
        <v>0</v>
      </c>
      <c r="AF500">
        <v>560</v>
      </c>
      <c r="AG500" t="s">
        <v>953</v>
      </c>
    </row>
    <row r="501" spans="1:33" x14ac:dyDescent="0.3">
      <c r="A501" s="12" t="s">
        <v>426</v>
      </c>
      <c r="B501" s="12" t="s">
        <v>467</v>
      </c>
      <c r="C501" s="13" t="s">
        <v>468</v>
      </c>
      <c r="D501" s="13" t="s">
        <v>601</v>
      </c>
      <c r="E501" s="14" t="s">
        <v>602</v>
      </c>
      <c r="F501" s="13"/>
      <c r="G501" s="13"/>
      <c r="H501" s="10" t="s">
        <v>426</v>
      </c>
      <c r="I501" s="10" t="s">
        <v>467</v>
      </c>
      <c r="J501" t="s">
        <v>603</v>
      </c>
      <c r="K501" t="s">
        <v>603</v>
      </c>
      <c r="L501">
        <v>0</v>
      </c>
      <c r="M501" s="15">
        <v>44007000001</v>
      </c>
      <c r="N501" s="15" t="s">
        <v>617</v>
      </c>
      <c r="O501" s="12">
        <f>+VLOOKUP(M501,[2]Foglio1!$A:$C,3,0)</f>
        <v>751846.34</v>
      </c>
      <c r="P501" s="12">
        <f>+VLOOKUP(M501,[3]Foglio1!$A$1:$C$65536,3,0)</f>
        <v>822299.79</v>
      </c>
      <c r="Q501" s="12">
        <f t="shared" si="44"/>
        <v>70453.45000000007</v>
      </c>
      <c r="R501" s="29">
        <f>+VLOOKUP($M501,'Sp 2013'!$M:$X,12,0)</f>
        <v>0</v>
      </c>
      <c r="S501" s="29">
        <f>+VLOOKUP($M501,'Bil 2014'!$M:$Y,13,0)</f>
        <v>0</v>
      </c>
      <c r="T501" s="29">
        <f>+SUMIFS('Scritture 2015'!$F:$F,'Scritture 2015'!$G:$G,"38",'Scritture 2015'!$A:$A,$M501)</f>
        <v>0</v>
      </c>
      <c r="U501" s="29">
        <f>+SUMIFS('Scritture 2015'!$F:$F,'Scritture 2015'!$G:$G,"16",'Scritture 2015'!$A:$A,$M501)</f>
        <v>0</v>
      </c>
      <c r="V501" s="29">
        <f>+SUMIFS('Scritture 2015'!$F:$F,'Scritture 2015'!$G:$G,"39CA",'Scritture 2015'!$A:$A,$M501)</f>
        <v>0</v>
      </c>
      <c r="W501" s="29">
        <f>+SUMIFS('Scritture 2015'!$F:$F,'Scritture 2015'!$G:$G,"17",'Scritture 2015'!$A:$A,$M501)</f>
        <v>0</v>
      </c>
      <c r="X501" s="29">
        <f>+SUMIFS('Scritture 2015'!$F:$F,'Scritture 2015'!$G:$G,"39AF",'Scritture 2015'!$A:$A,$M501)</f>
        <v>0</v>
      </c>
      <c r="Y501" s="29">
        <f>+SUMIFS('Scritture 2015'!$F:$F,'Scritture 2015'!$G:$G,"39SD",'Scritture 2015'!$A:$A,$M501)</f>
        <v>0</v>
      </c>
      <c r="Z501" s="29">
        <f>+SUMIFS('Scritture 2015'!$F:$F,'Scritture 2015'!$G:$G,"37",'Scritture 2015'!$A:$A,$M501)</f>
        <v>0</v>
      </c>
      <c r="AA501" s="29">
        <f>+SUMIFS('Scritture 2015'!$F:$F,'Scritture 2015'!$G:$G,"19",'Scritture 2015'!$A:$A,$M501)</f>
        <v>0</v>
      </c>
      <c r="AB501" s="29">
        <f>+SUMIFS('Scritture 2015'!$F:$F,'Scritture 2015'!$G:$G,"SP",'Scritture 2015'!$A:$A,$M501)</f>
        <v>0</v>
      </c>
      <c r="AC501" s="29">
        <f t="shared" si="42"/>
        <v>822299.79</v>
      </c>
      <c r="AD501" s="29">
        <f t="shared" si="43"/>
        <v>0</v>
      </c>
      <c r="AF501">
        <v>560</v>
      </c>
      <c r="AG501" t="s">
        <v>952</v>
      </c>
    </row>
    <row r="502" spans="1:33" x14ac:dyDescent="0.3">
      <c r="A502" s="12" t="s">
        <v>426</v>
      </c>
      <c r="B502" s="12" t="s">
        <v>467</v>
      </c>
      <c r="C502" s="13" t="s">
        <v>468</v>
      </c>
      <c r="D502" s="13" t="s">
        <v>601</v>
      </c>
      <c r="E502" s="14" t="s">
        <v>602</v>
      </c>
      <c r="F502" s="13"/>
      <c r="G502" s="13"/>
      <c r="H502" s="10" t="s">
        <v>426</v>
      </c>
      <c r="I502" s="10" t="s">
        <v>467</v>
      </c>
      <c r="J502" t="s">
        <v>603</v>
      </c>
      <c r="K502" t="s">
        <v>603</v>
      </c>
      <c r="L502">
        <v>0</v>
      </c>
      <c r="M502" s="15">
        <v>44007000002</v>
      </c>
      <c r="N502" s="15" t="s">
        <v>618</v>
      </c>
      <c r="O502" s="12">
        <f>+VLOOKUP(M502,[2]Foglio1!$A:$C,3,0)</f>
        <v>202451.78</v>
      </c>
      <c r="P502" s="12">
        <f>+VLOOKUP(M502,[3]Foglio1!$A$1:$C$65536,3,0)</f>
        <v>215469.07</v>
      </c>
      <c r="Q502" s="12">
        <f t="shared" si="44"/>
        <v>13017.290000000008</v>
      </c>
      <c r="R502" s="29">
        <f>+VLOOKUP($M502,'Sp 2013'!$M:$X,12,0)</f>
        <v>0</v>
      </c>
      <c r="S502" s="29">
        <f>+VLOOKUP($M502,'Bil 2014'!$M:$Y,13,0)</f>
        <v>0</v>
      </c>
      <c r="T502" s="29">
        <f>+SUMIFS('Scritture 2015'!$F:$F,'Scritture 2015'!$G:$G,"38",'Scritture 2015'!$A:$A,$M502)</f>
        <v>0</v>
      </c>
      <c r="U502" s="29">
        <f>+SUMIFS('Scritture 2015'!$F:$F,'Scritture 2015'!$G:$G,"16",'Scritture 2015'!$A:$A,$M502)</f>
        <v>0</v>
      </c>
      <c r="V502" s="29">
        <f>+SUMIFS('Scritture 2015'!$F:$F,'Scritture 2015'!$G:$G,"39CA",'Scritture 2015'!$A:$A,$M502)</f>
        <v>0</v>
      </c>
      <c r="W502" s="29">
        <f>+SUMIFS('Scritture 2015'!$F:$F,'Scritture 2015'!$G:$G,"17",'Scritture 2015'!$A:$A,$M502)</f>
        <v>0</v>
      </c>
      <c r="X502" s="29">
        <f>+SUMIFS('Scritture 2015'!$F:$F,'Scritture 2015'!$G:$G,"39AF",'Scritture 2015'!$A:$A,$M502)</f>
        <v>0</v>
      </c>
      <c r="Y502" s="29">
        <f>+SUMIFS('Scritture 2015'!$F:$F,'Scritture 2015'!$G:$G,"39SD",'Scritture 2015'!$A:$A,$M502)</f>
        <v>0</v>
      </c>
      <c r="Z502" s="29">
        <f>+SUMIFS('Scritture 2015'!$F:$F,'Scritture 2015'!$G:$G,"37",'Scritture 2015'!$A:$A,$M502)</f>
        <v>0</v>
      </c>
      <c r="AA502" s="29">
        <f>+SUMIFS('Scritture 2015'!$F:$F,'Scritture 2015'!$G:$G,"19",'Scritture 2015'!$A:$A,$M502)</f>
        <v>0</v>
      </c>
      <c r="AB502" s="29">
        <f>+SUMIFS('Scritture 2015'!$F:$F,'Scritture 2015'!$G:$G,"SP",'Scritture 2015'!$A:$A,$M502)</f>
        <v>0</v>
      </c>
      <c r="AC502" s="29">
        <f t="shared" si="42"/>
        <v>215469.07</v>
      </c>
      <c r="AD502" s="29">
        <f t="shared" si="43"/>
        <v>0</v>
      </c>
      <c r="AF502">
        <v>560</v>
      </c>
      <c r="AG502" t="s">
        <v>953</v>
      </c>
    </row>
    <row r="503" spans="1:33" x14ac:dyDescent="0.3">
      <c r="A503" s="12" t="s">
        <v>426</v>
      </c>
      <c r="B503" s="12" t="s">
        <v>467</v>
      </c>
      <c r="C503" s="13" t="s">
        <v>468</v>
      </c>
      <c r="D503" s="13" t="s">
        <v>601</v>
      </c>
      <c r="E503" s="14" t="s">
        <v>602</v>
      </c>
      <c r="F503" s="13"/>
      <c r="G503" s="13"/>
      <c r="H503" s="10" t="s">
        <v>426</v>
      </c>
      <c r="I503" s="10" t="s">
        <v>467</v>
      </c>
      <c r="J503" t="s">
        <v>603</v>
      </c>
      <c r="K503" t="s">
        <v>603</v>
      </c>
      <c r="L503">
        <v>0</v>
      </c>
      <c r="M503" s="15">
        <v>44007000003</v>
      </c>
      <c r="N503" s="15" t="s">
        <v>619</v>
      </c>
      <c r="O503" s="12">
        <f>+VLOOKUP(M503,[2]Foglio1!$A:$C,3,0)</f>
        <v>3350.67</v>
      </c>
      <c r="P503" s="12">
        <f>+VLOOKUP(M503,[3]Foglio1!$A$1:$C$65536,3,0)</f>
        <v>4319.71</v>
      </c>
      <c r="Q503" s="12">
        <f t="shared" si="44"/>
        <v>969.04</v>
      </c>
      <c r="R503" s="29">
        <f>+VLOOKUP($M503,'Sp 2013'!$M:$X,12,0)</f>
        <v>0</v>
      </c>
      <c r="S503" s="29">
        <f>+VLOOKUP($M503,'Bil 2014'!$M:$Y,13,0)</f>
        <v>0</v>
      </c>
      <c r="T503" s="29">
        <f>+SUMIFS('Scritture 2015'!$F:$F,'Scritture 2015'!$G:$G,"38",'Scritture 2015'!$A:$A,$M503)</f>
        <v>0</v>
      </c>
      <c r="U503" s="29">
        <f>+SUMIFS('Scritture 2015'!$F:$F,'Scritture 2015'!$G:$G,"16",'Scritture 2015'!$A:$A,$M503)</f>
        <v>0</v>
      </c>
      <c r="V503" s="29">
        <f>+SUMIFS('Scritture 2015'!$F:$F,'Scritture 2015'!$G:$G,"39CA",'Scritture 2015'!$A:$A,$M503)</f>
        <v>0</v>
      </c>
      <c r="W503" s="29">
        <f>+SUMIFS('Scritture 2015'!$F:$F,'Scritture 2015'!$G:$G,"17",'Scritture 2015'!$A:$A,$M503)</f>
        <v>0</v>
      </c>
      <c r="X503" s="29">
        <f>+SUMIFS('Scritture 2015'!$F:$F,'Scritture 2015'!$G:$G,"39AF",'Scritture 2015'!$A:$A,$M503)</f>
        <v>0</v>
      </c>
      <c r="Y503" s="29">
        <f>+SUMIFS('Scritture 2015'!$F:$F,'Scritture 2015'!$G:$G,"39SD",'Scritture 2015'!$A:$A,$M503)</f>
        <v>0</v>
      </c>
      <c r="Z503" s="29">
        <f>+SUMIFS('Scritture 2015'!$F:$F,'Scritture 2015'!$G:$G,"37",'Scritture 2015'!$A:$A,$M503)</f>
        <v>0</v>
      </c>
      <c r="AA503" s="29">
        <f>+SUMIFS('Scritture 2015'!$F:$F,'Scritture 2015'!$G:$G,"19",'Scritture 2015'!$A:$A,$M503)</f>
        <v>0</v>
      </c>
      <c r="AB503" s="29">
        <f>+SUMIFS('Scritture 2015'!$F:$F,'Scritture 2015'!$G:$G,"SP",'Scritture 2015'!$A:$A,$M503)</f>
        <v>0</v>
      </c>
      <c r="AC503" s="29">
        <f t="shared" si="42"/>
        <v>4319.71</v>
      </c>
      <c r="AD503" s="29">
        <f t="shared" si="43"/>
        <v>0</v>
      </c>
      <c r="AF503">
        <v>560</v>
      </c>
      <c r="AG503" t="s">
        <v>953</v>
      </c>
    </row>
    <row r="504" spans="1:33" x14ac:dyDescent="0.3">
      <c r="A504" s="12" t="s">
        <v>426</v>
      </c>
      <c r="B504" s="12" t="s">
        <v>467</v>
      </c>
      <c r="C504" s="13" t="s">
        <v>468</v>
      </c>
      <c r="D504" s="13" t="s">
        <v>601</v>
      </c>
      <c r="E504" s="14" t="s">
        <v>602</v>
      </c>
      <c r="F504" s="13"/>
      <c r="G504" s="13"/>
      <c r="H504" s="10" t="s">
        <v>426</v>
      </c>
      <c r="I504" s="10" t="s">
        <v>467</v>
      </c>
      <c r="J504" t="s">
        <v>603</v>
      </c>
      <c r="K504" t="s">
        <v>603</v>
      </c>
      <c r="L504">
        <v>0</v>
      </c>
      <c r="M504" s="15">
        <v>44007000004</v>
      </c>
      <c r="N504" s="15" t="s">
        <v>620</v>
      </c>
      <c r="O504" s="12">
        <f>+VLOOKUP(M504,[2]Foglio1!$A:$C,3,0)</f>
        <v>50273.14</v>
      </c>
      <c r="P504" s="12">
        <f>+VLOOKUP(M504,[3]Foglio1!$A$1:$C$65536,3,0)</f>
        <v>55671.5</v>
      </c>
      <c r="Q504" s="12">
        <f t="shared" si="44"/>
        <v>5398.3600000000006</v>
      </c>
      <c r="R504" s="29">
        <f>+VLOOKUP($M504,'Sp 2013'!$M:$X,12,0)</f>
        <v>0</v>
      </c>
      <c r="S504" s="29">
        <f>+VLOOKUP($M504,'Bil 2014'!$M:$Y,13,0)</f>
        <v>0</v>
      </c>
      <c r="T504" s="29">
        <f>+SUMIFS('Scritture 2015'!$F:$F,'Scritture 2015'!$G:$G,"38",'Scritture 2015'!$A:$A,$M504)</f>
        <v>0</v>
      </c>
      <c r="U504" s="29">
        <f>+SUMIFS('Scritture 2015'!$F:$F,'Scritture 2015'!$G:$G,"16",'Scritture 2015'!$A:$A,$M504)</f>
        <v>0</v>
      </c>
      <c r="V504" s="29">
        <f>+SUMIFS('Scritture 2015'!$F:$F,'Scritture 2015'!$G:$G,"39CA",'Scritture 2015'!$A:$A,$M504)</f>
        <v>0</v>
      </c>
      <c r="W504" s="29">
        <f>+SUMIFS('Scritture 2015'!$F:$F,'Scritture 2015'!$G:$G,"17",'Scritture 2015'!$A:$A,$M504)</f>
        <v>0</v>
      </c>
      <c r="X504" s="29">
        <f>+SUMIFS('Scritture 2015'!$F:$F,'Scritture 2015'!$G:$G,"39AF",'Scritture 2015'!$A:$A,$M504)</f>
        <v>0</v>
      </c>
      <c r="Y504" s="29">
        <f>+SUMIFS('Scritture 2015'!$F:$F,'Scritture 2015'!$G:$G,"39SD",'Scritture 2015'!$A:$A,$M504)</f>
        <v>0</v>
      </c>
      <c r="Z504" s="29">
        <f>+SUMIFS('Scritture 2015'!$F:$F,'Scritture 2015'!$G:$G,"37",'Scritture 2015'!$A:$A,$M504)</f>
        <v>0</v>
      </c>
      <c r="AA504" s="29">
        <f>+SUMIFS('Scritture 2015'!$F:$F,'Scritture 2015'!$G:$G,"19",'Scritture 2015'!$A:$A,$M504)</f>
        <v>0</v>
      </c>
      <c r="AB504" s="29">
        <f>+SUMIFS('Scritture 2015'!$F:$F,'Scritture 2015'!$G:$G,"SP",'Scritture 2015'!$A:$A,$M504)</f>
        <v>0</v>
      </c>
      <c r="AC504" s="29">
        <f t="shared" si="42"/>
        <v>55671.5</v>
      </c>
      <c r="AD504" s="29">
        <f t="shared" si="43"/>
        <v>0</v>
      </c>
      <c r="AF504">
        <v>560</v>
      </c>
      <c r="AG504" t="s">
        <v>904</v>
      </c>
    </row>
    <row r="505" spans="1:33" x14ac:dyDescent="0.3">
      <c r="A505" s="12" t="s">
        <v>426</v>
      </c>
      <c r="B505" s="12" t="s">
        <v>467</v>
      </c>
      <c r="C505" s="13" t="s">
        <v>468</v>
      </c>
      <c r="D505" s="13" t="s">
        <v>601</v>
      </c>
      <c r="E505" s="14" t="s">
        <v>602</v>
      </c>
      <c r="F505" s="13"/>
      <c r="G505" s="13"/>
      <c r="H505" s="10" t="s">
        <v>426</v>
      </c>
      <c r="I505" s="10" t="s">
        <v>467</v>
      </c>
      <c r="J505" t="s">
        <v>603</v>
      </c>
      <c r="K505" t="s">
        <v>603</v>
      </c>
      <c r="L505">
        <v>0</v>
      </c>
      <c r="M505" s="15">
        <v>44007000006</v>
      </c>
      <c r="N505" s="15" t="s">
        <v>621</v>
      </c>
      <c r="O505" s="12">
        <f>+VLOOKUP(M505,[2]Foglio1!$A:$C,3,0)</f>
        <v>25233.83</v>
      </c>
      <c r="P505" s="12">
        <f>+VLOOKUP(M505,[3]Foglio1!$A$1:$C$65536,3,0)</f>
        <v>2010.86</v>
      </c>
      <c r="Q505" s="12">
        <f t="shared" si="44"/>
        <v>-23222.97</v>
      </c>
      <c r="R505" s="29">
        <f>+VLOOKUP($M505,'Sp 2013'!$M:$X,12,0)</f>
        <v>0</v>
      </c>
      <c r="S505" s="29">
        <f>+VLOOKUP($M505,'Bil 2014'!$M:$Y,13,0)</f>
        <v>0</v>
      </c>
      <c r="T505" s="29">
        <f>+SUMIFS('Scritture 2015'!$F:$F,'Scritture 2015'!$G:$G,"38",'Scritture 2015'!$A:$A,$M505)</f>
        <v>0</v>
      </c>
      <c r="U505" s="29">
        <f>+SUMIFS('Scritture 2015'!$F:$F,'Scritture 2015'!$G:$G,"16",'Scritture 2015'!$A:$A,$M505)</f>
        <v>0</v>
      </c>
      <c r="V505" s="29">
        <f>+SUMIFS('Scritture 2015'!$F:$F,'Scritture 2015'!$G:$G,"39CA",'Scritture 2015'!$A:$A,$M505)</f>
        <v>0</v>
      </c>
      <c r="W505" s="29">
        <f>+SUMIFS('Scritture 2015'!$F:$F,'Scritture 2015'!$G:$G,"17",'Scritture 2015'!$A:$A,$M505)</f>
        <v>0</v>
      </c>
      <c r="X505" s="29">
        <f>+SUMIFS('Scritture 2015'!$F:$F,'Scritture 2015'!$G:$G,"39AF",'Scritture 2015'!$A:$A,$M505)</f>
        <v>0</v>
      </c>
      <c r="Y505" s="29">
        <f>+SUMIFS('Scritture 2015'!$F:$F,'Scritture 2015'!$G:$G,"39SD",'Scritture 2015'!$A:$A,$M505)</f>
        <v>0</v>
      </c>
      <c r="Z505" s="29">
        <f>+SUMIFS('Scritture 2015'!$F:$F,'Scritture 2015'!$G:$G,"37",'Scritture 2015'!$A:$A,$M505)</f>
        <v>0</v>
      </c>
      <c r="AA505" s="29">
        <f>+SUMIFS('Scritture 2015'!$F:$F,'Scritture 2015'!$G:$G,"19",'Scritture 2015'!$A:$A,$M505)</f>
        <v>0</v>
      </c>
      <c r="AB505" s="29">
        <f>+SUMIFS('Scritture 2015'!$F:$F,'Scritture 2015'!$G:$G,"SP",'Scritture 2015'!$A:$A,$M505)</f>
        <v>0</v>
      </c>
      <c r="AC505" s="29">
        <f t="shared" si="42"/>
        <v>2010.86</v>
      </c>
      <c r="AD505" s="29">
        <f t="shared" si="43"/>
        <v>0</v>
      </c>
      <c r="AF505">
        <v>560</v>
      </c>
      <c r="AG505" t="s">
        <v>952</v>
      </c>
    </row>
    <row r="506" spans="1:33" x14ac:dyDescent="0.3">
      <c r="A506" s="12" t="s">
        <v>426</v>
      </c>
      <c r="B506" s="12" t="s">
        <v>467</v>
      </c>
      <c r="C506" s="13" t="s">
        <v>468</v>
      </c>
      <c r="D506" s="13" t="s">
        <v>601</v>
      </c>
      <c r="E506" s="14" t="s">
        <v>602</v>
      </c>
      <c r="F506" s="13"/>
      <c r="G506" s="13"/>
      <c r="H506" s="10" t="s">
        <v>426</v>
      </c>
      <c r="I506" s="10" t="s">
        <v>467</v>
      </c>
      <c r="J506" t="s">
        <v>603</v>
      </c>
      <c r="K506" t="s">
        <v>603</v>
      </c>
      <c r="L506">
        <v>0</v>
      </c>
      <c r="M506" s="15">
        <v>44007000007</v>
      </c>
      <c r="N506" s="15" t="s">
        <v>622</v>
      </c>
      <c r="O506" s="12">
        <f>+VLOOKUP(M506,[2]Foglio1!$A:$C,3,0)</f>
        <v>2604.19</v>
      </c>
      <c r="P506" s="12">
        <f>+VLOOKUP(M506,[3]Foglio1!$A$1:$C$65536,3,0)</f>
        <v>712.96</v>
      </c>
      <c r="Q506" s="12">
        <f t="shared" si="44"/>
        <v>-1891.23</v>
      </c>
      <c r="R506" s="29">
        <f>+VLOOKUP($M506,'Sp 2013'!$M:$X,12,0)</f>
        <v>0</v>
      </c>
      <c r="S506" s="29">
        <f>+VLOOKUP($M506,'Bil 2014'!$M:$Y,13,0)</f>
        <v>0</v>
      </c>
      <c r="T506" s="29">
        <f>+SUMIFS('Scritture 2015'!$F:$F,'Scritture 2015'!$G:$G,"38",'Scritture 2015'!$A:$A,$M506)</f>
        <v>0</v>
      </c>
      <c r="U506" s="29">
        <f>+SUMIFS('Scritture 2015'!$F:$F,'Scritture 2015'!$G:$G,"16",'Scritture 2015'!$A:$A,$M506)</f>
        <v>0</v>
      </c>
      <c r="V506" s="29">
        <f>+SUMIFS('Scritture 2015'!$F:$F,'Scritture 2015'!$G:$G,"39CA",'Scritture 2015'!$A:$A,$M506)</f>
        <v>0</v>
      </c>
      <c r="W506" s="29">
        <f>+SUMIFS('Scritture 2015'!$F:$F,'Scritture 2015'!$G:$G,"17",'Scritture 2015'!$A:$A,$M506)</f>
        <v>0</v>
      </c>
      <c r="X506" s="29">
        <f>+SUMIFS('Scritture 2015'!$F:$F,'Scritture 2015'!$G:$G,"39AF",'Scritture 2015'!$A:$A,$M506)</f>
        <v>0</v>
      </c>
      <c r="Y506" s="29">
        <f>+SUMIFS('Scritture 2015'!$F:$F,'Scritture 2015'!$G:$G,"39SD",'Scritture 2015'!$A:$A,$M506)</f>
        <v>0</v>
      </c>
      <c r="Z506" s="29">
        <f>+SUMIFS('Scritture 2015'!$F:$F,'Scritture 2015'!$G:$G,"37",'Scritture 2015'!$A:$A,$M506)</f>
        <v>0</v>
      </c>
      <c r="AA506" s="29">
        <f>+SUMIFS('Scritture 2015'!$F:$F,'Scritture 2015'!$G:$G,"19",'Scritture 2015'!$A:$A,$M506)</f>
        <v>0</v>
      </c>
      <c r="AB506" s="29">
        <f>+SUMIFS('Scritture 2015'!$F:$F,'Scritture 2015'!$G:$G,"SP",'Scritture 2015'!$A:$A,$M506)</f>
        <v>0</v>
      </c>
      <c r="AC506" s="29">
        <f t="shared" si="42"/>
        <v>712.96</v>
      </c>
      <c r="AD506" s="29">
        <f t="shared" si="43"/>
        <v>0</v>
      </c>
      <c r="AF506">
        <v>560</v>
      </c>
      <c r="AG506" t="s">
        <v>953</v>
      </c>
    </row>
    <row r="507" spans="1:33" x14ac:dyDescent="0.3">
      <c r="A507" s="12" t="s">
        <v>426</v>
      </c>
      <c r="B507" s="12" t="s">
        <v>467</v>
      </c>
      <c r="C507" s="13" t="s">
        <v>468</v>
      </c>
      <c r="D507" s="13" t="s">
        <v>601</v>
      </c>
      <c r="E507" s="14" t="s">
        <v>602</v>
      </c>
      <c r="F507" s="13"/>
      <c r="G507" s="13"/>
      <c r="H507" s="10" t="s">
        <v>426</v>
      </c>
      <c r="I507" s="10" t="s">
        <v>467</v>
      </c>
      <c r="J507" t="s">
        <v>603</v>
      </c>
      <c r="K507" t="s">
        <v>603</v>
      </c>
      <c r="L507">
        <v>0</v>
      </c>
      <c r="M507" s="15">
        <v>44007000008</v>
      </c>
      <c r="N507" s="15" t="s">
        <v>623</v>
      </c>
      <c r="O507" s="12">
        <f>+VLOOKUP(M507,[2]Foglio1!$A:$C,3,0)</f>
        <v>902.73</v>
      </c>
      <c r="P507" s="12">
        <f>+VLOOKUP(M507,[3]Foglio1!$A$1:$C$65536,3,0)</f>
        <v>1110.78</v>
      </c>
      <c r="Q507" s="12">
        <f t="shared" si="44"/>
        <v>208.04999999999995</v>
      </c>
      <c r="R507" s="29">
        <f>+VLOOKUP($M507,'Sp 2013'!$M:$X,12,0)</f>
        <v>0</v>
      </c>
      <c r="S507" s="29">
        <f>+VLOOKUP($M507,'Bil 2014'!$M:$Y,13,0)</f>
        <v>0</v>
      </c>
      <c r="T507" s="29">
        <f>+SUMIFS('Scritture 2015'!$F:$F,'Scritture 2015'!$G:$G,"38",'Scritture 2015'!$A:$A,$M507)</f>
        <v>0</v>
      </c>
      <c r="U507" s="29">
        <f>+SUMIFS('Scritture 2015'!$F:$F,'Scritture 2015'!$G:$G,"16",'Scritture 2015'!$A:$A,$M507)</f>
        <v>0</v>
      </c>
      <c r="V507" s="29">
        <f>+SUMIFS('Scritture 2015'!$F:$F,'Scritture 2015'!$G:$G,"39CA",'Scritture 2015'!$A:$A,$M507)</f>
        <v>0</v>
      </c>
      <c r="W507" s="29">
        <f>+SUMIFS('Scritture 2015'!$F:$F,'Scritture 2015'!$G:$G,"17",'Scritture 2015'!$A:$A,$M507)</f>
        <v>0</v>
      </c>
      <c r="X507" s="29">
        <f>+SUMIFS('Scritture 2015'!$F:$F,'Scritture 2015'!$G:$G,"39AF",'Scritture 2015'!$A:$A,$M507)</f>
        <v>0</v>
      </c>
      <c r="Y507" s="29">
        <f>+SUMIFS('Scritture 2015'!$F:$F,'Scritture 2015'!$G:$G,"39SD",'Scritture 2015'!$A:$A,$M507)</f>
        <v>0</v>
      </c>
      <c r="Z507" s="29">
        <f>+SUMIFS('Scritture 2015'!$F:$F,'Scritture 2015'!$G:$G,"37",'Scritture 2015'!$A:$A,$M507)</f>
        <v>0</v>
      </c>
      <c r="AA507" s="29">
        <f>+SUMIFS('Scritture 2015'!$F:$F,'Scritture 2015'!$G:$G,"19",'Scritture 2015'!$A:$A,$M507)</f>
        <v>0</v>
      </c>
      <c r="AB507" s="29">
        <f>+SUMIFS('Scritture 2015'!$F:$F,'Scritture 2015'!$G:$G,"SP",'Scritture 2015'!$A:$A,$M507)</f>
        <v>0</v>
      </c>
      <c r="AC507" s="29">
        <f t="shared" si="42"/>
        <v>1110.78</v>
      </c>
      <c r="AD507" s="29">
        <f t="shared" si="43"/>
        <v>0</v>
      </c>
      <c r="AF507">
        <v>560</v>
      </c>
      <c r="AG507" t="s">
        <v>953</v>
      </c>
    </row>
    <row r="508" spans="1:33" x14ac:dyDescent="0.3">
      <c r="A508" s="12" t="s">
        <v>426</v>
      </c>
      <c r="B508" s="12" t="s">
        <v>467</v>
      </c>
      <c r="C508" s="13" t="s">
        <v>468</v>
      </c>
      <c r="D508" s="13" t="s">
        <v>601</v>
      </c>
      <c r="E508" s="14" t="s">
        <v>602</v>
      </c>
      <c r="F508" s="13"/>
      <c r="G508" s="13"/>
      <c r="H508" s="10" t="s">
        <v>426</v>
      </c>
      <c r="I508" s="10" t="s">
        <v>467</v>
      </c>
      <c r="J508" t="s">
        <v>603</v>
      </c>
      <c r="K508" t="s">
        <v>603</v>
      </c>
      <c r="L508">
        <v>0</v>
      </c>
      <c r="M508" s="15">
        <v>44007000010</v>
      </c>
      <c r="N508" s="15" t="s">
        <v>624</v>
      </c>
      <c r="O508" s="12"/>
      <c r="P508" s="12">
        <f>+VLOOKUP(M508,[3]Foglio1!$A$1:$C$65536,3,0)</f>
        <v>4550</v>
      </c>
      <c r="Q508" s="12">
        <f t="shared" ref="Q508" si="47">+P508-O508</f>
        <v>4550</v>
      </c>
      <c r="R508" s="29">
        <f>+VLOOKUP($M508,'Sp 2013'!$M:$X,12,0)</f>
        <v>0</v>
      </c>
      <c r="S508" s="29">
        <f>+VLOOKUP($M508,'Bil 2014'!$M:$Y,13,0)</f>
        <v>0</v>
      </c>
      <c r="T508" s="29">
        <f>+SUMIFS('Scritture 2015'!$F:$F,'Scritture 2015'!$G:$G,"38",'Scritture 2015'!$A:$A,$M508)</f>
        <v>0</v>
      </c>
      <c r="U508" s="29">
        <f>+SUMIFS('Scritture 2015'!$F:$F,'Scritture 2015'!$G:$G,"16",'Scritture 2015'!$A:$A,$M508)</f>
        <v>0</v>
      </c>
      <c r="V508" s="29">
        <f>+SUMIFS('Scritture 2015'!$F:$F,'Scritture 2015'!$G:$G,"39CA",'Scritture 2015'!$A:$A,$M508)</f>
        <v>0</v>
      </c>
      <c r="W508" s="29">
        <f>+SUMIFS('Scritture 2015'!$F:$F,'Scritture 2015'!$G:$G,"17",'Scritture 2015'!$A:$A,$M508)</f>
        <v>0</v>
      </c>
      <c r="X508" s="29">
        <f>+SUMIFS('Scritture 2015'!$F:$F,'Scritture 2015'!$G:$G,"39AF",'Scritture 2015'!$A:$A,$M508)</f>
        <v>0</v>
      </c>
      <c r="Y508" s="29">
        <f>+SUMIFS('Scritture 2015'!$F:$F,'Scritture 2015'!$G:$G,"39SD",'Scritture 2015'!$A:$A,$M508)</f>
        <v>0</v>
      </c>
      <c r="Z508" s="29">
        <f>+SUMIFS('Scritture 2015'!$F:$F,'Scritture 2015'!$G:$G,"37",'Scritture 2015'!$A:$A,$M508)</f>
        <v>0</v>
      </c>
      <c r="AA508" s="29">
        <f>+SUMIFS('Scritture 2015'!$F:$F,'Scritture 2015'!$G:$G,"19",'Scritture 2015'!$A:$A,$M508)</f>
        <v>0</v>
      </c>
      <c r="AB508" s="29">
        <f>+SUMIFS('Scritture 2015'!$F:$F,'Scritture 2015'!$G:$G,"SP",'Scritture 2015'!$A:$A,$M508)</f>
        <v>0</v>
      </c>
      <c r="AC508" s="29">
        <f t="shared" si="42"/>
        <v>4550</v>
      </c>
      <c r="AD508" s="29">
        <f t="shared" ref="AD508" si="48">+AC508-P508</f>
        <v>0</v>
      </c>
      <c r="AF508">
        <v>560</v>
      </c>
      <c r="AG508" t="s">
        <v>952</v>
      </c>
    </row>
    <row r="509" spans="1:33" x14ac:dyDescent="0.3">
      <c r="A509" s="12" t="s">
        <v>426</v>
      </c>
      <c r="B509" s="12" t="s">
        <v>467</v>
      </c>
      <c r="C509" s="13" t="s">
        <v>468</v>
      </c>
      <c r="D509" s="13" t="s">
        <v>601</v>
      </c>
      <c r="E509" s="14" t="s">
        <v>602</v>
      </c>
      <c r="F509" s="13"/>
      <c r="G509" s="13"/>
      <c r="H509" s="10" t="s">
        <v>426</v>
      </c>
      <c r="I509" s="10" t="s">
        <v>467</v>
      </c>
      <c r="J509" t="s">
        <v>603</v>
      </c>
      <c r="K509" t="s">
        <v>603</v>
      </c>
      <c r="L509">
        <v>0</v>
      </c>
      <c r="M509" s="15">
        <v>44007000011</v>
      </c>
      <c r="N509" s="15" t="s">
        <v>625</v>
      </c>
      <c r="O509" s="12">
        <f>+VLOOKUP(M509,[2]Foglio1!$A:$C,3,0)</f>
        <v>2017.45</v>
      </c>
      <c r="P509" s="12">
        <f>+VLOOKUP(M509,[3]Foglio1!$A$1:$C$65536,3,0)</f>
        <v>34866.85</v>
      </c>
      <c r="Q509" s="12">
        <f t="shared" si="44"/>
        <v>32849.4</v>
      </c>
      <c r="R509" s="29">
        <f>+VLOOKUP($M509,'Sp 2013'!$M:$X,12,0)</f>
        <v>0</v>
      </c>
      <c r="S509" s="29">
        <f>+VLOOKUP($M509,'Bil 2014'!$M:$Y,13,0)</f>
        <v>0</v>
      </c>
      <c r="T509" s="29">
        <f>+SUMIFS('Scritture 2015'!$F:$F,'Scritture 2015'!$G:$G,"38",'Scritture 2015'!$A:$A,$M509)</f>
        <v>0</v>
      </c>
      <c r="U509" s="29">
        <f>+SUMIFS('Scritture 2015'!$F:$F,'Scritture 2015'!$G:$G,"16",'Scritture 2015'!$A:$A,$M509)</f>
        <v>0</v>
      </c>
      <c r="V509" s="29">
        <f>+SUMIFS('Scritture 2015'!$F:$F,'Scritture 2015'!$G:$G,"39CA",'Scritture 2015'!$A:$A,$M509)</f>
        <v>0</v>
      </c>
      <c r="W509" s="29">
        <f>+SUMIFS('Scritture 2015'!$F:$F,'Scritture 2015'!$G:$G,"17",'Scritture 2015'!$A:$A,$M509)</f>
        <v>0</v>
      </c>
      <c r="X509" s="29">
        <f>+SUMIFS('Scritture 2015'!$F:$F,'Scritture 2015'!$G:$G,"39AF",'Scritture 2015'!$A:$A,$M509)</f>
        <v>0</v>
      </c>
      <c r="Y509" s="29">
        <f>+SUMIFS('Scritture 2015'!$F:$F,'Scritture 2015'!$G:$G,"39SD",'Scritture 2015'!$A:$A,$M509)</f>
        <v>0</v>
      </c>
      <c r="Z509" s="29">
        <f>+SUMIFS('Scritture 2015'!$F:$F,'Scritture 2015'!$G:$G,"37",'Scritture 2015'!$A:$A,$M509)</f>
        <v>0</v>
      </c>
      <c r="AA509" s="29">
        <f>+SUMIFS('Scritture 2015'!$F:$F,'Scritture 2015'!$G:$G,"19",'Scritture 2015'!$A:$A,$M509)</f>
        <v>0</v>
      </c>
      <c r="AB509" s="29">
        <f>+SUMIFS('Scritture 2015'!$F:$F,'Scritture 2015'!$G:$G,"SP",'Scritture 2015'!$A:$A,$M509)</f>
        <v>0</v>
      </c>
      <c r="AC509" s="29">
        <f t="shared" si="42"/>
        <v>34866.85</v>
      </c>
      <c r="AD509" s="29">
        <f t="shared" si="43"/>
        <v>0</v>
      </c>
      <c r="AF509">
        <v>560</v>
      </c>
      <c r="AG509" t="s">
        <v>952</v>
      </c>
    </row>
    <row r="510" spans="1:33" x14ac:dyDescent="0.3">
      <c r="A510" s="12" t="s">
        <v>426</v>
      </c>
      <c r="B510" s="12" t="s">
        <v>467</v>
      </c>
      <c r="C510" s="13" t="s">
        <v>468</v>
      </c>
      <c r="D510" s="13" t="s">
        <v>601</v>
      </c>
      <c r="E510" s="14" t="s">
        <v>602</v>
      </c>
      <c r="F510" s="13"/>
      <c r="G510" s="13"/>
      <c r="H510" s="10" t="s">
        <v>426</v>
      </c>
      <c r="I510" s="10" t="s">
        <v>467</v>
      </c>
      <c r="J510" t="s">
        <v>603</v>
      </c>
      <c r="K510" t="s">
        <v>603</v>
      </c>
      <c r="L510">
        <v>0</v>
      </c>
      <c r="M510" s="15">
        <v>44004000040</v>
      </c>
      <c r="N510" s="15" t="s">
        <v>626</v>
      </c>
      <c r="O510" s="12">
        <f>+VLOOKUP(M510,[2]Foglio1!$A:$C,3,0)</f>
        <v>71534.92</v>
      </c>
      <c r="P510" s="12">
        <f>+VLOOKUP(M510,[3]Foglio1!$A$1:$C$65536,3,0)</f>
        <v>103951.2</v>
      </c>
      <c r="Q510" s="12">
        <f t="shared" si="44"/>
        <v>32416.28</v>
      </c>
      <c r="R510" s="29">
        <f>+VLOOKUP($M510,'Sp 2013'!$M:$X,12,0)</f>
        <v>0</v>
      </c>
      <c r="S510" s="29">
        <f>+VLOOKUP($M510,'Bil 2014'!$M:$Y,13,0)</f>
        <v>0</v>
      </c>
      <c r="T510" s="29">
        <f>+SUMIFS('Scritture 2015'!$F:$F,'Scritture 2015'!$G:$G,"38",'Scritture 2015'!$A:$A,$M510)</f>
        <v>0</v>
      </c>
      <c r="U510" s="29">
        <f>+SUMIFS('Scritture 2015'!$F:$F,'Scritture 2015'!$G:$G,"16",'Scritture 2015'!$A:$A,$M510)</f>
        <v>0</v>
      </c>
      <c r="V510" s="29">
        <f>+SUMIFS('Scritture 2015'!$F:$F,'Scritture 2015'!$G:$G,"39CA",'Scritture 2015'!$A:$A,$M510)</f>
        <v>0</v>
      </c>
      <c r="W510" s="29">
        <f>+SUMIFS('Scritture 2015'!$F:$F,'Scritture 2015'!$G:$G,"17",'Scritture 2015'!$A:$A,$M510)</f>
        <v>0</v>
      </c>
      <c r="X510" s="29">
        <f>+SUMIFS('Scritture 2015'!$F:$F,'Scritture 2015'!$G:$G,"39AF",'Scritture 2015'!$A:$A,$M510)</f>
        <v>0</v>
      </c>
      <c r="Y510" s="29">
        <f>+SUMIFS('Scritture 2015'!$F:$F,'Scritture 2015'!$G:$G,"39SD",'Scritture 2015'!$A:$A,$M510)</f>
        <v>0</v>
      </c>
      <c r="Z510" s="29">
        <f>+SUMIFS('Scritture 2015'!$F:$F,'Scritture 2015'!$G:$G,"37",'Scritture 2015'!$A:$A,$M510)</f>
        <v>0</v>
      </c>
      <c r="AA510" s="29">
        <f>+SUMIFS('Scritture 2015'!$F:$F,'Scritture 2015'!$G:$G,"19",'Scritture 2015'!$A:$A,$M510)</f>
        <v>0</v>
      </c>
      <c r="AB510" s="29">
        <f>+SUMIFS('Scritture 2015'!$F:$F,'Scritture 2015'!$G:$G,"SP",'Scritture 2015'!$A:$A,$M510)</f>
        <v>0</v>
      </c>
      <c r="AC510" s="29">
        <f t="shared" si="42"/>
        <v>103951.2</v>
      </c>
      <c r="AD510" s="29">
        <f t="shared" si="43"/>
        <v>0</v>
      </c>
      <c r="AF510">
        <v>560</v>
      </c>
      <c r="AG510" t="s">
        <v>952</v>
      </c>
    </row>
    <row r="511" spans="1:33" x14ac:dyDescent="0.3">
      <c r="A511" s="12" t="s">
        <v>426</v>
      </c>
      <c r="B511" s="12" t="s">
        <v>467</v>
      </c>
      <c r="C511" s="13" t="s">
        <v>468</v>
      </c>
      <c r="D511" s="13" t="s">
        <v>601</v>
      </c>
      <c r="E511" s="14" t="s">
        <v>602</v>
      </c>
      <c r="F511" s="13"/>
      <c r="G511" s="13"/>
      <c r="H511" s="10" t="s">
        <v>426</v>
      </c>
      <c r="I511" s="10" t="s">
        <v>467</v>
      </c>
      <c r="J511" t="s">
        <v>603</v>
      </c>
      <c r="K511" t="s">
        <v>603</v>
      </c>
      <c r="L511">
        <v>0</v>
      </c>
      <c r="M511" s="15">
        <v>44004000033</v>
      </c>
      <c r="N511" s="15" t="s">
        <v>627</v>
      </c>
      <c r="O511" s="12">
        <f>+VLOOKUP(M511,[2]Foglio1!$A:$C,3,0)</f>
        <v>4567.5</v>
      </c>
      <c r="P511" s="12">
        <f>+VLOOKUP(M511,[3]Foglio1!$A$1:$C$65536,3,0)</f>
        <v>375</v>
      </c>
      <c r="Q511" s="12">
        <f t="shared" si="44"/>
        <v>-4192.5</v>
      </c>
      <c r="R511" s="29">
        <f>+VLOOKUP($M511,'Sp 2013'!$M:$X,12,0)</f>
        <v>0</v>
      </c>
      <c r="S511" s="29">
        <f>+VLOOKUP($M511,'Bil 2014'!$M:$Y,13,0)</f>
        <v>0</v>
      </c>
      <c r="T511" s="29">
        <f>+SUMIFS('Scritture 2015'!$F:$F,'Scritture 2015'!$G:$G,"38",'Scritture 2015'!$A:$A,$M511)</f>
        <v>0</v>
      </c>
      <c r="U511" s="29">
        <f>+SUMIFS('Scritture 2015'!$F:$F,'Scritture 2015'!$G:$G,"16",'Scritture 2015'!$A:$A,$M511)</f>
        <v>0</v>
      </c>
      <c r="V511" s="29">
        <f>+SUMIFS('Scritture 2015'!$F:$F,'Scritture 2015'!$G:$G,"39CA",'Scritture 2015'!$A:$A,$M511)</f>
        <v>0</v>
      </c>
      <c r="W511" s="29">
        <f>+SUMIFS('Scritture 2015'!$F:$F,'Scritture 2015'!$G:$G,"17",'Scritture 2015'!$A:$A,$M511)</f>
        <v>0</v>
      </c>
      <c r="X511" s="29">
        <f>+SUMIFS('Scritture 2015'!$F:$F,'Scritture 2015'!$G:$G,"39AF",'Scritture 2015'!$A:$A,$M511)</f>
        <v>0</v>
      </c>
      <c r="Y511" s="29">
        <f>+SUMIFS('Scritture 2015'!$F:$F,'Scritture 2015'!$G:$G,"39SD",'Scritture 2015'!$A:$A,$M511)</f>
        <v>0</v>
      </c>
      <c r="Z511" s="29">
        <f>+SUMIFS('Scritture 2015'!$F:$F,'Scritture 2015'!$G:$G,"37",'Scritture 2015'!$A:$A,$M511)</f>
        <v>0</v>
      </c>
      <c r="AA511" s="29">
        <f>+SUMIFS('Scritture 2015'!$F:$F,'Scritture 2015'!$G:$G,"19",'Scritture 2015'!$A:$A,$M511)</f>
        <v>0</v>
      </c>
      <c r="AB511" s="29">
        <f>+SUMIFS('Scritture 2015'!$F:$F,'Scritture 2015'!$G:$G,"SP",'Scritture 2015'!$A:$A,$M511)</f>
        <v>0</v>
      </c>
      <c r="AC511" s="29">
        <f t="shared" si="42"/>
        <v>375</v>
      </c>
      <c r="AD511" s="29">
        <f t="shared" si="43"/>
        <v>0</v>
      </c>
      <c r="AF511">
        <v>560</v>
      </c>
      <c r="AG511" t="s">
        <v>952</v>
      </c>
    </row>
    <row r="512" spans="1:33" x14ac:dyDescent="0.3">
      <c r="A512" s="12" t="s">
        <v>426</v>
      </c>
      <c r="B512" s="12" t="s">
        <v>467</v>
      </c>
      <c r="C512" s="13" t="s">
        <v>468</v>
      </c>
      <c r="D512" s="13" t="s">
        <v>601</v>
      </c>
      <c r="E512" s="14" t="s">
        <v>602</v>
      </c>
      <c r="F512" s="13"/>
      <c r="G512" s="13"/>
      <c r="H512" s="10" t="s">
        <v>426</v>
      </c>
      <c r="I512" s="10" t="s">
        <v>467</v>
      </c>
      <c r="J512" t="s">
        <v>603</v>
      </c>
      <c r="K512" t="s">
        <v>603</v>
      </c>
      <c r="L512">
        <v>0</v>
      </c>
      <c r="M512" s="30">
        <v>44003000015</v>
      </c>
      <c r="N512" s="31" t="s">
        <v>628</v>
      </c>
      <c r="O512" s="12">
        <f>+VLOOKUP(M512,[2]Foglio1!$A:$C,3,0)</f>
        <v>1445.06</v>
      </c>
      <c r="P512" s="12">
        <f>+VLOOKUP(M512,[3]Foglio1!$A$1:$C$65536,3,0)</f>
        <v>0</v>
      </c>
      <c r="Q512" s="12">
        <f t="shared" si="44"/>
        <v>-1445.06</v>
      </c>
      <c r="R512" s="29">
        <f>+VLOOKUP($M512,'Sp 2013'!$M:$X,12,0)</f>
        <v>0</v>
      </c>
      <c r="S512" s="29">
        <f>+VLOOKUP($M512,'Bil 2014'!$M:$Y,13,0)</f>
        <v>0</v>
      </c>
      <c r="T512" s="29">
        <f>+SUMIFS('Scritture 2015'!$F:$F,'Scritture 2015'!$G:$G,"38",'Scritture 2015'!$A:$A,$M512)</f>
        <v>0</v>
      </c>
      <c r="U512" s="29">
        <f>+SUMIFS('Scritture 2015'!$F:$F,'Scritture 2015'!$G:$G,"16",'Scritture 2015'!$A:$A,$M512)</f>
        <v>0</v>
      </c>
      <c r="V512" s="29">
        <f>+SUMIFS('Scritture 2015'!$F:$F,'Scritture 2015'!$G:$G,"39CA",'Scritture 2015'!$A:$A,$M512)</f>
        <v>0</v>
      </c>
      <c r="W512" s="29">
        <f>+SUMIFS('Scritture 2015'!$F:$F,'Scritture 2015'!$G:$G,"17",'Scritture 2015'!$A:$A,$M512)</f>
        <v>0</v>
      </c>
      <c r="X512" s="29">
        <f>+SUMIFS('Scritture 2015'!$F:$F,'Scritture 2015'!$G:$G,"39AF",'Scritture 2015'!$A:$A,$M512)</f>
        <v>0</v>
      </c>
      <c r="Y512" s="29">
        <f>+SUMIFS('Scritture 2015'!$F:$F,'Scritture 2015'!$G:$G,"39SD",'Scritture 2015'!$A:$A,$M512)</f>
        <v>0</v>
      </c>
      <c r="Z512" s="29">
        <f>+SUMIFS('Scritture 2015'!$F:$F,'Scritture 2015'!$G:$G,"37",'Scritture 2015'!$A:$A,$M512)</f>
        <v>0</v>
      </c>
      <c r="AA512" s="29">
        <f>+SUMIFS('Scritture 2015'!$F:$F,'Scritture 2015'!$G:$G,"19",'Scritture 2015'!$A:$A,$M512)</f>
        <v>0</v>
      </c>
      <c r="AB512" s="29">
        <f>+SUMIFS('Scritture 2015'!$F:$F,'Scritture 2015'!$G:$G,"SP",'Scritture 2015'!$A:$A,$M512)</f>
        <v>0</v>
      </c>
      <c r="AC512" s="29">
        <f t="shared" si="42"/>
        <v>0</v>
      </c>
      <c r="AD512" s="29">
        <f t="shared" si="43"/>
        <v>0</v>
      </c>
      <c r="AF512">
        <v>560</v>
      </c>
      <c r="AG512" t="s">
        <v>952</v>
      </c>
    </row>
    <row r="513" spans="1:33" x14ac:dyDescent="0.3">
      <c r="A513" s="12" t="s">
        <v>426</v>
      </c>
      <c r="B513" s="12" t="s">
        <v>467</v>
      </c>
      <c r="C513" s="13" t="s">
        <v>468</v>
      </c>
      <c r="D513" s="13" t="s">
        <v>601</v>
      </c>
      <c r="E513" s="14" t="s">
        <v>602</v>
      </c>
      <c r="F513" s="13"/>
      <c r="G513" s="13"/>
      <c r="H513" s="10" t="s">
        <v>426</v>
      </c>
      <c r="I513" s="10" t="s">
        <v>467</v>
      </c>
      <c r="J513" t="s">
        <v>603</v>
      </c>
      <c r="K513" t="s">
        <v>603</v>
      </c>
      <c r="L513">
        <v>0</v>
      </c>
      <c r="M513" s="30">
        <v>44003000016</v>
      </c>
      <c r="N513" s="31" t="s">
        <v>629</v>
      </c>
      <c r="O513" s="12">
        <f>+VLOOKUP(M513,[2]Foglio1!$A:$C,3,0)</f>
        <v>140.80000000000001</v>
      </c>
      <c r="P513" s="12">
        <f>+VLOOKUP(M513,[3]Foglio1!$A$1:$C$65536,3,0)</f>
        <v>0</v>
      </c>
      <c r="Q513" s="12">
        <f t="shared" si="44"/>
        <v>-140.80000000000001</v>
      </c>
      <c r="R513" s="29">
        <f>+VLOOKUP($M513,'Sp 2013'!$M:$X,12,0)</f>
        <v>0</v>
      </c>
      <c r="S513" s="29">
        <f>+VLOOKUP($M513,'Bil 2014'!$M:$Y,13,0)</f>
        <v>0</v>
      </c>
      <c r="T513" s="29">
        <f>+SUMIFS('Scritture 2015'!$F:$F,'Scritture 2015'!$G:$G,"38",'Scritture 2015'!$A:$A,$M513)</f>
        <v>0</v>
      </c>
      <c r="U513" s="29">
        <f>+SUMIFS('Scritture 2015'!$F:$F,'Scritture 2015'!$G:$G,"16",'Scritture 2015'!$A:$A,$M513)</f>
        <v>0</v>
      </c>
      <c r="V513" s="29">
        <f>+SUMIFS('Scritture 2015'!$F:$F,'Scritture 2015'!$G:$G,"39CA",'Scritture 2015'!$A:$A,$M513)</f>
        <v>0</v>
      </c>
      <c r="W513" s="29">
        <f>+SUMIFS('Scritture 2015'!$F:$F,'Scritture 2015'!$G:$G,"17",'Scritture 2015'!$A:$A,$M513)</f>
        <v>0</v>
      </c>
      <c r="X513" s="29">
        <f>+SUMIFS('Scritture 2015'!$F:$F,'Scritture 2015'!$G:$G,"39AF",'Scritture 2015'!$A:$A,$M513)</f>
        <v>0</v>
      </c>
      <c r="Y513" s="29">
        <f>+SUMIFS('Scritture 2015'!$F:$F,'Scritture 2015'!$G:$G,"39SD",'Scritture 2015'!$A:$A,$M513)</f>
        <v>0</v>
      </c>
      <c r="Z513" s="29">
        <f>+SUMIFS('Scritture 2015'!$F:$F,'Scritture 2015'!$G:$G,"37",'Scritture 2015'!$A:$A,$M513)</f>
        <v>0</v>
      </c>
      <c r="AA513" s="29">
        <f>+SUMIFS('Scritture 2015'!$F:$F,'Scritture 2015'!$G:$G,"19",'Scritture 2015'!$A:$A,$M513)</f>
        <v>0</v>
      </c>
      <c r="AB513" s="29">
        <f>+SUMIFS('Scritture 2015'!$F:$F,'Scritture 2015'!$G:$G,"SP",'Scritture 2015'!$A:$A,$M513)</f>
        <v>0</v>
      </c>
      <c r="AC513" s="29">
        <f t="shared" si="42"/>
        <v>0</v>
      </c>
      <c r="AD513" s="29">
        <f t="shared" si="43"/>
        <v>0</v>
      </c>
      <c r="AF513">
        <v>560</v>
      </c>
      <c r="AG513" t="s">
        <v>953</v>
      </c>
    </row>
    <row r="514" spans="1:33" x14ac:dyDescent="0.3">
      <c r="A514" s="12" t="s">
        <v>426</v>
      </c>
      <c r="B514" s="12" t="s">
        <v>467</v>
      </c>
      <c r="C514" s="13" t="s">
        <v>468</v>
      </c>
      <c r="D514" s="13" t="s">
        <v>601</v>
      </c>
      <c r="E514" s="14" t="s">
        <v>602</v>
      </c>
      <c r="F514" s="13"/>
      <c r="G514" s="13"/>
      <c r="H514" s="10" t="s">
        <v>426</v>
      </c>
      <c r="I514" s="10" t="s">
        <v>467</v>
      </c>
      <c r="J514" t="s">
        <v>603</v>
      </c>
      <c r="K514" t="s">
        <v>603</v>
      </c>
      <c r="L514">
        <v>0</v>
      </c>
      <c r="M514" s="15">
        <v>44007000012</v>
      </c>
      <c r="N514" s="15" t="s">
        <v>630</v>
      </c>
      <c r="O514" s="12">
        <f>+VLOOKUP(M514,[2]Foglio1!$A:$C,3,0)</f>
        <v>234.17</v>
      </c>
      <c r="P514" s="12">
        <f>+VLOOKUP(M514,[3]Foglio1!$A$1:$C$65536,3,0)</f>
        <v>5504.8</v>
      </c>
      <c r="Q514" s="12">
        <f t="shared" si="44"/>
        <v>5270.63</v>
      </c>
      <c r="R514" s="29">
        <f>+VLOOKUP($M514,'Sp 2013'!$M:$X,12,0)</f>
        <v>0</v>
      </c>
      <c r="S514" s="29">
        <f>+VLOOKUP($M514,'Bil 2014'!$M:$Y,13,0)</f>
        <v>0</v>
      </c>
      <c r="T514" s="29">
        <f>+SUMIFS('Scritture 2015'!$F:$F,'Scritture 2015'!$G:$G,"38",'Scritture 2015'!$A:$A,$M514)</f>
        <v>0</v>
      </c>
      <c r="U514" s="29">
        <f>+SUMIFS('Scritture 2015'!$F:$F,'Scritture 2015'!$G:$G,"16",'Scritture 2015'!$A:$A,$M514)</f>
        <v>0</v>
      </c>
      <c r="V514" s="29">
        <f>+SUMIFS('Scritture 2015'!$F:$F,'Scritture 2015'!$G:$G,"39CA",'Scritture 2015'!$A:$A,$M514)</f>
        <v>0</v>
      </c>
      <c r="W514" s="29">
        <f>+SUMIFS('Scritture 2015'!$F:$F,'Scritture 2015'!$G:$G,"17",'Scritture 2015'!$A:$A,$M514)</f>
        <v>0</v>
      </c>
      <c r="X514" s="29">
        <f>+SUMIFS('Scritture 2015'!$F:$F,'Scritture 2015'!$G:$G,"39AF",'Scritture 2015'!$A:$A,$M514)</f>
        <v>0</v>
      </c>
      <c r="Y514" s="29">
        <f>+SUMIFS('Scritture 2015'!$F:$F,'Scritture 2015'!$G:$G,"39SD",'Scritture 2015'!$A:$A,$M514)</f>
        <v>0</v>
      </c>
      <c r="Z514" s="29">
        <f>+SUMIFS('Scritture 2015'!$F:$F,'Scritture 2015'!$G:$G,"37",'Scritture 2015'!$A:$A,$M514)</f>
        <v>0</v>
      </c>
      <c r="AA514" s="29">
        <f>+SUMIFS('Scritture 2015'!$F:$F,'Scritture 2015'!$G:$G,"19",'Scritture 2015'!$A:$A,$M514)</f>
        <v>0</v>
      </c>
      <c r="AB514" s="29">
        <f>+SUMIFS('Scritture 2015'!$F:$F,'Scritture 2015'!$G:$G,"SP",'Scritture 2015'!$A:$A,$M514)</f>
        <v>0</v>
      </c>
      <c r="AC514" s="29">
        <f t="shared" si="42"/>
        <v>5504.8</v>
      </c>
      <c r="AD514" s="29">
        <f t="shared" si="43"/>
        <v>0</v>
      </c>
      <c r="AF514">
        <v>560</v>
      </c>
      <c r="AG514" t="s">
        <v>953</v>
      </c>
    </row>
    <row r="515" spans="1:33" x14ac:dyDescent="0.3">
      <c r="A515" s="12" t="s">
        <v>426</v>
      </c>
      <c r="B515" s="12" t="s">
        <v>467</v>
      </c>
      <c r="C515" s="13" t="s">
        <v>468</v>
      </c>
      <c r="D515" s="13" t="s">
        <v>601</v>
      </c>
      <c r="E515" s="14" t="s">
        <v>602</v>
      </c>
      <c r="F515" s="13"/>
      <c r="G515" s="13"/>
      <c r="H515" s="10" t="s">
        <v>426</v>
      </c>
      <c r="I515" s="10" t="s">
        <v>467</v>
      </c>
      <c r="J515" t="s">
        <v>603</v>
      </c>
      <c r="K515" t="s">
        <v>603</v>
      </c>
      <c r="L515">
        <v>0</v>
      </c>
      <c r="M515" s="15">
        <v>44007000013</v>
      </c>
      <c r="N515" s="15" t="s">
        <v>631</v>
      </c>
      <c r="O515" s="12"/>
      <c r="P515" s="12">
        <f>+VLOOKUP(M515,[3]Foglio1!$A$1:$C$65536,3,0)</f>
        <v>2761.25</v>
      </c>
      <c r="Q515" s="12">
        <f t="shared" si="44"/>
        <v>2761.25</v>
      </c>
      <c r="R515" s="29">
        <f>+VLOOKUP($M515,'Sp 2013'!$M:$X,12,0)</f>
        <v>0</v>
      </c>
      <c r="S515" s="29">
        <f>+VLOOKUP($M515,'Bil 2014'!$M:$Y,13,0)</f>
        <v>0</v>
      </c>
      <c r="T515" s="29">
        <f>+SUMIFS('Scritture 2015'!$F:$F,'Scritture 2015'!$G:$G,"38",'Scritture 2015'!$A:$A,$M515)</f>
        <v>0</v>
      </c>
      <c r="U515" s="29">
        <f>+SUMIFS('Scritture 2015'!$F:$F,'Scritture 2015'!$G:$G,"16",'Scritture 2015'!$A:$A,$M515)</f>
        <v>0</v>
      </c>
      <c r="V515" s="29">
        <f>+SUMIFS('Scritture 2015'!$F:$F,'Scritture 2015'!$G:$G,"39CA",'Scritture 2015'!$A:$A,$M515)</f>
        <v>0</v>
      </c>
      <c r="W515" s="29">
        <f>+SUMIFS('Scritture 2015'!$F:$F,'Scritture 2015'!$G:$G,"17",'Scritture 2015'!$A:$A,$M515)</f>
        <v>0</v>
      </c>
      <c r="X515" s="29">
        <f>+SUMIFS('Scritture 2015'!$F:$F,'Scritture 2015'!$G:$G,"39AF",'Scritture 2015'!$A:$A,$M515)</f>
        <v>0</v>
      </c>
      <c r="Y515" s="29">
        <f>+SUMIFS('Scritture 2015'!$F:$F,'Scritture 2015'!$G:$G,"39SD",'Scritture 2015'!$A:$A,$M515)</f>
        <v>0</v>
      </c>
      <c r="Z515" s="29">
        <f>+SUMIFS('Scritture 2015'!$F:$F,'Scritture 2015'!$G:$G,"37",'Scritture 2015'!$A:$A,$M515)</f>
        <v>0</v>
      </c>
      <c r="AA515" s="29">
        <f>+SUMIFS('Scritture 2015'!$F:$F,'Scritture 2015'!$G:$G,"19",'Scritture 2015'!$A:$A,$M515)</f>
        <v>0</v>
      </c>
      <c r="AB515" s="29">
        <f>+SUMIFS('Scritture 2015'!$F:$F,'Scritture 2015'!$G:$G,"SP",'Scritture 2015'!$A:$A,$M515)</f>
        <v>0</v>
      </c>
      <c r="AC515" s="29">
        <f t="shared" si="42"/>
        <v>2761.25</v>
      </c>
      <c r="AD515" s="29">
        <f t="shared" si="43"/>
        <v>0</v>
      </c>
      <c r="AF515">
        <v>560</v>
      </c>
      <c r="AG515" t="s">
        <v>904</v>
      </c>
    </row>
    <row r="516" spans="1:33" x14ac:dyDescent="0.3">
      <c r="A516" s="12" t="s">
        <v>426</v>
      </c>
      <c r="B516" s="12" t="s">
        <v>467</v>
      </c>
      <c r="C516" s="13" t="s">
        <v>468</v>
      </c>
      <c r="D516" s="13" t="s">
        <v>601</v>
      </c>
      <c r="E516" s="14" t="s">
        <v>602</v>
      </c>
      <c r="F516" s="13"/>
      <c r="G516" s="13"/>
      <c r="H516" s="10" t="s">
        <v>426</v>
      </c>
      <c r="I516" s="10" t="s">
        <v>467</v>
      </c>
      <c r="J516" t="s">
        <v>603</v>
      </c>
      <c r="K516" t="s">
        <v>603</v>
      </c>
      <c r="L516">
        <v>0</v>
      </c>
      <c r="M516" s="30">
        <v>44007000014</v>
      </c>
      <c r="N516" s="31" t="s">
        <v>632</v>
      </c>
      <c r="O516" s="12">
        <f>+VLOOKUP(M516,[2]Foglio1!$A:$C,3,0)</f>
        <v>1207.9000000000001</v>
      </c>
      <c r="P516" s="12">
        <f>+VLOOKUP(M516,[3]Foglio1!$A$1:$C$65536,3,0)</f>
        <v>0</v>
      </c>
      <c r="Q516" s="12">
        <f t="shared" si="44"/>
        <v>-1207.9000000000001</v>
      </c>
      <c r="R516" s="29">
        <f>+VLOOKUP($M516,'Sp 2013'!$M:$X,12,0)</f>
        <v>0</v>
      </c>
      <c r="S516" s="29">
        <f>+VLOOKUP($M516,'Bil 2014'!$M:$Y,13,0)</f>
        <v>0</v>
      </c>
      <c r="T516" s="29">
        <f>+SUMIFS('Scritture 2015'!$F:$F,'Scritture 2015'!$G:$G,"38",'Scritture 2015'!$A:$A,$M516)</f>
        <v>0</v>
      </c>
      <c r="U516" s="29">
        <f>+SUMIFS('Scritture 2015'!$F:$F,'Scritture 2015'!$G:$G,"16",'Scritture 2015'!$A:$A,$M516)</f>
        <v>0</v>
      </c>
      <c r="V516" s="29">
        <f>+SUMIFS('Scritture 2015'!$F:$F,'Scritture 2015'!$G:$G,"39CA",'Scritture 2015'!$A:$A,$M516)</f>
        <v>0</v>
      </c>
      <c r="W516" s="29">
        <f>+SUMIFS('Scritture 2015'!$F:$F,'Scritture 2015'!$G:$G,"17",'Scritture 2015'!$A:$A,$M516)</f>
        <v>0</v>
      </c>
      <c r="X516" s="29">
        <f>+SUMIFS('Scritture 2015'!$F:$F,'Scritture 2015'!$G:$G,"39AF",'Scritture 2015'!$A:$A,$M516)</f>
        <v>0</v>
      </c>
      <c r="Y516" s="29">
        <f>+SUMIFS('Scritture 2015'!$F:$F,'Scritture 2015'!$G:$G,"39SD",'Scritture 2015'!$A:$A,$M516)</f>
        <v>0</v>
      </c>
      <c r="Z516" s="29">
        <f>+SUMIFS('Scritture 2015'!$F:$F,'Scritture 2015'!$G:$G,"37",'Scritture 2015'!$A:$A,$M516)</f>
        <v>0</v>
      </c>
      <c r="AA516" s="29">
        <f>+SUMIFS('Scritture 2015'!$F:$F,'Scritture 2015'!$G:$G,"19",'Scritture 2015'!$A:$A,$M516)</f>
        <v>0</v>
      </c>
      <c r="AB516" s="29">
        <f>+SUMIFS('Scritture 2015'!$F:$F,'Scritture 2015'!$G:$G,"SP",'Scritture 2015'!$A:$A,$M516)</f>
        <v>0</v>
      </c>
      <c r="AC516" s="29">
        <f t="shared" si="42"/>
        <v>0</v>
      </c>
      <c r="AD516" s="29">
        <f t="shared" si="43"/>
        <v>0</v>
      </c>
      <c r="AF516">
        <v>560</v>
      </c>
      <c r="AG516" t="s">
        <v>904</v>
      </c>
    </row>
    <row r="517" spans="1:33" x14ac:dyDescent="0.3">
      <c r="A517" s="12" t="s">
        <v>426</v>
      </c>
      <c r="B517" s="12" t="s">
        <v>467</v>
      </c>
      <c r="C517" s="13" t="s">
        <v>468</v>
      </c>
      <c r="D517" s="13" t="s">
        <v>601</v>
      </c>
      <c r="E517" s="14" t="s">
        <v>602</v>
      </c>
      <c r="F517" s="13"/>
      <c r="G517" s="13"/>
      <c r="H517" s="10" t="s">
        <v>426</v>
      </c>
      <c r="I517" s="10" t="s">
        <v>467</v>
      </c>
      <c r="J517" t="s">
        <v>603</v>
      </c>
      <c r="K517" t="s">
        <v>603</v>
      </c>
      <c r="L517">
        <v>0</v>
      </c>
      <c r="M517" s="30">
        <v>44003000017</v>
      </c>
      <c r="N517" s="31" t="s">
        <v>633</v>
      </c>
      <c r="O517" s="12">
        <f>+VLOOKUP(M517,[2]Foglio1!$A:$C,3,0)</f>
        <v>1216.56</v>
      </c>
      <c r="P517" s="12">
        <f>+VLOOKUP(M517,[3]Foglio1!$A$1:$C$65536,3,0)</f>
        <v>0</v>
      </c>
      <c r="Q517" s="12">
        <f t="shared" si="44"/>
        <v>-1216.56</v>
      </c>
      <c r="R517" s="29">
        <f>+VLOOKUP($M517,'Sp 2013'!$M:$X,12,0)</f>
        <v>0</v>
      </c>
      <c r="S517" s="29">
        <f>+VLOOKUP($M517,'Bil 2014'!$M:$Y,13,0)</f>
        <v>0</v>
      </c>
      <c r="T517" s="29">
        <f>+SUMIFS('Scritture 2015'!$F:$F,'Scritture 2015'!$G:$G,"38",'Scritture 2015'!$A:$A,$M517)</f>
        <v>0</v>
      </c>
      <c r="U517" s="29">
        <f>+SUMIFS('Scritture 2015'!$F:$F,'Scritture 2015'!$G:$G,"16",'Scritture 2015'!$A:$A,$M517)</f>
        <v>0</v>
      </c>
      <c r="V517" s="29">
        <f>+SUMIFS('Scritture 2015'!$F:$F,'Scritture 2015'!$G:$G,"39CA",'Scritture 2015'!$A:$A,$M517)</f>
        <v>0</v>
      </c>
      <c r="W517" s="29">
        <f>+SUMIFS('Scritture 2015'!$F:$F,'Scritture 2015'!$G:$G,"17",'Scritture 2015'!$A:$A,$M517)</f>
        <v>0</v>
      </c>
      <c r="X517" s="29">
        <f>+SUMIFS('Scritture 2015'!$F:$F,'Scritture 2015'!$G:$G,"39AF",'Scritture 2015'!$A:$A,$M517)</f>
        <v>0</v>
      </c>
      <c r="Y517" s="29">
        <f>+SUMIFS('Scritture 2015'!$F:$F,'Scritture 2015'!$G:$G,"39SD",'Scritture 2015'!$A:$A,$M517)</f>
        <v>0</v>
      </c>
      <c r="Z517" s="29">
        <f>+SUMIFS('Scritture 2015'!$F:$F,'Scritture 2015'!$G:$G,"37",'Scritture 2015'!$A:$A,$M517)</f>
        <v>0</v>
      </c>
      <c r="AA517" s="29">
        <f>+SUMIFS('Scritture 2015'!$F:$F,'Scritture 2015'!$G:$G,"19",'Scritture 2015'!$A:$A,$M517)</f>
        <v>0</v>
      </c>
      <c r="AB517" s="29">
        <f>+SUMIFS('Scritture 2015'!$F:$F,'Scritture 2015'!$G:$G,"SP",'Scritture 2015'!$A:$A,$M517)</f>
        <v>0</v>
      </c>
      <c r="AC517" s="29">
        <f t="shared" si="42"/>
        <v>0</v>
      </c>
      <c r="AD517" s="29">
        <f t="shared" si="43"/>
        <v>0</v>
      </c>
      <c r="AF517">
        <v>560</v>
      </c>
      <c r="AG517" t="s">
        <v>904</v>
      </c>
    </row>
    <row r="518" spans="1:33" x14ac:dyDescent="0.3">
      <c r="A518" s="12"/>
      <c r="B518" s="12"/>
      <c r="C518" s="13"/>
      <c r="D518" s="13"/>
      <c r="E518" s="14"/>
      <c r="F518" s="13"/>
      <c r="G518" s="13"/>
      <c r="H518" s="10" t="s">
        <v>426</v>
      </c>
      <c r="I518" s="10" t="s">
        <v>467</v>
      </c>
      <c r="J518" t="s">
        <v>603</v>
      </c>
      <c r="K518" t="s">
        <v>603</v>
      </c>
      <c r="L518">
        <v>0</v>
      </c>
      <c r="M518" s="23" t="s">
        <v>852</v>
      </c>
      <c r="N518" s="23" t="s">
        <v>853</v>
      </c>
      <c r="O518" s="12"/>
      <c r="P518" s="12"/>
      <c r="Q518" s="12">
        <f t="shared" si="44"/>
        <v>0</v>
      </c>
      <c r="R518" s="29">
        <f>+VLOOKUP($M518,'Sp 2013'!$M:$X,12,0)</f>
        <v>0</v>
      </c>
      <c r="S518" s="29">
        <f>+VLOOKUP($M518,'Bil 2014'!$M:$Y,13,0)</f>
        <v>4987.5799999999872</v>
      </c>
      <c r="T518" s="29">
        <f>+SUMIFS('Scritture 2015'!$F:$F,'Scritture 2015'!$G:$G,"38",'Scritture 2015'!$A:$A,$M518)</f>
        <v>0</v>
      </c>
      <c r="U518" s="29">
        <f>+SUMIFS('Scritture 2015'!$F:$F,'Scritture 2015'!$G:$G,"16",'Scritture 2015'!$A:$A,$M518)</f>
        <v>0</v>
      </c>
      <c r="V518" s="29">
        <f>+SUMIFS('Scritture 2015'!$F:$F,'Scritture 2015'!$G:$G,"39CA",'Scritture 2015'!$A:$A,$M518)</f>
        <v>0</v>
      </c>
      <c r="W518" s="29">
        <f>+SUMIFS('Scritture 2015'!$F:$F,'Scritture 2015'!$G:$G,"17",'Scritture 2015'!$A:$A,$M518)</f>
        <v>0</v>
      </c>
      <c r="X518" s="29">
        <f>+SUMIFS('Scritture 2015'!$F:$F,'Scritture 2015'!$G:$G,"39AF",'Scritture 2015'!$A:$A,$M518)</f>
        <v>0</v>
      </c>
      <c r="Y518" s="29">
        <f>+SUMIFS('Scritture 2015'!$F:$F,'Scritture 2015'!$G:$G,"39SD",'Scritture 2015'!$A:$A,$M518)</f>
        <v>0</v>
      </c>
      <c r="Z518" s="29">
        <f>+SUMIFS('Scritture 2015'!$F:$F,'Scritture 2015'!$G:$G,"37",'Scritture 2015'!$A:$A,$M518)</f>
        <v>0</v>
      </c>
      <c r="AA518" s="29">
        <f>+SUMIFS('Scritture 2015'!$F:$F,'Scritture 2015'!$G:$G,"19",'Scritture 2015'!$A:$A,$M518)</f>
        <v>-5469.1100000000006</v>
      </c>
      <c r="AB518" s="29">
        <f>+SUMIFS('Scritture 2015'!$F:$F,'Scritture 2015'!$G:$G,"SP",'Scritture 2015'!$A:$A,$M518)</f>
        <v>0</v>
      </c>
      <c r="AC518" s="29">
        <f t="shared" si="42"/>
        <v>-5469.1100000000006</v>
      </c>
      <c r="AD518" s="29">
        <f t="shared" si="43"/>
        <v>-5469.1100000000006</v>
      </c>
      <c r="AF518">
        <v>560</v>
      </c>
      <c r="AG518" t="s">
        <v>904</v>
      </c>
    </row>
    <row r="519" spans="1:33" x14ac:dyDescent="0.3">
      <c r="A519" s="12" t="s">
        <v>426</v>
      </c>
      <c r="B519" s="12" t="s">
        <v>467</v>
      </c>
      <c r="C519" s="13" t="s">
        <v>468</v>
      </c>
      <c r="D519" s="13" t="s">
        <v>634</v>
      </c>
      <c r="E519" s="14" t="s">
        <v>635</v>
      </c>
      <c r="F519" s="13"/>
      <c r="G519" s="13"/>
      <c r="H519" s="10" t="s">
        <v>426</v>
      </c>
      <c r="I519" s="10" t="s">
        <v>467</v>
      </c>
      <c r="J519" t="s">
        <v>636</v>
      </c>
      <c r="K519" t="s">
        <v>636</v>
      </c>
      <c r="L519">
        <v>0</v>
      </c>
      <c r="M519" s="15">
        <v>44009000001</v>
      </c>
      <c r="N519" s="15" t="s">
        <v>637</v>
      </c>
      <c r="O519" s="12">
        <f>+VLOOKUP(M519,[2]Foglio1!$A:$C,3,0)</f>
        <v>146190.26999999999</v>
      </c>
      <c r="P519" s="12">
        <f>+VLOOKUP(M519,[3]Foglio1!$A$1:$C$65536,3,0)</f>
        <v>242556.76</v>
      </c>
      <c r="Q519" s="12">
        <f t="shared" si="44"/>
        <v>96366.49000000002</v>
      </c>
      <c r="R519" s="29">
        <f>+VLOOKUP($M519,'Sp 2013'!$M:$X,12,0)</f>
        <v>0</v>
      </c>
      <c r="S519" s="29">
        <f>+VLOOKUP($M519,'Bil 2014'!$M:$Y,13,0)</f>
        <v>250699.85376706676</v>
      </c>
      <c r="T519" s="29">
        <f>+SUMIFS('Scritture 2015'!$F:$F,'Scritture 2015'!$G:$G,"38",'Scritture 2015'!$A:$A,$M519)</f>
        <v>0</v>
      </c>
      <c r="U519" s="29">
        <f>+SUMIFS('Scritture 2015'!$F:$F,'Scritture 2015'!$G:$G,"16",'Scritture 2015'!$A:$A,$M519)</f>
        <v>230225.53074157663</v>
      </c>
      <c r="V519" s="29">
        <f>+SUMIFS('Scritture 2015'!$F:$F,'Scritture 2015'!$G:$G,"39CA",'Scritture 2015'!$A:$A,$M519)</f>
        <v>0</v>
      </c>
      <c r="W519" s="29">
        <f>+SUMIFS('Scritture 2015'!$F:$F,'Scritture 2015'!$G:$G,"17",'Scritture 2015'!$A:$A,$M519)</f>
        <v>0</v>
      </c>
      <c r="X519" s="29">
        <f>+SUMIFS('Scritture 2015'!$F:$F,'Scritture 2015'!$G:$G,"39AF",'Scritture 2015'!$A:$A,$M519)</f>
        <v>0</v>
      </c>
      <c r="Y519" s="29">
        <f>+SUMIFS('Scritture 2015'!$F:$F,'Scritture 2015'!$G:$G,"39SD",'Scritture 2015'!$A:$A,$M519)</f>
        <v>0</v>
      </c>
      <c r="Z519" s="29">
        <f>+SUMIFS('Scritture 2015'!$F:$F,'Scritture 2015'!$G:$G,"37",'Scritture 2015'!$A:$A,$M519)</f>
        <v>0</v>
      </c>
      <c r="AA519" s="29">
        <f>+SUMIFS('Scritture 2015'!$F:$F,'Scritture 2015'!$G:$G,"19",'Scritture 2015'!$A:$A,$M519)</f>
        <v>0</v>
      </c>
      <c r="AB519" s="29">
        <f>+SUMIFS('Scritture 2015'!$F:$F,'Scritture 2015'!$G:$G,"SP",'Scritture 2015'!$A:$A,$M519)</f>
        <v>0</v>
      </c>
      <c r="AC519" s="29">
        <f t="shared" si="42"/>
        <v>472782.29074157664</v>
      </c>
      <c r="AD519" s="29">
        <f t="shared" si="43"/>
        <v>230225.53074157663</v>
      </c>
      <c r="AF519">
        <v>570</v>
      </c>
      <c r="AG519" t="s">
        <v>954</v>
      </c>
    </row>
    <row r="520" spans="1:33" x14ac:dyDescent="0.3">
      <c r="A520" s="12" t="s">
        <v>426</v>
      </c>
      <c r="B520" s="12" t="s">
        <v>467</v>
      </c>
      <c r="C520" s="13" t="s">
        <v>468</v>
      </c>
      <c r="D520" s="13" t="s">
        <v>634</v>
      </c>
      <c r="E520" s="14" t="s">
        <v>635</v>
      </c>
      <c r="F520" s="13"/>
      <c r="G520" s="13"/>
      <c r="H520" s="10" t="s">
        <v>426</v>
      </c>
      <c r="I520" s="10" t="s">
        <v>467</v>
      </c>
      <c r="J520" t="s">
        <v>636</v>
      </c>
      <c r="K520" t="s">
        <v>636</v>
      </c>
      <c r="L520">
        <v>0</v>
      </c>
      <c r="M520" s="15">
        <v>44009000002</v>
      </c>
      <c r="N520" s="15" t="s">
        <v>638</v>
      </c>
      <c r="O520" s="12">
        <f>+VLOOKUP(M520,[2]Foglio1!$A:$C,3,0)</f>
        <v>213035.8</v>
      </c>
      <c r="P520" s="12">
        <f>+VLOOKUP(M520,[3]Foglio1!$A$1:$C$65536,3,0)</f>
        <v>333197.31</v>
      </c>
      <c r="Q520" s="12">
        <f t="shared" si="44"/>
        <v>120161.51000000001</v>
      </c>
      <c r="R520" s="29">
        <f>+VLOOKUP($M520,'Sp 2013'!$M:$X,12,0)</f>
        <v>0</v>
      </c>
      <c r="S520" s="29">
        <f>+VLOOKUP($M520,'Bil 2014'!$M:$Y,13,0)</f>
        <v>0</v>
      </c>
      <c r="T520" s="29">
        <f>+SUMIFS('Scritture 2015'!$F:$F,'Scritture 2015'!$G:$G,"38",'Scritture 2015'!$A:$A,$M520)</f>
        <v>0</v>
      </c>
      <c r="U520" s="29">
        <f>+SUMIFS('Scritture 2015'!$F:$F,'Scritture 2015'!$G:$G,"16",'Scritture 2015'!$A:$A,$M520)</f>
        <v>0</v>
      </c>
      <c r="V520" s="29">
        <f>+SUMIFS('Scritture 2015'!$F:$F,'Scritture 2015'!$G:$G,"39CA",'Scritture 2015'!$A:$A,$M520)</f>
        <v>0</v>
      </c>
      <c r="W520" s="29">
        <f>+SUMIFS('Scritture 2015'!$F:$F,'Scritture 2015'!$G:$G,"17",'Scritture 2015'!$A:$A,$M520)</f>
        <v>0</v>
      </c>
      <c r="X520" s="29">
        <f>+SUMIFS('Scritture 2015'!$F:$F,'Scritture 2015'!$G:$G,"39AF",'Scritture 2015'!$A:$A,$M520)</f>
        <v>0</v>
      </c>
      <c r="Y520" s="29">
        <f>+SUMIFS('Scritture 2015'!$F:$F,'Scritture 2015'!$G:$G,"39SD",'Scritture 2015'!$A:$A,$M520)</f>
        <v>0</v>
      </c>
      <c r="Z520" s="29">
        <f>+SUMIFS('Scritture 2015'!$F:$F,'Scritture 2015'!$G:$G,"37",'Scritture 2015'!$A:$A,$M520)</f>
        <v>0</v>
      </c>
      <c r="AA520" s="29">
        <f>+SUMIFS('Scritture 2015'!$F:$F,'Scritture 2015'!$G:$G,"19",'Scritture 2015'!$A:$A,$M520)</f>
        <v>0</v>
      </c>
      <c r="AB520" s="29">
        <f>+SUMIFS('Scritture 2015'!$F:$F,'Scritture 2015'!$G:$G,"SP",'Scritture 2015'!$A:$A,$M520)</f>
        <v>0</v>
      </c>
      <c r="AC520" s="29">
        <f t="shared" si="42"/>
        <v>333197.31</v>
      </c>
      <c r="AD520" s="29">
        <f t="shared" si="43"/>
        <v>0</v>
      </c>
      <c r="AF520">
        <v>570</v>
      </c>
      <c r="AG520" t="s">
        <v>954</v>
      </c>
    </row>
    <row r="521" spans="1:33" x14ac:dyDescent="0.3">
      <c r="A521" s="12" t="s">
        <v>426</v>
      </c>
      <c r="B521" s="12" t="s">
        <v>467</v>
      </c>
      <c r="C521" s="13" t="s">
        <v>468</v>
      </c>
      <c r="D521" s="13" t="s">
        <v>634</v>
      </c>
      <c r="E521" s="14" t="s">
        <v>635</v>
      </c>
      <c r="F521" s="13"/>
      <c r="G521" s="13"/>
      <c r="H521" s="10" t="s">
        <v>426</v>
      </c>
      <c r="I521" s="10" t="s">
        <v>467</v>
      </c>
      <c r="J521" t="s">
        <v>636</v>
      </c>
      <c r="K521" t="s">
        <v>636</v>
      </c>
      <c r="L521">
        <v>0</v>
      </c>
      <c r="M521" s="15">
        <v>44009000003</v>
      </c>
      <c r="N521" s="15" t="s">
        <v>639</v>
      </c>
      <c r="O521" s="12">
        <f>+VLOOKUP(M521,[2]Foglio1!$A:$C,3,0)</f>
        <v>22433.200000000001</v>
      </c>
      <c r="P521" s="12">
        <f>+VLOOKUP(M521,[3]Foglio1!$A$1:$C$65536,3,0)</f>
        <v>27667.1</v>
      </c>
      <c r="Q521" s="12">
        <f t="shared" si="44"/>
        <v>5233.8999999999978</v>
      </c>
      <c r="R521" s="29">
        <f>+VLOOKUP($M521,'Sp 2013'!$M:$X,12,0)</f>
        <v>0</v>
      </c>
      <c r="S521" s="29">
        <f>+VLOOKUP($M521,'Bil 2014'!$M:$Y,13,0)</f>
        <v>0</v>
      </c>
      <c r="T521" s="29">
        <f>+SUMIFS('Scritture 2015'!$F:$F,'Scritture 2015'!$G:$G,"38",'Scritture 2015'!$A:$A,$M521)</f>
        <v>0</v>
      </c>
      <c r="U521" s="29">
        <f>+SUMIFS('Scritture 2015'!$F:$F,'Scritture 2015'!$G:$G,"16",'Scritture 2015'!$A:$A,$M521)</f>
        <v>0</v>
      </c>
      <c r="V521" s="29">
        <f>+SUMIFS('Scritture 2015'!$F:$F,'Scritture 2015'!$G:$G,"39CA",'Scritture 2015'!$A:$A,$M521)</f>
        <v>0</v>
      </c>
      <c r="W521" s="29">
        <f>+SUMIFS('Scritture 2015'!$F:$F,'Scritture 2015'!$G:$G,"17",'Scritture 2015'!$A:$A,$M521)</f>
        <v>0</v>
      </c>
      <c r="X521" s="29">
        <f>+SUMIFS('Scritture 2015'!$F:$F,'Scritture 2015'!$G:$G,"39AF",'Scritture 2015'!$A:$A,$M521)</f>
        <v>0</v>
      </c>
      <c r="Y521" s="29">
        <f>+SUMIFS('Scritture 2015'!$F:$F,'Scritture 2015'!$G:$G,"39SD",'Scritture 2015'!$A:$A,$M521)</f>
        <v>0</v>
      </c>
      <c r="Z521" s="29">
        <f>+SUMIFS('Scritture 2015'!$F:$F,'Scritture 2015'!$G:$G,"37",'Scritture 2015'!$A:$A,$M521)</f>
        <v>0</v>
      </c>
      <c r="AA521" s="29">
        <f>+SUMIFS('Scritture 2015'!$F:$F,'Scritture 2015'!$G:$G,"19",'Scritture 2015'!$A:$A,$M521)</f>
        <v>0</v>
      </c>
      <c r="AB521" s="29">
        <f>+SUMIFS('Scritture 2015'!$F:$F,'Scritture 2015'!$G:$G,"SP",'Scritture 2015'!$A:$A,$M521)</f>
        <v>0</v>
      </c>
      <c r="AC521" s="29">
        <f t="shared" si="42"/>
        <v>27667.1</v>
      </c>
      <c r="AD521" s="29">
        <f t="shared" si="43"/>
        <v>0</v>
      </c>
      <c r="AF521">
        <v>570</v>
      </c>
      <c r="AG521" t="s">
        <v>954</v>
      </c>
    </row>
    <row r="522" spans="1:33" x14ac:dyDescent="0.3">
      <c r="A522" s="12" t="s">
        <v>426</v>
      </c>
      <c r="B522" s="12" t="s">
        <v>467</v>
      </c>
      <c r="C522" s="13" t="s">
        <v>468</v>
      </c>
      <c r="D522" s="13" t="s">
        <v>634</v>
      </c>
      <c r="E522" s="14" t="s">
        <v>635</v>
      </c>
      <c r="F522" s="13"/>
      <c r="G522" s="13"/>
      <c r="H522" s="10" t="s">
        <v>426</v>
      </c>
      <c r="I522" s="10" t="s">
        <v>467</v>
      </c>
      <c r="J522" t="s">
        <v>636</v>
      </c>
      <c r="K522" t="s">
        <v>636</v>
      </c>
      <c r="L522">
        <v>0</v>
      </c>
      <c r="M522" s="15">
        <v>44009000004</v>
      </c>
      <c r="N522" s="15" t="s">
        <v>640</v>
      </c>
      <c r="O522" s="12">
        <f>+VLOOKUP(M522,[2]Foglio1!$A:$C,3,0)</f>
        <v>66190.91</v>
      </c>
      <c r="P522" s="12">
        <f>+VLOOKUP(M522,[3]Foglio1!$A$1:$C$65536,3,0)</f>
        <v>68107.7</v>
      </c>
      <c r="Q522" s="12">
        <f t="shared" si="44"/>
        <v>1916.7899999999936</v>
      </c>
      <c r="R522" s="29">
        <f>+VLOOKUP($M522,'Sp 2013'!$M:$X,12,0)</f>
        <v>0</v>
      </c>
      <c r="S522" s="29">
        <f>+VLOOKUP($M522,'Bil 2014'!$M:$Y,13,0)</f>
        <v>-23145.243016692923</v>
      </c>
      <c r="T522" s="29">
        <f>+SUMIFS('Scritture 2015'!$F:$F,'Scritture 2015'!$G:$G,"38",'Scritture 2015'!$A:$A,$M522)</f>
        <v>0</v>
      </c>
      <c r="U522" s="29">
        <f>+SUMIFS('Scritture 2015'!$F:$F,'Scritture 2015'!$G:$G,"16",'Scritture 2015'!$A:$A,$M522)</f>
        <v>-26844.44301669292</v>
      </c>
      <c r="V522" s="29">
        <f>+SUMIFS('Scritture 2015'!$F:$F,'Scritture 2015'!$G:$G,"39CA",'Scritture 2015'!$A:$A,$M522)</f>
        <v>0</v>
      </c>
      <c r="W522" s="29">
        <f>+SUMIFS('Scritture 2015'!$F:$F,'Scritture 2015'!$G:$G,"17",'Scritture 2015'!$A:$A,$M522)</f>
        <v>0</v>
      </c>
      <c r="X522" s="29">
        <f>+SUMIFS('Scritture 2015'!$F:$F,'Scritture 2015'!$G:$G,"39AF",'Scritture 2015'!$A:$A,$M522)</f>
        <v>0</v>
      </c>
      <c r="Y522" s="29">
        <f>+SUMIFS('Scritture 2015'!$F:$F,'Scritture 2015'!$G:$G,"39SD",'Scritture 2015'!$A:$A,$M522)</f>
        <v>0</v>
      </c>
      <c r="Z522" s="29">
        <f>+SUMIFS('Scritture 2015'!$F:$F,'Scritture 2015'!$G:$G,"37",'Scritture 2015'!$A:$A,$M522)</f>
        <v>0</v>
      </c>
      <c r="AA522" s="29">
        <f>+SUMIFS('Scritture 2015'!$F:$F,'Scritture 2015'!$G:$G,"19",'Scritture 2015'!$A:$A,$M522)</f>
        <v>0</v>
      </c>
      <c r="AB522" s="29">
        <f>+SUMIFS('Scritture 2015'!$F:$F,'Scritture 2015'!$G:$G,"SP",'Scritture 2015'!$A:$A,$M522)</f>
        <v>0</v>
      </c>
      <c r="AC522" s="29">
        <f t="shared" si="42"/>
        <v>41263.256983307074</v>
      </c>
      <c r="AD522" s="29">
        <f t="shared" si="43"/>
        <v>-26844.443016692923</v>
      </c>
      <c r="AF522">
        <v>570</v>
      </c>
      <c r="AG522" t="s">
        <v>954</v>
      </c>
    </row>
    <row r="523" spans="1:33" x14ac:dyDescent="0.3">
      <c r="A523" s="12" t="s">
        <v>426</v>
      </c>
      <c r="B523" s="12" t="s">
        <v>467</v>
      </c>
      <c r="C523" s="13" t="s">
        <v>468</v>
      </c>
      <c r="D523" s="13" t="s">
        <v>634</v>
      </c>
      <c r="E523" s="14" t="s">
        <v>635</v>
      </c>
      <c r="F523" s="13"/>
      <c r="G523" s="13"/>
      <c r="H523" s="10" t="s">
        <v>426</v>
      </c>
      <c r="I523" s="10" t="s">
        <v>467</v>
      </c>
      <c r="J523" t="s">
        <v>636</v>
      </c>
      <c r="K523" t="s">
        <v>636</v>
      </c>
      <c r="L523">
        <v>0</v>
      </c>
      <c r="M523" s="15">
        <v>44009000009</v>
      </c>
      <c r="N523" s="15" t="s">
        <v>641</v>
      </c>
      <c r="O523" s="12">
        <f>+VLOOKUP(M523,[2]Foglio1!$A:$C,3,0)</f>
        <v>2595</v>
      </c>
      <c r="P523" s="12">
        <f>+VLOOKUP(M523,[3]Foglio1!$A$1:$C$65536,3,0)</f>
        <v>2595</v>
      </c>
      <c r="Q523" s="12">
        <f t="shared" si="44"/>
        <v>0</v>
      </c>
      <c r="R523" s="29">
        <f>+VLOOKUP($M523,'Sp 2013'!$M:$X,12,0)</f>
        <v>0</v>
      </c>
      <c r="S523" s="29">
        <f>+VLOOKUP($M523,'Bil 2014'!$M:$Y,13,0)</f>
        <v>0</v>
      </c>
      <c r="T523" s="29">
        <f>+SUMIFS('Scritture 2015'!$F:$F,'Scritture 2015'!$G:$G,"38",'Scritture 2015'!$A:$A,$M523)</f>
        <v>0</v>
      </c>
      <c r="U523" s="29">
        <f>+SUMIFS('Scritture 2015'!$F:$F,'Scritture 2015'!$G:$G,"16",'Scritture 2015'!$A:$A,$M523)</f>
        <v>0</v>
      </c>
      <c r="V523" s="29">
        <f>+SUMIFS('Scritture 2015'!$F:$F,'Scritture 2015'!$G:$G,"39CA",'Scritture 2015'!$A:$A,$M523)</f>
        <v>0</v>
      </c>
      <c r="W523" s="29">
        <f>+SUMIFS('Scritture 2015'!$F:$F,'Scritture 2015'!$G:$G,"17",'Scritture 2015'!$A:$A,$M523)</f>
        <v>0</v>
      </c>
      <c r="X523" s="29">
        <f>+SUMIFS('Scritture 2015'!$F:$F,'Scritture 2015'!$G:$G,"39AF",'Scritture 2015'!$A:$A,$M523)</f>
        <v>0</v>
      </c>
      <c r="Y523" s="29">
        <f>+SUMIFS('Scritture 2015'!$F:$F,'Scritture 2015'!$G:$G,"39SD",'Scritture 2015'!$A:$A,$M523)</f>
        <v>0</v>
      </c>
      <c r="Z523" s="29">
        <f>+SUMIFS('Scritture 2015'!$F:$F,'Scritture 2015'!$G:$G,"37",'Scritture 2015'!$A:$A,$M523)</f>
        <v>0</v>
      </c>
      <c r="AA523" s="29">
        <f>+SUMIFS('Scritture 2015'!$F:$F,'Scritture 2015'!$G:$G,"19",'Scritture 2015'!$A:$A,$M523)</f>
        <v>0</v>
      </c>
      <c r="AB523" s="29">
        <f>+SUMIFS('Scritture 2015'!$F:$F,'Scritture 2015'!$G:$G,"SP",'Scritture 2015'!$A:$A,$M523)</f>
        <v>0</v>
      </c>
      <c r="AC523" s="29">
        <f t="shared" si="42"/>
        <v>2595</v>
      </c>
      <c r="AD523" s="29">
        <f t="shared" si="43"/>
        <v>0</v>
      </c>
      <c r="AF523">
        <v>570</v>
      </c>
      <c r="AG523" t="s">
        <v>955</v>
      </c>
    </row>
    <row r="524" spans="1:33" x14ac:dyDescent="0.3">
      <c r="A524" s="12" t="s">
        <v>426</v>
      </c>
      <c r="B524" s="12" t="s">
        <v>467</v>
      </c>
      <c r="C524" s="13" t="s">
        <v>468</v>
      </c>
      <c r="D524" s="13" t="s">
        <v>634</v>
      </c>
      <c r="E524" s="14" t="s">
        <v>635</v>
      </c>
      <c r="F524" s="13"/>
      <c r="G524" s="13"/>
      <c r="H524" s="10" t="s">
        <v>426</v>
      </c>
      <c r="I524" s="10" t="s">
        <v>467</v>
      </c>
      <c r="J524" t="s">
        <v>636</v>
      </c>
      <c r="K524" t="s">
        <v>636</v>
      </c>
      <c r="L524">
        <v>0</v>
      </c>
      <c r="M524" s="15">
        <v>44009000010</v>
      </c>
      <c r="N524" s="15" t="s">
        <v>642</v>
      </c>
      <c r="O524" s="12">
        <f>+VLOOKUP(M524,[2]Foglio1!$A:$C,3,0)</f>
        <v>20681.48</v>
      </c>
      <c r="P524" s="12">
        <f>+VLOOKUP(M524,[3]Foglio1!$A$1:$C$65536,3,0)</f>
        <v>20681.48</v>
      </c>
      <c r="Q524" s="12">
        <f t="shared" si="44"/>
        <v>0</v>
      </c>
      <c r="R524" s="29">
        <f>+VLOOKUP($M524,'Sp 2013'!$M:$X,12,0)</f>
        <v>0</v>
      </c>
      <c r="S524" s="29">
        <f>+VLOOKUP($M524,'Bil 2014'!$M:$Y,13,0)</f>
        <v>-20681.48000000001</v>
      </c>
      <c r="T524" s="29">
        <f>+SUMIFS('Scritture 2015'!$F:$F,'Scritture 2015'!$G:$G,"38",'Scritture 2015'!$A:$A,$M524)</f>
        <v>-20681.48000000001</v>
      </c>
      <c r="U524" s="29">
        <f>+SUMIFS('Scritture 2015'!$F:$F,'Scritture 2015'!$G:$G,"16",'Scritture 2015'!$A:$A,$M524)</f>
        <v>0</v>
      </c>
      <c r="V524" s="29">
        <f>+SUMIFS('Scritture 2015'!$F:$F,'Scritture 2015'!$G:$G,"39CA",'Scritture 2015'!$A:$A,$M524)</f>
        <v>0</v>
      </c>
      <c r="W524" s="29">
        <f>+SUMIFS('Scritture 2015'!$F:$F,'Scritture 2015'!$G:$G,"17",'Scritture 2015'!$A:$A,$M524)</f>
        <v>0</v>
      </c>
      <c r="X524" s="29">
        <f>+SUMIFS('Scritture 2015'!$F:$F,'Scritture 2015'!$G:$G,"39AF",'Scritture 2015'!$A:$A,$M524)</f>
        <v>0</v>
      </c>
      <c r="Y524" s="29">
        <f>+SUMIFS('Scritture 2015'!$F:$F,'Scritture 2015'!$G:$G,"39SD",'Scritture 2015'!$A:$A,$M524)</f>
        <v>0</v>
      </c>
      <c r="Z524" s="29">
        <f>+SUMIFS('Scritture 2015'!$F:$F,'Scritture 2015'!$G:$G,"37",'Scritture 2015'!$A:$A,$M524)</f>
        <v>0</v>
      </c>
      <c r="AA524" s="29">
        <f>+SUMIFS('Scritture 2015'!$F:$F,'Scritture 2015'!$G:$G,"19",'Scritture 2015'!$A:$A,$M524)</f>
        <v>0</v>
      </c>
      <c r="AB524" s="29">
        <f>+SUMIFS('Scritture 2015'!$F:$F,'Scritture 2015'!$G:$G,"SP",'Scritture 2015'!$A:$A,$M524)</f>
        <v>0</v>
      </c>
      <c r="AC524" s="29">
        <f t="shared" si="42"/>
        <v>0</v>
      </c>
      <c r="AD524" s="29">
        <f t="shared" si="43"/>
        <v>-20681.48</v>
      </c>
      <c r="AF524">
        <v>570</v>
      </c>
      <c r="AG524" t="s">
        <v>955</v>
      </c>
    </row>
    <row r="525" spans="1:33" x14ac:dyDescent="0.3">
      <c r="A525" s="12" t="s">
        <v>426</v>
      </c>
      <c r="B525" s="12" t="s">
        <v>467</v>
      </c>
      <c r="C525" s="13" t="s">
        <v>468</v>
      </c>
      <c r="D525" s="13" t="s">
        <v>634</v>
      </c>
      <c r="E525" s="14" t="s">
        <v>635</v>
      </c>
      <c r="F525" s="13"/>
      <c r="G525" s="13"/>
      <c r="H525" s="10" t="s">
        <v>426</v>
      </c>
      <c r="I525" s="10" t="s">
        <v>467</v>
      </c>
      <c r="J525" t="s">
        <v>636</v>
      </c>
      <c r="K525" t="s">
        <v>636</v>
      </c>
      <c r="L525">
        <v>0</v>
      </c>
      <c r="M525" s="15">
        <v>44009000012</v>
      </c>
      <c r="N525" s="15" t="s">
        <v>643</v>
      </c>
      <c r="O525" s="12">
        <f>+VLOOKUP(M525,[2]Foglio1!$A:$C,3,0)</f>
        <v>123873.28</v>
      </c>
      <c r="P525" s="12">
        <f>+VLOOKUP(M525,[3]Foglio1!$A$1:$C$65536,3,0)</f>
        <v>197389.43</v>
      </c>
      <c r="Q525" s="12">
        <f t="shared" si="44"/>
        <v>73516.149999999994</v>
      </c>
      <c r="R525" s="29">
        <f>+VLOOKUP($M525,'Sp 2013'!$M:$X,12,0)</f>
        <v>0</v>
      </c>
      <c r="S525" s="29">
        <f>+VLOOKUP($M525,'Bil 2014'!$M:$Y,13,0)</f>
        <v>-122173.73000000001</v>
      </c>
      <c r="T525" s="29">
        <f>+SUMIFS('Scritture 2015'!$F:$F,'Scritture 2015'!$G:$G,"38",'Scritture 2015'!$A:$A,$M525)</f>
        <v>-171184.37</v>
      </c>
      <c r="U525" s="29">
        <f>+SUMIFS('Scritture 2015'!$F:$F,'Scritture 2015'!$G:$G,"16",'Scritture 2015'!$A:$A,$M525)</f>
        <v>0</v>
      </c>
      <c r="V525" s="29">
        <f>+SUMIFS('Scritture 2015'!$F:$F,'Scritture 2015'!$G:$G,"39CA",'Scritture 2015'!$A:$A,$M525)</f>
        <v>-21671.09</v>
      </c>
      <c r="W525" s="29">
        <f>+SUMIFS('Scritture 2015'!$F:$F,'Scritture 2015'!$G:$G,"17",'Scritture 2015'!$A:$A,$M525)</f>
        <v>0</v>
      </c>
      <c r="X525" s="29">
        <f>+SUMIFS('Scritture 2015'!$F:$F,'Scritture 2015'!$G:$G,"39AF",'Scritture 2015'!$A:$A,$M525)</f>
        <v>0</v>
      </c>
      <c r="Y525" s="29">
        <f>+SUMIFS('Scritture 2015'!$F:$F,'Scritture 2015'!$G:$G,"39SD",'Scritture 2015'!$A:$A,$M525)</f>
        <v>0</v>
      </c>
      <c r="Z525" s="29">
        <f>+SUMIFS('Scritture 2015'!$F:$F,'Scritture 2015'!$G:$G,"37",'Scritture 2015'!$A:$A,$M525)</f>
        <v>0</v>
      </c>
      <c r="AA525" s="29">
        <f>+SUMIFS('Scritture 2015'!$F:$F,'Scritture 2015'!$G:$G,"19",'Scritture 2015'!$A:$A,$M525)</f>
        <v>0</v>
      </c>
      <c r="AB525" s="29">
        <f>+SUMIFS('Scritture 2015'!$F:$F,'Scritture 2015'!$G:$G,"SP",'Scritture 2015'!$A:$A,$M525)</f>
        <v>0</v>
      </c>
      <c r="AC525" s="29">
        <f t="shared" si="42"/>
        <v>4533.9700000000012</v>
      </c>
      <c r="AD525" s="29">
        <f t="shared" si="43"/>
        <v>-192855.46</v>
      </c>
      <c r="AF525">
        <v>570</v>
      </c>
      <c r="AG525" t="s">
        <v>955</v>
      </c>
    </row>
    <row r="526" spans="1:33" x14ac:dyDescent="0.3">
      <c r="A526" s="12" t="s">
        <v>426</v>
      </c>
      <c r="B526" s="12" t="s">
        <v>467</v>
      </c>
      <c r="C526" s="13" t="s">
        <v>468</v>
      </c>
      <c r="D526" s="13" t="s">
        <v>634</v>
      </c>
      <c r="E526" s="14" t="s">
        <v>635</v>
      </c>
      <c r="F526" s="13"/>
      <c r="G526" s="13"/>
      <c r="H526" s="10" t="s">
        <v>426</v>
      </c>
      <c r="I526" s="10" t="s">
        <v>467</v>
      </c>
      <c r="J526" t="s">
        <v>636</v>
      </c>
      <c r="K526" t="s">
        <v>636</v>
      </c>
      <c r="L526">
        <v>0</v>
      </c>
      <c r="M526" s="15">
        <v>44009000013</v>
      </c>
      <c r="N526" s="15" t="s">
        <v>644</v>
      </c>
      <c r="O526" s="12">
        <f>+VLOOKUP(M526,[2]Foglio1!$A:$C,3,0)</f>
        <v>8381.89</v>
      </c>
      <c r="P526" s="12">
        <f>+VLOOKUP(M526,[3]Foglio1!$A$1:$C$65536,3,0)</f>
        <v>9041.02</v>
      </c>
      <c r="Q526" s="12">
        <f t="shared" si="44"/>
        <v>659.13000000000102</v>
      </c>
      <c r="R526" s="29">
        <f>+VLOOKUP($M526,'Sp 2013'!$M:$X,12,0)</f>
        <v>0</v>
      </c>
      <c r="S526" s="29">
        <f>+VLOOKUP($M526,'Bil 2014'!$M:$Y,13,0)</f>
        <v>0</v>
      </c>
      <c r="T526" s="29">
        <f>+SUMIFS('Scritture 2015'!$F:$F,'Scritture 2015'!$G:$G,"38",'Scritture 2015'!$A:$A,$M526)</f>
        <v>0</v>
      </c>
      <c r="U526" s="29">
        <f>+SUMIFS('Scritture 2015'!$F:$F,'Scritture 2015'!$G:$G,"16",'Scritture 2015'!$A:$A,$M526)</f>
        <v>0</v>
      </c>
      <c r="V526" s="29">
        <f>+SUMIFS('Scritture 2015'!$F:$F,'Scritture 2015'!$G:$G,"39CA",'Scritture 2015'!$A:$A,$M526)</f>
        <v>0</v>
      </c>
      <c r="W526" s="29">
        <f>+SUMIFS('Scritture 2015'!$F:$F,'Scritture 2015'!$G:$G,"17",'Scritture 2015'!$A:$A,$M526)</f>
        <v>0</v>
      </c>
      <c r="X526" s="29">
        <f>+SUMIFS('Scritture 2015'!$F:$F,'Scritture 2015'!$G:$G,"39AF",'Scritture 2015'!$A:$A,$M526)</f>
        <v>0</v>
      </c>
      <c r="Y526" s="29">
        <f>+SUMIFS('Scritture 2015'!$F:$F,'Scritture 2015'!$G:$G,"39SD",'Scritture 2015'!$A:$A,$M526)</f>
        <v>0</v>
      </c>
      <c r="Z526" s="29">
        <f>+SUMIFS('Scritture 2015'!$F:$F,'Scritture 2015'!$G:$G,"37",'Scritture 2015'!$A:$A,$M526)</f>
        <v>0</v>
      </c>
      <c r="AA526" s="29">
        <f>+SUMIFS('Scritture 2015'!$F:$F,'Scritture 2015'!$G:$G,"19",'Scritture 2015'!$A:$A,$M526)</f>
        <v>0</v>
      </c>
      <c r="AB526" s="29">
        <f>+SUMIFS('Scritture 2015'!$F:$F,'Scritture 2015'!$G:$G,"SP",'Scritture 2015'!$A:$A,$M526)</f>
        <v>0</v>
      </c>
      <c r="AC526" s="29">
        <f t="shared" si="42"/>
        <v>9041.02</v>
      </c>
      <c r="AD526" s="29">
        <f t="shared" si="43"/>
        <v>0</v>
      </c>
      <c r="AF526">
        <v>570</v>
      </c>
      <c r="AG526" t="s">
        <v>954</v>
      </c>
    </row>
    <row r="527" spans="1:33" x14ac:dyDescent="0.3">
      <c r="A527" s="12"/>
      <c r="B527" s="12"/>
      <c r="C527" s="13"/>
      <c r="D527" s="13"/>
      <c r="E527" s="14"/>
      <c r="F527" s="13"/>
      <c r="G527" s="13"/>
      <c r="H527" s="10" t="s">
        <v>426</v>
      </c>
      <c r="I527" s="10" t="s">
        <v>467</v>
      </c>
      <c r="J527" t="s">
        <v>636</v>
      </c>
      <c r="K527" t="s">
        <v>636</v>
      </c>
      <c r="L527">
        <v>0</v>
      </c>
      <c r="M527" s="23" t="s">
        <v>780</v>
      </c>
      <c r="N527" s="23" t="s">
        <v>781</v>
      </c>
      <c r="O527" s="12"/>
      <c r="P527" s="12"/>
      <c r="Q527" s="12">
        <f t="shared" si="44"/>
        <v>0</v>
      </c>
      <c r="R527" s="29">
        <f>+VLOOKUP($M527,'Sp 2013'!$M:$X,12,0)</f>
        <v>0</v>
      </c>
      <c r="S527" s="29">
        <f>+VLOOKUP($M527,'Bil 2014'!$M:$Y,13,0)</f>
        <v>2700</v>
      </c>
      <c r="T527" s="29">
        <f>+SUMIFS('Scritture 2015'!$F:$F,'Scritture 2015'!$G:$G,"38",'Scritture 2015'!$A:$A,$M527)</f>
        <v>0</v>
      </c>
      <c r="U527" s="29">
        <f>+SUMIFS('Scritture 2015'!$F:$F,'Scritture 2015'!$G:$G,"16",'Scritture 2015'!$A:$A,$M527)</f>
        <v>0</v>
      </c>
      <c r="V527" s="29">
        <f>+SUMIFS('Scritture 2015'!$F:$F,'Scritture 2015'!$G:$G,"39CA",'Scritture 2015'!$A:$A,$M527)</f>
        <v>0</v>
      </c>
      <c r="W527" s="29">
        <f>+SUMIFS('Scritture 2015'!$F:$F,'Scritture 2015'!$G:$G,"17",'Scritture 2015'!$A:$A,$M527)</f>
        <v>23645.43</v>
      </c>
      <c r="X527" s="29">
        <f>+SUMIFS('Scritture 2015'!$F:$F,'Scritture 2015'!$G:$G,"39AF",'Scritture 2015'!$A:$A,$M527)</f>
        <v>0</v>
      </c>
      <c r="Y527" s="29">
        <f>+SUMIFS('Scritture 2015'!$F:$F,'Scritture 2015'!$G:$G,"39SD",'Scritture 2015'!$A:$A,$M527)</f>
        <v>0</v>
      </c>
      <c r="Z527" s="29">
        <f>+SUMIFS('Scritture 2015'!$F:$F,'Scritture 2015'!$G:$G,"37",'Scritture 2015'!$A:$A,$M527)</f>
        <v>0</v>
      </c>
      <c r="AA527" s="29">
        <f>+SUMIFS('Scritture 2015'!$F:$F,'Scritture 2015'!$G:$G,"19",'Scritture 2015'!$A:$A,$M527)</f>
        <v>0</v>
      </c>
      <c r="AB527" s="29">
        <f>+SUMIFS('Scritture 2015'!$F:$F,'Scritture 2015'!$G:$G,"SP",'Scritture 2015'!$A:$A,$M527)</f>
        <v>0</v>
      </c>
      <c r="AC527" s="29">
        <f t="shared" si="42"/>
        <v>23645.43</v>
      </c>
      <c r="AD527" s="29">
        <f t="shared" si="43"/>
        <v>23645.43</v>
      </c>
      <c r="AF527">
        <v>570</v>
      </c>
      <c r="AG527" t="s">
        <v>954</v>
      </c>
    </row>
    <row r="528" spans="1:33" x14ac:dyDescent="0.3">
      <c r="A528" s="12"/>
      <c r="B528" s="12"/>
      <c r="C528" s="13"/>
      <c r="D528" s="13"/>
      <c r="E528" s="14"/>
      <c r="F528" s="13"/>
      <c r="G528" s="13"/>
      <c r="H528" s="10" t="s">
        <v>426</v>
      </c>
      <c r="I528" s="10" t="s">
        <v>467</v>
      </c>
      <c r="J528" t="s">
        <v>997</v>
      </c>
      <c r="M528" s="23">
        <v>44008000055</v>
      </c>
      <c r="N528" s="23" t="s">
        <v>998</v>
      </c>
      <c r="O528" s="12"/>
      <c r="P528" s="12">
        <f>+VLOOKUP(M528,[3]Foglio1!$A$1:$C$65536,3,0)</f>
        <v>56266.85</v>
      </c>
      <c r="Q528" s="12">
        <f t="shared" ref="Q528" si="49">+P528-O528</f>
        <v>56266.85</v>
      </c>
      <c r="R528" s="29">
        <f>+VLOOKUP($M528,'Sp 2013'!$M:$X,12,0)</f>
        <v>0</v>
      </c>
      <c r="S528" s="29">
        <f>+VLOOKUP($M528,'Bil 2014'!$M:$Y,13,0)</f>
        <v>0</v>
      </c>
      <c r="T528" s="29">
        <f>+SUMIFS('Scritture 2015'!$F:$F,'Scritture 2015'!$G:$G,"38",'Scritture 2015'!$A:$A,$M528)</f>
        <v>0</v>
      </c>
      <c r="U528" s="29">
        <f>+SUMIFS('Scritture 2015'!$F:$F,'Scritture 2015'!$G:$G,"16",'Scritture 2015'!$A:$A,$M528)</f>
        <v>0</v>
      </c>
      <c r="V528" s="29">
        <f>+SUMIFS('Scritture 2015'!$F:$F,'Scritture 2015'!$G:$G,"39CA",'Scritture 2015'!$A:$A,$M528)</f>
        <v>0</v>
      </c>
      <c r="W528" s="29">
        <f>+SUMIFS('Scritture 2015'!$F:$F,'Scritture 2015'!$G:$G,"17",'Scritture 2015'!$A:$A,$M528)</f>
        <v>0</v>
      </c>
      <c r="X528" s="29">
        <f>+SUMIFS('Scritture 2015'!$F:$F,'Scritture 2015'!$G:$G,"39AF",'Scritture 2015'!$A:$A,$M528)</f>
        <v>0</v>
      </c>
      <c r="Y528" s="29">
        <f>+SUMIFS('Scritture 2015'!$F:$F,'Scritture 2015'!$G:$G,"39SD",'Scritture 2015'!$A:$A,$M528)</f>
        <v>0</v>
      </c>
      <c r="Z528" s="29">
        <f>+SUMIFS('Scritture 2015'!$F:$F,'Scritture 2015'!$G:$G,"37",'Scritture 2015'!$A:$A,$M528)</f>
        <v>0</v>
      </c>
      <c r="AA528" s="29">
        <f>+SUMIFS('Scritture 2015'!$F:$F,'Scritture 2015'!$G:$G,"19",'Scritture 2015'!$A:$A,$M528)</f>
        <v>0</v>
      </c>
      <c r="AB528" s="29">
        <f>+SUMIFS('Scritture 2015'!$F:$F,'Scritture 2015'!$G:$G,"SP",'Scritture 2015'!$A:$A,$M528)</f>
        <v>0</v>
      </c>
      <c r="AC528" s="29">
        <f t="shared" ref="AC528" si="50">+P528+SUM(T528:AB528)</f>
        <v>56266.85</v>
      </c>
      <c r="AD528" s="29">
        <f t="shared" ref="AD528" si="51">+AC528-P528</f>
        <v>0</v>
      </c>
    </row>
    <row r="529" spans="1:33" x14ac:dyDescent="0.3">
      <c r="A529" s="12" t="s">
        <v>426</v>
      </c>
      <c r="B529" s="12" t="s">
        <v>467</v>
      </c>
      <c r="C529" s="13" t="s">
        <v>468</v>
      </c>
      <c r="D529" s="13" t="s">
        <v>634</v>
      </c>
      <c r="E529" s="14" t="s">
        <v>635</v>
      </c>
      <c r="F529" s="13"/>
      <c r="G529" s="13"/>
      <c r="H529" s="10" t="s">
        <v>426</v>
      </c>
      <c r="I529" s="10" t="s">
        <v>467</v>
      </c>
      <c r="J529" t="s">
        <v>645</v>
      </c>
      <c r="K529" t="s">
        <v>645</v>
      </c>
      <c r="L529">
        <v>0</v>
      </c>
      <c r="M529" s="15">
        <v>44006000021</v>
      </c>
      <c r="N529" s="15" t="s">
        <v>646</v>
      </c>
      <c r="O529" s="12">
        <f>+VLOOKUP(M529,[2]Foglio1!$A:$C,3,0)</f>
        <v>120972.09</v>
      </c>
      <c r="P529" s="12">
        <f>+VLOOKUP(M529,[3]Foglio1!$A$1:$C$65536,3,0)</f>
        <v>35165.53</v>
      </c>
      <c r="Q529" s="12">
        <f t="shared" si="44"/>
        <v>-85806.56</v>
      </c>
      <c r="R529" s="29">
        <f>+VLOOKUP($M529,'Sp 2013'!$M:$X,12,0)</f>
        <v>0</v>
      </c>
      <c r="S529" s="29">
        <f>+VLOOKUP($M529,'Bil 2014'!$M:$Y,13,0)</f>
        <v>0</v>
      </c>
      <c r="T529" s="29">
        <f>+SUMIFS('Scritture 2015'!$F:$F,'Scritture 2015'!$G:$G,"38",'Scritture 2015'!$A:$A,$M529)</f>
        <v>0</v>
      </c>
      <c r="U529" s="29">
        <f>+SUMIFS('Scritture 2015'!$F:$F,'Scritture 2015'!$G:$G,"16",'Scritture 2015'!$A:$A,$M529)</f>
        <v>0</v>
      </c>
      <c r="V529" s="29">
        <f>+SUMIFS('Scritture 2015'!$F:$F,'Scritture 2015'!$G:$G,"39CA",'Scritture 2015'!$A:$A,$M529)</f>
        <v>0</v>
      </c>
      <c r="W529" s="29">
        <f>+SUMIFS('Scritture 2015'!$F:$F,'Scritture 2015'!$G:$G,"17",'Scritture 2015'!$A:$A,$M529)</f>
        <v>0</v>
      </c>
      <c r="X529" s="29">
        <f>+SUMIFS('Scritture 2015'!$F:$F,'Scritture 2015'!$G:$G,"39AF",'Scritture 2015'!$A:$A,$M529)</f>
        <v>0</v>
      </c>
      <c r="Y529" s="29">
        <f>+SUMIFS('Scritture 2015'!$F:$F,'Scritture 2015'!$G:$G,"39SD",'Scritture 2015'!$A:$A,$M529)</f>
        <v>0</v>
      </c>
      <c r="Z529" s="29">
        <f>+SUMIFS('Scritture 2015'!$F:$F,'Scritture 2015'!$G:$G,"37",'Scritture 2015'!$A:$A,$M529)</f>
        <v>0</v>
      </c>
      <c r="AA529" s="29">
        <f>+SUMIFS('Scritture 2015'!$F:$F,'Scritture 2015'!$G:$G,"19",'Scritture 2015'!$A:$A,$M529)</f>
        <v>0</v>
      </c>
      <c r="AB529" s="29">
        <f>+SUMIFS('Scritture 2015'!$F:$F,'Scritture 2015'!$G:$G,"SP",'Scritture 2015'!$A:$A,$M529)</f>
        <v>0</v>
      </c>
      <c r="AC529" s="29">
        <f t="shared" ref="AC529:AC592" si="52">+P529+SUM(T529:AB529)</f>
        <v>35165.53</v>
      </c>
      <c r="AD529" s="29">
        <f t="shared" si="43"/>
        <v>0</v>
      </c>
      <c r="AF529">
        <v>570</v>
      </c>
      <c r="AG529" t="s">
        <v>956</v>
      </c>
    </row>
    <row r="530" spans="1:33" x14ac:dyDescent="0.3">
      <c r="A530" s="12" t="s">
        <v>426</v>
      </c>
      <c r="B530" s="12" t="s">
        <v>467</v>
      </c>
      <c r="C530" s="13" t="s">
        <v>468</v>
      </c>
      <c r="D530" s="13" t="s">
        <v>647</v>
      </c>
      <c r="E530" s="14" t="s">
        <v>648</v>
      </c>
      <c r="F530" s="13"/>
      <c r="G530" s="13"/>
      <c r="H530" s="10" t="s">
        <v>426</v>
      </c>
      <c r="I530" s="10" t="s">
        <v>467</v>
      </c>
      <c r="J530" t="s">
        <v>649</v>
      </c>
      <c r="K530" t="s">
        <v>649</v>
      </c>
      <c r="L530">
        <v>0</v>
      </c>
      <c r="M530" s="15">
        <v>44008000018</v>
      </c>
      <c r="N530" s="15" t="s">
        <v>650</v>
      </c>
      <c r="O530" s="12">
        <f>+VLOOKUP(M530,[2]Foglio1!$A:$C,3,0)</f>
        <v>23745.67</v>
      </c>
      <c r="P530" s="12">
        <f>+VLOOKUP(M530,[3]Foglio1!$A$1:$C$65536,3,0)</f>
        <v>10733.27</v>
      </c>
      <c r="Q530" s="12">
        <f t="shared" si="44"/>
        <v>-13012.399999999998</v>
      </c>
      <c r="R530" s="29">
        <f>+VLOOKUP($M530,'Sp 2013'!$M:$X,12,0)</f>
        <v>0</v>
      </c>
      <c r="S530" s="29">
        <f>+VLOOKUP($M530,'Bil 2014'!$M:$Y,13,0)</f>
        <v>0</v>
      </c>
      <c r="T530" s="29">
        <f>+SUMIFS('Scritture 2015'!$F:$F,'Scritture 2015'!$G:$G,"38",'Scritture 2015'!$A:$A,$M530)</f>
        <v>0</v>
      </c>
      <c r="U530" s="29">
        <f>+SUMIFS('Scritture 2015'!$F:$F,'Scritture 2015'!$G:$G,"16",'Scritture 2015'!$A:$A,$M530)</f>
        <v>0</v>
      </c>
      <c r="V530" s="29">
        <f>+SUMIFS('Scritture 2015'!$F:$F,'Scritture 2015'!$G:$G,"39CA",'Scritture 2015'!$A:$A,$M530)</f>
        <v>0</v>
      </c>
      <c r="W530" s="29">
        <f>+SUMIFS('Scritture 2015'!$F:$F,'Scritture 2015'!$G:$G,"17",'Scritture 2015'!$A:$A,$M530)</f>
        <v>0</v>
      </c>
      <c r="X530" s="29">
        <f>+SUMIFS('Scritture 2015'!$F:$F,'Scritture 2015'!$G:$G,"39AF",'Scritture 2015'!$A:$A,$M530)</f>
        <v>0</v>
      </c>
      <c r="Y530" s="29">
        <f>+SUMIFS('Scritture 2015'!$F:$F,'Scritture 2015'!$G:$G,"39SD",'Scritture 2015'!$A:$A,$M530)</f>
        <v>0</v>
      </c>
      <c r="Z530" s="29">
        <f>+SUMIFS('Scritture 2015'!$F:$F,'Scritture 2015'!$G:$G,"37",'Scritture 2015'!$A:$A,$M530)</f>
        <v>0</v>
      </c>
      <c r="AA530" s="29">
        <f>+SUMIFS('Scritture 2015'!$F:$F,'Scritture 2015'!$G:$G,"19",'Scritture 2015'!$A:$A,$M530)</f>
        <v>0</v>
      </c>
      <c r="AB530" s="29">
        <f>+SUMIFS('Scritture 2015'!$F:$F,'Scritture 2015'!$G:$G,"SP",'Scritture 2015'!$A:$A,$M530)</f>
        <v>0</v>
      </c>
      <c r="AC530" s="29">
        <f t="shared" si="52"/>
        <v>10733.27</v>
      </c>
      <c r="AD530" s="29">
        <f t="shared" si="43"/>
        <v>0</v>
      </c>
      <c r="AF530">
        <v>590</v>
      </c>
      <c r="AG530" t="s">
        <v>957</v>
      </c>
    </row>
    <row r="531" spans="1:33" x14ac:dyDescent="0.3">
      <c r="A531" s="12" t="s">
        <v>426</v>
      </c>
      <c r="B531" s="12" t="s">
        <v>467</v>
      </c>
      <c r="C531" s="13" t="s">
        <v>468</v>
      </c>
      <c r="D531" s="13" t="s">
        <v>647</v>
      </c>
      <c r="E531" s="14" t="s">
        <v>648</v>
      </c>
      <c r="F531" s="13"/>
      <c r="G531" s="13"/>
      <c r="H531" s="10" t="s">
        <v>426</v>
      </c>
      <c r="I531" s="10" t="s">
        <v>467</v>
      </c>
      <c r="J531" t="s">
        <v>649</v>
      </c>
      <c r="K531" t="s">
        <v>649</v>
      </c>
      <c r="L531">
        <v>0</v>
      </c>
      <c r="M531" s="15">
        <v>44008000020</v>
      </c>
      <c r="N531" s="15" t="s">
        <v>651</v>
      </c>
      <c r="O531" s="12">
        <f>+VLOOKUP(M531,[2]Foglio1!$A:$C,3,0)</f>
        <v>6636.24</v>
      </c>
      <c r="P531" s="12">
        <f>+VLOOKUP(M531,[3]Foglio1!$A$1:$C$65536,3,0)</f>
        <v>7637.07</v>
      </c>
      <c r="Q531" s="12">
        <f t="shared" si="44"/>
        <v>1000.8299999999999</v>
      </c>
      <c r="R531" s="29">
        <f>+VLOOKUP($M531,'Sp 2013'!$M:$X,12,0)</f>
        <v>0</v>
      </c>
      <c r="S531" s="29">
        <f>+VLOOKUP($M531,'Bil 2014'!$M:$Y,13,0)</f>
        <v>0</v>
      </c>
      <c r="T531" s="29">
        <f>+SUMIFS('Scritture 2015'!$F:$F,'Scritture 2015'!$G:$G,"38",'Scritture 2015'!$A:$A,$M531)</f>
        <v>0</v>
      </c>
      <c r="U531" s="29">
        <f>+SUMIFS('Scritture 2015'!$F:$F,'Scritture 2015'!$G:$G,"16",'Scritture 2015'!$A:$A,$M531)</f>
        <v>0</v>
      </c>
      <c r="V531" s="29">
        <f>+SUMIFS('Scritture 2015'!$F:$F,'Scritture 2015'!$G:$G,"39CA",'Scritture 2015'!$A:$A,$M531)</f>
        <v>0</v>
      </c>
      <c r="W531" s="29">
        <f>+SUMIFS('Scritture 2015'!$F:$F,'Scritture 2015'!$G:$G,"17",'Scritture 2015'!$A:$A,$M531)</f>
        <v>0</v>
      </c>
      <c r="X531" s="29">
        <f>+SUMIFS('Scritture 2015'!$F:$F,'Scritture 2015'!$G:$G,"39AF",'Scritture 2015'!$A:$A,$M531)</f>
        <v>0</v>
      </c>
      <c r="Y531" s="29">
        <f>+SUMIFS('Scritture 2015'!$F:$F,'Scritture 2015'!$G:$G,"39SD",'Scritture 2015'!$A:$A,$M531)</f>
        <v>0</v>
      </c>
      <c r="Z531" s="29">
        <f>+SUMIFS('Scritture 2015'!$F:$F,'Scritture 2015'!$G:$G,"37",'Scritture 2015'!$A:$A,$M531)</f>
        <v>0</v>
      </c>
      <c r="AA531" s="29">
        <f>+SUMIFS('Scritture 2015'!$F:$F,'Scritture 2015'!$G:$G,"19",'Scritture 2015'!$A:$A,$M531)</f>
        <v>0</v>
      </c>
      <c r="AB531" s="29">
        <f>+SUMIFS('Scritture 2015'!$F:$F,'Scritture 2015'!$G:$G,"SP",'Scritture 2015'!$A:$A,$M531)</f>
        <v>0</v>
      </c>
      <c r="AC531" s="29">
        <f t="shared" si="52"/>
        <v>7637.07</v>
      </c>
      <c r="AD531" s="29">
        <f t="shared" si="43"/>
        <v>0</v>
      </c>
      <c r="AF531">
        <v>590</v>
      </c>
      <c r="AG531" t="s">
        <v>957</v>
      </c>
    </row>
    <row r="532" spans="1:33" x14ac:dyDescent="0.3">
      <c r="A532" s="12" t="s">
        <v>426</v>
      </c>
      <c r="B532" s="12" t="s">
        <v>467</v>
      </c>
      <c r="C532" s="13" t="s">
        <v>468</v>
      </c>
      <c r="D532" s="13" t="s">
        <v>647</v>
      </c>
      <c r="E532" s="14" t="s">
        <v>648</v>
      </c>
      <c r="F532" s="13"/>
      <c r="G532" s="13"/>
      <c r="H532" s="10" t="s">
        <v>426</v>
      </c>
      <c r="I532" s="10" t="s">
        <v>467</v>
      </c>
      <c r="J532" t="s">
        <v>649</v>
      </c>
      <c r="K532" t="s">
        <v>649</v>
      </c>
      <c r="L532">
        <v>0</v>
      </c>
      <c r="M532" s="15">
        <v>44008000016</v>
      </c>
      <c r="N532" s="15" t="s">
        <v>652</v>
      </c>
      <c r="O532" s="12">
        <f>+VLOOKUP(M532,[2]Foglio1!$A:$C,3,0)</f>
        <v>3248.94</v>
      </c>
      <c r="P532" s="12">
        <f>+VLOOKUP(M532,[3]Foglio1!$A$1:$C$65536,3,0)</f>
        <v>2156.59</v>
      </c>
      <c r="Q532" s="12">
        <f t="shared" si="44"/>
        <v>-1092.3499999999999</v>
      </c>
      <c r="R532" s="29">
        <f>+VLOOKUP($M532,'Sp 2013'!$M:$X,12,0)</f>
        <v>0</v>
      </c>
      <c r="S532" s="29">
        <f>+VLOOKUP($M532,'Bil 2014'!$M:$Y,13,0)</f>
        <v>0</v>
      </c>
      <c r="T532" s="29">
        <f>+SUMIFS('Scritture 2015'!$F:$F,'Scritture 2015'!$G:$G,"38",'Scritture 2015'!$A:$A,$M532)</f>
        <v>0</v>
      </c>
      <c r="U532" s="29">
        <f>+SUMIFS('Scritture 2015'!$F:$F,'Scritture 2015'!$G:$G,"16",'Scritture 2015'!$A:$A,$M532)</f>
        <v>0</v>
      </c>
      <c r="V532" s="29">
        <f>+SUMIFS('Scritture 2015'!$F:$F,'Scritture 2015'!$G:$G,"39CA",'Scritture 2015'!$A:$A,$M532)</f>
        <v>0</v>
      </c>
      <c r="W532" s="29">
        <f>+SUMIFS('Scritture 2015'!$F:$F,'Scritture 2015'!$G:$G,"17",'Scritture 2015'!$A:$A,$M532)</f>
        <v>0</v>
      </c>
      <c r="X532" s="29">
        <f>+SUMIFS('Scritture 2015'!$F:$F,'Scritture 2015'!$G:$G,"39AF",'Scritture 2015'!$A:$A,$M532)</f>
        <v>0</v>
      </c>
      <c r="Y532" s="29">
        <f>+SUMIFS('Scritture 2015'!$F:$F,'Scritture 2015'!$G:$G,"39SD",'Scritture 2015'!$A:$A,$M532)</f>
        <v>0</v>
      </c>
      <c r="Z532" s="29">
        <f>+SUMIFS('Scritture 2015'!$F:$F,'Scritture 2015'!$G:$G,"37",'Scritture 2015'!$A:$A,$M532)</f>
        <v>0</v>
      </c>
      <c r="AA532" s="29">
        <f>+SUMIFS('Scritture 2015'!$F:$F,'Scritture 2015'!$G:$G,"19",'Scritture 2015'!$A:$A,$M532)</f>
        <v>0</v>
      </c>
      <c r="AB532" s="29">
        <f>+SUMIFS('Scritture 2015'!$F:$F,'Scritture 2015'!$G:$G,"SP",'Scritture 2015'!$A:$A,$M532)</f>
        <v>0</v>
      </c>
      <c r="AC532" s="29">
        <f t="shared" si="52"/>
        <v>2156.59</v>
      </c>
      <c r="AD532" s="29">
        <f t="shared" si="43"/>
        <v>0</v>
      </c>
      <c r="AF532">
        <v>590</v>
      </c>
      <c r="AG532" t="s">
        <v>957</v>
      </c>
    </row>
    <row r="533" spans="1:33" x14ac:dyDescent="0.3">
      <c r="A533" s="12" t="s">
        <v>426</v>
      </c>
      <c r="B533" s="12" t="s">
        <v>467</v>
      </c>
      <c r="C533" s="13" t="s">
        <v>468</v>
      </c>
      <c r="D533" s="13" t="s">
        <v>647</v>
      </c>
      <c r="E533" s="14" t="s">
        <v>648</v>
      </c>
      <c r="F533" s="13"/>
      <c r="G533" s="13"/>
      <c r="H533" s="10" t="s">
        <v>426</v>
      </c>
      <c r="I533" s="10" t="s">
        <v>467</v>
      </c>
      <c r="J533" t="s">
        <v>649</v>
      </c>
      <c r="K533" t="s">
        <v>649</v>
      </c>
      <c r="L533">
        <v>0</v>
      </c>
      <c r="M533" s="15">
        <v>44008000044</v>
      </c>
      <c r="N533" s="15" t="s">
        <v>653</v>
      </c>
      <c r="O533" s="12">
        <f>+VLOOKUP(M533,[2]Foglio1!$A:$C,3,0)</f>
        <v>11426</v>
      </c>
      <c r="P533" s="12">
        <f>+VLOOKUP(M533,[3]Foglio1!$A$1:$C$65536,3,0)</f>
        <v>10384</v>
      </c>
      <c r="Q533" s="12">
        <f t="shared" si="44"/>
        <v>-1042</v>
      </c>
      <c r="R533" s="29">
        <f>+VLOOKUP($M533,'Sp 2013'!$M:$X,12,0)</f>
        <v>0</v>
      </c>
      <c r="S533" s="29">
        <f>+VLOOKUP($M533,'Bil 2014'!$M:$Y,13,0)</f>
        <v>0</v>
      </c>
      <c r="T533" s="29">
        <f>+SUMIFS('Scritture 2015'!$F:$F,'Scritture 2015'!$G:$G,"38",'Scritture 2015'!$A:$A,$M533)</f>
        <v>0</v>
      </c>
      <c r="U533" s="29">
        <f>+SUMIFS('Scritture 2015'!$F:$F,'Scritture 2015'!$G:$G,"16",'Scritture 2015'!$A:$A,$M533)</f>
        <v>0</v>
      </c>
      <c r="V533" s="29">
        <f>+SUMIFS('Scritture 2015'!$F:$F,'Scritture 2015'!$G:$G,"39CA",'Scritture 2015'!$A:$A,$M533)</f>
        <v>0</v>
      </c>
      <c r="W533" s="29">
        <f>+SUMIFS('Scritture 2015'!$F:$F,'Scritture 2015'!$G:$G,"17",'Scritture 2015'!$A:$A,$M533)</f>
        <v>0</v>
      </c>
      <c r="X533" s="29">
        <f>+SUMIFS('Scritture 2015'!$F:$F,'Scritture 2015'!$G:$G,"39AF",'Scritture 2015'!$A:$A,$M533)</f>
        <v>0</v>
      </c>
      <c r="Y533" s="29">
        <f>+SUMIFS('Scritture 2015'!$F:$F,'Scritture 2015'!$G:$G,"39SD",'Scritture 2015'!$A:$A,$M533)</f>
        <v>0</v>
      </c>
      <c r="Z533" s="29">
        <f>+SUMIFS('Scritture 2015'!$F:$F,'Scritture 2015'!$G:$G,"37",'Scritture 2015'!$A:$A,$M533)</f>
        <v>0</v>
      </c>
      <c r="AA533" s="29">
        <f>+SUMIFS('Scritture 2015'!$F:$F,'Scritture 2015'!$G:$G,"19",'Scritture 2015'!$A:$A,$M533)</f>
        <v>0</v>
      </c>
      <c r="AB533" s="29">
        <f>+SUMIFS('Scritture 2015'!$F:$F,'Scritture 2015'!$G:$G,"SP",'Scritture 2015'!$A:$A,$M533)</f>
        <v>0</v>
      </c>
      <c r="AC533" s="29">
        <f t="shared" si="52"/>
        <v>10384</v>
      </c>
      <c r="AD533" s="29">
        <f t="shared" si="43"/>
        <v>0</v>
      </c>
      <c r="AF533">
        <v>590</v>
      </c>
      <c r="AG533" t="s">
        <v>957</v>
      </c>
    </row>
    <row r="534" spans="1:33" x14ac:dyDescent="0.3">
      <c r="A534" s="12" t="s">
        <v>426</v>
      </c>
      <c r="B534" s="12" t="s">
        <v>467</v>
      </c>
      <c r="C534" s="13" t="s">
        <v>468</v>
      </c>
      <c r="D534" s="13" t="s">
        <v>647</v>
      </c>
      <c r="E534" s="14" t="s">
        <v>648</v>
      </c>
      <c r="F534" s="13"/>
      <c r="G534" s="13"/>
      <c r="H534" s="10" t="s">
        <v>426</v>
      </c>
      <c r="I534" s="10" t="s">
        <v>467</v>
      </c>
      <c r="J534" t="s">
        <v>649</v>
      </c>
      <c r="K534" t="s">
        <v>649</v>
      </c>
      <c r="L534">
        <v>0</v>
      </c>
      <c r="M534" s="15">
        <v>44008000003</v>
      </c>
      <c r="N534" s="15" t="s">
        <v>654</v>
      </c>
      <c r="O534" s="12">
        <f>+VLOOKUP(M534,[2]Foglio1!$A:$C,3,0)</f>
        <v>2526.63</v>
      </c>
      <c r="P534" s="12">
        <f>+VLOOKUP(M534,[3]Foglio1!$A$1:$C$65536,3,0)</f>
        <v>1648.89</v>
      </c>
      <c r="Q534" s="12">
        <f t="shared" si="44"/>
        <v>-877.74</v>
      </c>
      <c r="R534" s="29">
        <f>+VLOOKUP($M534,'Sp 2013'!$M:$X,12,0)</f>
        <v>0</v>
      </c>
      <c r="S534" s="29">
        <f>+VLOOKUP($M534,'Bil 2014'!$M:$Y,13,0)</f>
        <v>0</v>
      </c>
      <c r="T534" s="29">
        <f>+SUMIFS('Scritture 2015'!$F:$F,'Scritture 2015'!$G:$G,"38",'Scritture 2015'!$A:$A,$M534)</f>
        <v>0</v>
      </c>
      <c r="U534" s="29">
        <f>+SUMIFS('Scritture 2015'!$F:$F,'Scritture 2015'!$G:$G,"16",'Scritture 2015'!$A:$A,$M534)</f>
        <v>0</v>
      </c>
      <c r="V534" s="29">
        <f>+SUMIFS('Scritture 2015'!$F:$F,'Scritture 2015'!$G:$G,"39CA",'Scritture 2015'!$A:$A,$M534)</f>
        <v>0</v>
      </c>
      <c r="W534" s="29">
        <f>+SUMIFS('Scritture 2015'!$F:$F,'Scritture 2015'!$G:$G,"17",'Scritture 2015'!$A:$A,$M534)</f>
        <v>0</v>
      </c>
      <c r="X534" s="29">
        <f>+SUMIFS('Scritture 2015'!$F:$F,'Scritture 2015'!$G:$G,"39AF",'Scritture 2015'!$A:$A,$M534)</f>
        <v>0</v>
      </c>
      <c r="Y534" s="29">
        <f>+SUMIFS('Scritture 2015'!$F:$F,'Scritture 2015'!$G:$G,"39SD",'Scritture 2015'!$A:$A,$M534)</f>
        <v>0</v>
      </c>
      <c r="Z534" s="29">
        <f>+SUMIFS('Scritture 2015'!$F:$F,'Scritture 2015'!$G:$G,"37",'Scritture 2015'!$A:$A,$M534)</f>
        <v>0</v>
      </c>
      <c r="AA534" s="29">
        <f>+SUMIFS('Scritture 2015'!$F:$F,'Scritture 2015'!$G:$G,"19",'Scritture 2015'!$A:$A,$M534)</f>
        <v>0</v>
      </c>
      <c r="AB534" s="29">
        <f>+SUMIFS('Scritture 2015'!$F:$F,'Scritture 2015'!$G:$G,"SP",'Scritture 2015'!$A:$A,$M534)</f>
        <v>0</v>
      </c>
      <c r="AC534" s="29">
        <f t="shared" si="52"/>
        <v>1648.89</v>
      </c>
      <c r="AD534" s="29">
        <f t="shared" si="43"/>
        <v>0</v>
      </c>
      <c r="AF534">
        <v>590</v>
      </c>
      <c r="AG534" t="s">
        <v>957</v>
      </c>
    </row>
    <row r="535" spans="1:33" x14ac:dyDescent="0.3">
      <c r="A535" s="12" t="s">
        <v>426</v>
      </c>
      <c r="B535" s="12" t="s">
        <v>467</v>
      </c>
      <c r="C535" s="13" t="s">
        <v>468</v>
      </c>
      <c r="D535" s="13" t="s">
        <v>647</v>
      </c>
      <c r="E535" s="14" t="s">
        <v>648</v>
      </c>
      <c r="F535" s="13"/>
      <c r="G535" s="13"/>
      <c r="H535" s="10" t="s">
        <v>426</v>
      </c>
      <c r="I535" s="10" t="s">
        <v>467</v>
      </c>
      <c r="J535" t="s">
        <v>649</v>
      </c>
      <c r="K535" t="s">
        <v>649</v>
      </c>
      <c r="L535">
        <v>0</v>
      </c>
      <c r="M535" s="15">
        <v>44008000036</v>
      </c>
      <c r="N535" s="15" t="s">
        <v>655</v>
      </c>
      <c r="O535" s="12">
        <f>+VLOOKUP(M535,[2]Foglio1!$A:$C,3,0)</f>
        <v>48310</v>
      </c>
      <c r="P535" s="12">
        <f>+VLOOKUP(M535,[3]Foglio1!$A$1:$C$65536,3,0)</f>
        <v>48766</v>
      </c>
      <c r="Q535" s="12">
        <f t="shared" si="44"/>
        <v>456</v>
      </c>
      <c r="R535" s="29">
        <f>+VLOOKUP($M535,'Sp 2013'!$M:$X,12,0)</f>
        <v>0</v>
      </c>
      <c r="S535" s="29">
        <f>+VLOOKUP($M535,'Bil 2014'!$M:$Y,13,0)</f>
        <v>0</v>
      </c>
      <c r="T535" s="29">
        <f>+SUMIFS('Scritture 2015'!$F:$F,'Scritture 2015'!$G:$G,"38",'Scritture 2015'!$A:$A,$M535)</f>
        <v>0</v>
      </c>
      <c r="U535" s="29">
        <f>+SUMIFS('Scritture 2015'!$F:$F,'Scritture 2015'!$G:$G,"16",'Scritture 2015'!$A:$A,$M535)</f>
        <v>0</v>
      </c>
      <c r="V535" s="29">
        <f>+SUMIFS('Scritture 2015'!$F:$F,'Scritture 2015'!$G:$G,"39CA",'Scritture 2015'!$A:$A,$M535)</f>
        <v>0</v>
      </c>
      <c r="W535" s="29">
        <f>+SUMIFS('Scritture 2015'!$F:$F,'Scritture 2015'!$G:$G,"17",'Scritture 2015'!$A:$A,$M535)</f>
        <v>0</v>
      </c>
      <c r="X535" s="29">
        <f>+SUMIFS('Scritture 2015'!$F:$F,'Scritture 2015'!$G:$G,"39AF",'Scritture 2015'!$A:$A,$M535)</f>
        <v>0</v>
      </c>
      <c r="Y535" s="29">
        <f>+SUMIFS('Scritture 2015'!$F:$F,'Scritture 2015'!$G:$G,"39SD",'Scritture 2015'!$A:$A,$M535)</f>
        <v>0</v>
      </c>
      <c r="Z535" s="29">
        <f>+SUMIFS('Scritture 2015'!$F:$F,'Scritture 2015'!$G:$G,"37",'Scritture 2015'!$A:$A,$M535)</f>
        <v>0</v>
      </c>
      <c r="AA535" s="29">
        <f>+SUMIFS('Scritture 2015'!$F:$F,'Scritture 2015'!$G:$G,"19",'Scritture 2015'!$A:$A,$M535)</f>
        <v>0</v>
      </c>
      <c r="AB535" s="29">
        <f>+SUMIFS('Scritture 2015'!$F:$F,'Scritture 2015'!$G:$G,"SP",'Scritture 2015'!$A:$A,$M535)</f>
        <v>0</v>
      </c>
      <c r="AC535" s="29">
        <f t="shared" si="52"/>
        <v>48766</v>
      </c>
      <c r="AD535" s="29">
        <f t="shared" si="43"/>
        <v>0</v>
      </c>
      <c r="AF535">
        <v>590</v>
      </c>
      <c r="AG535" t="s">
        <v>958</v>
      </c>
    </row>
    <row r="536" spans="1:33" x14ac:dyDescent="0.3">
      <c r="A536" s="12" t="s">
        <v>426</v>
      </c>
      <c r="B536" s="12" t="s">
        <v>467</v>
      </c>
      <c r="C536" s="13" t="s">
        <v>468</v>
      </c>
      <c r="D536" s="13" t="s">
        <v>647</v>
      </c>
      <c r="E536" s="14" t="s">
        <v>648</v>
      </c>
      <c r="F536" s="13"/>
      <c r="G536" s="13"/>
      <c r="H536" s="10" t="s">
        <v>426</v>
      </c>
      <c r="I536" s="10" t="s">
        <v>467</v>
      </c>
      <c r="J536" t="s">
        <v>649</v>
      </c>
      <c r="K536" t="s">
        <v>649</v>
      </c>
      <c r="L536">
        <v>0</v>
      </c>
      <c r="M536" s="15">
        <v>44008000047</v>
      </c>
      <c r="N536" s="15" t="s">
        <v>656</v>
      </c>
      <c r="O536" s="12"/>
      <c r="P536" s="12">
        <f>+VLOOKUP(M536,[3]Foglio1!$A$1:$C$65536,3,0)</f>
        <v>0</v>
      </c>
      <c r="Q536" s="12">
        <f t="shared" si="44"/>
        <v>0</v>
      </c>
      <c r="R536" s="29">
        <f>+VLOOKUP($M536,'Sp 2013'!$M:$X,12,0)</f>
        <v>0</v>
      </c>
      <c r="S536" s="29">
        <f>+VLOOKUP($M536,'Bil 2014'!$M:$Y,13,0)</f>
        <v>0</v>
      </c>
      <c r="T536" s="29">
        <f>+SUMIFS('Scritture 2015'!$F:$F,'Scritture 2015'!$G:$G,"38",'Scritture 2015'!$A:$A,$M536)</f>
        <v>0</v>
      </c>
      <c r="U536" s="29">
        <f>+SUMIFS('Scritture 2015'!$F:$F,'Scritture 2015'!$G:$G,"16",'Scritture 2015'!$A:$A,$M536)</f>
        <v>0</v>
      </c>
      <c r="V536" s="29">
        <f>+SUMIFS('Scritture 2015'!$F:$F,'Scritture 2015'!$G:$G,"39CA",'Scritture 2015'!$A:$A,$M536)</f>
        <v>0</v>
      </c>
      <c r="W536" s="29">
        <f>+SUMIFS('Scritture 2015'!$F:$F,'Scritture 2015'!$G:$G,"17",'Scritture 2015'!$A:$A,$M536)</f>
        <v>0</v>
      </c>
      <c r="X536" s="29">
        <f>+SUMIFS('Scritture 2015'!$F:$F,'Scritture 2015'!$G:$G,"39AF",'Scritture 2015'!$A:$A,$M536)</f>
        <v>0</v>
      </c>
      <c r="Y536" s="29">
        <f>+SUMIFS('Scritture 2015'!$F:$F,'Scritture 2015'!$G:$G,"39SD",'Scritture 2015'!$A:$A,$M536)</f>
        <v>0</v>
      </c>
      <c r="Z536" s="29">
        <f>+SUMIFS('Scritture 2015'!$F:$F,'Scritture 2015'!$G:$G,"37",'Scritture 2015'!$A:$A,$M536)</f>
        <v>0</v>
      </c>
      <c r="AA536" s="29">
        <f>+SUMIFS('Scritture 2015'!$F:$F,'Scritture 2015'!$G:$G,"19",'Scritture 2015'!$A:$A,$M536)</f>
        <v>0</v>
      </c>
      <c r="AB536" s="29">
        <f>+SUMIFS('Scritture 2015'!$F:$F,'Scritture 2015'!$G:$G,"SP",'Scritture 2015'!$A:$A,$M536)</f>
        <v>0</v>
      </c>
      <c r="AC536" s="29">
        <f t="shared" si="52"/>
        <v>0</v>
      </c>
      <c r="AD536" s="29">
        <f t="shared" ref="AD536:AD579" si="53">+AC536-P536</f>
        <v>0</v>
      </c>
      <c r="AF536">
        <v>590</v>
      </c>
      <c r="AG536" t="s">
        <v>957</v>
      </c>
    </row>
    <row r="537" spans="1:33" x14ac:dyDescent="0.3">
      <c r="A537" s="12" t="s">
        <v>426</v>
      </c>
      <c r="B537" s="12" t="s">
        <v>467</v>
      </c>
      <c r="C537" s="13" t="s">
        <v>468</v>
      </c>
      <c r="D537" s="13" t="s">
        <v>647</v>
      </c>
      <c r="E537" s="14" t="s">
        <v>648</v>
      </c>
      <c r="F537" s="13"/>
      <c r="G537" s="13"/>
      <c r="H537" s="10" t="s">
        <v>426</v>
      </c>
      <c r="I537" s="10" t="s">
        <v>467</v>
      </c>
      <c r="J537" t="s">
        <v>649</v>
      </c>
      <c r="K537" t="s">
        <v>649</v>
      </c>
      <c r="L537">
        <v>0</v>
      </c>
      <c r="M537" s="15">
        <v>44008000013</v>
      </c>
      <c r="N537" s="15" t="s">
        <v>657</v>
      </c>
      <c r="O537" s="12">
        <f>+VLOOKUP(M537,[2]Foglio1!$A:$C,3,0)</f>
        <v>763.32</v>
      </c>
      <c r="P537" s="12">
        <f>+VLOOKUP(M537,[3]Foglio1!$A$1:$C$65536,3,0)</f>
        <v>2383.7800000000002</v>
      </c>
      <c r="Q537" s="12">
        <f t="shared" ref="Q537:Q582" si="54">+P537-O537</f>
        <v>1620.46</v>
      </c>
      <c r="R537" s="29">
        <f>+VLOOKUP($M537,'Sp 2013'!$M:$X,12,0)</f>
        <v>0</v>
      </c>
      <c r="S537" s="29">
        <f>+VLOOKUP($M537,'Bil 2014'!$M:$Y,13,0)</f>
        <v>0</v>
      </c>
      <c r="T537" s="29">
        <f>+SUMIFS('Scritture 2015'!$F:$F,'Scritture 2015'!$G:$G,"38",'Scritture 2015'!$A:$A,$M537)</f>
        <v>0</v>
      </c>
      <c r="U537" s="29">
        <f>+SUMIFS('Scritture 2015'!$F:$F,'Scritture 2015'!$G:$G,"16",'Scritture 2015'!$A:$A,$M537)</f>
        <v>0</v>
      </c>
      <c r="V537" s="29">
        <f>+SUMIFS('Scritture 2015'!$F:$F,'Scritture 2015'!$G:$G,"39CA",'Scritture 2015'!$A:$A,$M537)</f>
        <v>0</v>
      </c>
      <c r="W537" s="29">
        <f>+SUMIFS('Scritture 2015'!$F:$F,'Scritture 2015'!$G:$G,"17",'Scritture 2015'!$A:$A,$M537)</f>
        <v>0</v>
      </c>
      <c r="X537" s="29">
        <f>+SUMIFS('Scritture 2015'!$F:$F,'Scritture 2015'!$G:$G,"39AF",'Scritture 2015'!$A:$A,$M537)</f>
        <v>0</v>
      </c>
      <c r="Y537" s="29">
        <f>+SUMIFS('Scritture 2015'!$F:$F,'Scritture 2015'!$G:$G,"39SD",'Scritture 2015'!$A:$A,$M537)</f>
        <v>0</v>
      </c>
      <c r="Z537" s="29">
        <f>+SUMIFS('Scritture 2015'!$F:$F,'Scritture 2015'!$G:$G,"37",'Scritture 2015'!$A:$A,$M537)</f>
        <v>0</v>
      </c>
      <c r="AA537" s="29">
        <f>+SUMIFS('Scritture 2015'!$F:$F,'Scritture 2015'!$G:$G,"19",'Scritture 2015'!$A:$A,$M537)</f>
        <v>0</v>
      </c>
      <c r="AB537" s="29">
        <f>+SUMIFS('Scritture 2015'!$F:$F,'Scritture 2015'!$G:$G,"SP",'Scritture 2015'!$A:$A,$M537)</f>
        <v>0</v>
      </c>
      <c r="AC537" s="29">
        <f t="shared" si="52"/>
        <v>2383.7800000000002</v>
      </c>
      <c r="AD537" s="29">
        <f t="shared" si="53"/>
        <v>0</v>
      </c>
      <c r="AF537">
        <v>590</v>
      </c>
      <c r="AG537" t="s">
        <v>957</v>
      </c>
    </row>
    <row r="538" spans="1:33" x14ac:dyDescent="0.3">
      <c r="A538" s="12" t="s">
        <v>426</v>
      </c>
      <c r="B538" s="12" t="s">
        <v>467</v>
      </c>
      <c r="C538" s="13" t="s">
        <v>468</v>
      </c>
      <c r="D538" s="13" t="s">
        <v>647</v>
      </c>
      <c r="E538" s="14" t="s">
        <v>648</v>
      </c>
      <c r="F538" s="13"/>
      <c r="G538" s="13"/>
      <c r="H538" s="10" t="s">
        <v>426</v>
      </c>
      <c r="I538" s="10" t="s">
        <v>467</v>
      </c>
      <c r="J538" t="s">
        <v>649</v>
      </c>
      <c r="K538" t="s">
        <v>649</v>
      </c>
      <c r="L538">
        <v>0</v>
      </c>
      <c r="M538" s="15">
        <v>44008000014</v>
      </c>
      <c r="N538" s="15" t="s">
        <v>658</v>
      </c>
      <c r="O538" s="12">
        <f>+VLOOKUP(M538,[2]Foglio1!$A:$C,3,0)</f>
        <v>3194.06</v>
      </c>
      <c r="P538" s="12">
        <f>+VLOOKUP(M538,[3]Foglio1!$A$1:$C$65536,3,0)</f>
        <v>1753.56</v>
      </c>
      <c r="Q538" s="12">
        <f t="shared" si="54"/>
        <v>-1440.5</v>
      </c>
      <c r="R538" s="29">
        <f>+VLOOKUP($M538,'Sp 2013'!$M:$X,12,0)</f>
        <v>0</v>
      </c>
      <c r="S538" s="29">
        <f>+VLOOKUP($M538,'Bil 2014'!$M:$Y,13,0)</f>
        <v>0</v>
      </c>
      <c r="T538" s="29">
        <f>+SUMIFS('Scritture 2015'!$F:$F,'Scritture 2015'!$G:$G,"38",'Scritture 2015'!$A:$A,$M538)</f>
        <v>0</v>
      </c>
      <c r="U538" s="29">
        <f>+SUMIFS('Scritture 2015'!$F:$F,'Scritture 2015'!$G:$G,"16",'Scritture 2015'!$A:$A,$M538)</f>
        <v>0</v>
      </c>
      <c r="V538" s="29">
        <f>+SUMIFS('Scritture 2015'!$F:$F,'Scritture 2015'!$G:$G,"39CA",'Scritture 2015'!$A:$A,$M538)</f>
        <v>0</v>
      </c>
      <c r="W538" s="29">
        <f>+SUMIFS('Scritture 2015'!$F:$F,'Scritture 2015'!$G:$G,"17",'Scritture 2015'!$A:$A,$M538)</f>
        <v>0</v>
      </c>
      <c r="X538" s="29">
        <f>+SUMIFS('Scritture 2015'!$F:$F,'Scritture 2015'!$G:$G,"39AF",'Scritture 2015'!$A:$A,$M538)</f>
        <v>0</v>
      </c>
      <c r="Y538" s="29">
        <f>+SUMIFS('Scritture 2015'!$F:$F,'Scritture 2015'!$G:$G,"39SD",'Scritture 2015'!$A:$A,$M538)</f>
        <v>0</v>
      </c>
      <c r="Z538" s="29">
        <f>+SUMIFS('Scritture 2015'!$F:$F,'Scritture 2015'!$G:$G,"37",'Scritture 2015'!$A:$A,$M538)</f>
        <v>0</v>
      </c>
      <c r="AA538" s="29">
        <f>+SUMIFS('Scritture 2015'!$F:$F,'Scritture 2015'!$G:$G,"19",'Scritture 2015'!$A:$A,$M538)</f>
        <v>0</v>
      </c>
      <c r="AB538" s="29">
        <f>+SUMIFS('Scritture 2015'!$F:$F,'Scritture 2015'!$G:$G,"SP",'Scritture 2015'!$A:$A,$M538)</f>
        <v>0</v>
      </c>
      <c r="AC538" s="29">
        <f t="shared" si="52"/>
        <v>1753.56</v>
      </c>
      <c r="AD538" s="29">
        <f t="shared" si="53"/>
        <v>0</v>
      </c>
      <c r="AF538">
        <v>590</v>
      </c>
      <c r="AG538" t="s">
        <v>957</v>
      </c>
    </row>
    <row r="539" spans="1:33" x14ac:dyDescent="0.3">
      <c r="A539" s="12" t="s">
        <v>426</v>
      </c>
      <c r="B539" s="12" t="s">
        <v>467</v>
      </c>
      <c r="C539" s="13" t="s">
        <v>468</v>
      </c>
      <c r="D539" s="13" t="s">
        <v>647</v>
      </c>
      <c r="E539" s="14" t="s">
        <v>648</v>
      </c>
      <c r="F539" s="13"/>
      <c r="G539" s="13"/>
      <c r="H539" s="10" t="s">
        <v>426</v>
      </c>
      <c r="I539" s="10" t="s">
        <v>467</v>
      </c>
      <c r="J539" t="s">
        <v>649</v>
      </c>
      <c r="K539" t="s">
        <v>649</v>
      </c>
      <c r="L539">
        <v>0</v>
      </c>
      <c r="M539" s="15">
        <v>44008000015</v>
      </c>
      <c r="N539" s="15" t="s">
        <v>659</v>
      </c>
      <c r="O539" s="12">
        <f>+VLOOKUP(M539,[2]Foglio1!$A:$C,3,0)</f>
        <v>1723.95</v>
      </c>
      <c r="P539" s="12">
        <f>+VLOOKUP(M539,[3]Foglio1!$A$1:$C$65536,3,0)</f>
        <v>1854.13</v>
      </c>
      <c r="Q539" s="12">
        <f t="shared" si="54"/>
        <v>130.18000000000006</v>
      </c>
      <c r="R539" s="29">
        <f>+VLOOKUP($M539,'Sp 2013'!$M:$X,12,0)</f>
        <v>0</v>
      </c>
      <c r="S539" s="29">
        <f>+VLOOKUP($M539,'Bil 2014'!$M:$Y,13,0)</f>
        <v>0</v>
      </c>
      <c r="T539" s="29">
        <f>+SUMIFS('Scritture 2015'!$F:$F,'Scritture 2015'!$G:$G,"38",'Scritture 2015'!$A:$A,$M539)</f>
        <v>0</v>
      </c>
      <c r="U539" s="29">
        <f>+SUMIFS('Scritture 2015'!$F:$F,'Scritture 2015'!$G:$G,"16",'Scritture 2015'!$A:$A,$M539)</f>
        <v>0</v>
      </c>
      <c r="V539" s="29">
        <f>+SUMIFS('Scritture 2015'!$F:$F,'Scritture 2015'!$G:$G,"39CA",'Scritture 2015'!$A:$A,$M539)</f>
        <v>0</v>
      </c>
      <c r="W539" s="29">
        <f>+SUMIFS('Scritture 2015'!$F:$F,'Scritture 2015'!$G:$G,"17",'Scritture 2015'!$A:$A,$M539)</f>
        <v>0</v>
      </c>
      <c r="X539" s="29">
        <f>+SUMIFS('Scritture 2015'!$F:$F,'Scritture 2015'!$G:$G,"39AF",'Scritture 2015'!$A:$A,$M539)</f>
        <v>0</v>
      </c>
      <c r="Y539" s="29">
        <f>+SUMIFS('Scritture 2015'!$F:$F,'Scritture 2015'!$G:$G,"39SD",'Scritture 2015'!$A:$A,$M539)</f>
        <v>0</v>
      </c>
      <c r="Z539" s="29">
        <f>+SUMIFS('Scritture 2015'!$F:$F,'Scritture 2015'!$G:$G,"37",'Scritture 2015'!$A:$A,$M539)</f>
        <v>0</v>
      </c>
      <c r="AA539" s="29">
        <f>+SUMIFS('Scritture 2015'!$F:$F,'Scritture 2015'!$G:$G,"19",'Scritture 2015'!$A:$A,$M539)</f>
        <v>0</v>
      </c>
      <c r="AB539" s="29">
        <f>+SUMIFS('Scritture 2015'!$F:$F,'Scritture 2015'!$G:$G,"SP",'Scritture 2015'!$A:$A,$M539)</f>
        <v>0</v>
      </c>
      <c r="AC539" s="29">
        <f t="shared" si="52"/>
        <v>1854.13</v>
      </c>
      <c r="AD539" s="29">
        <f t="shared" si="53"/>
        <v>0</v>
      </c>
      <c r="AF539">
        <v>590</v>
      </c>
      <c r="AG539" t="s">
        <v>957</v>
      </c>
    </row>
    <row r="540" spans="1:33" x14ac:dyDescent="0.3">
      <c r="A540" s="12" t="s">
        <v>426</v>
      </c>
      <c r="B540" s="12" t="s">
        <v>467</v>
      </c>
      <c r="C540" s="13" t="s">
        <v>468</v>
      </c>
      <c r="D540" s="13" t="s">
        <v>647</v>
      </c>
      <c r="E540" s="14" t="s">
        <v>648</v>
      </c>
      <c r="F540" s="13"/>
      <c r="G540" s="13"/>
      <c r="H540" s="10" t="s">
        <v>426</v>
      </c>
      <c r="I540" s="10" t="s">
        <v>467</v>
      </c>
      <c r="J540" t="s">
        <v>649</v>
      </c>
      <c r="K540" t="s">
        <v>649</v>
      </c>
      <c r="L540">
        <v>0</v>
      </c>
      <c r="M540" s="30">
        <v>44006000022</v>
      </c>
      <c r="N540" s="31" t="s">
        <v>660</v>
      </c>
      <c r="O540" s="12">
        <f>+VLOOKUP(M540,[2]Foglio1!$A:$C,3,0)</f>
        <v>142279.31</v>
      </c>
      <c r="P540" s="12">
        <f>+VLOOKUP(M540,[3]Foglio1!$A$1:$C$65536,3,0)</f>
        <v>0</v>
      </c>
      <c r="Q540" s="12">
        <f t="shared" si="54"/>
        <v>-142279.31</v>
      </c>
      <c r="R540" s="29">
        <f>+VLOOKUP($M540,'Sp 2013'!$M:$X,12,0)</f>
        <v>0</v>
      </c>
      <c r="S540" s="29">
        <f>+VLOOKUP($M540,'Bil 2014'!$M:$Y,13,0)</f>
        <v>0</v>
      </c>
      <c r="T540" s="29">
        <f>+SUMIFS('Scritture 2015'!$F:$F,'Scritture 2015'!$G:$G,"38",'Scritture 2015'!$A:$A,$M540)</f>
        <v>0</v>
      </c>
      <c r="U540" s="29">
        <f>+SUMIFS('Scritture 2015'!$F:$F,'Scritture 2015'!$G:$G,"16",'Scritture 2015'!$A:$A,$M540)</f>
        <v>0</v>
      </c>
      <c r="V540" s="29">
        <f>+SUMIFS('Scritture 2015'!$F:$F,'Scritture 2015'!$G:$G,"39CA",'Scritture 2015'!$A:$A,$M540)</f>
        <v>0</v>
      </c>
      <c r="W540" s="29">
        <f>+SUMIFS('Scritture 2015'!$F:$F,'Scritture 2015'!$G:$G,"17",'Scritture 2015'!$A:$A,$M540)</f>
        <v>0</v>
      </c>
      <c r="X540" s="29">
        <f>+SUMIFS('Scritture 2015'!$F:$F,'Scritture 2015'!$G:$G,"39AF",'Scritture 2015'!$A:$A,$M540)</f>
        <v>0</v>
      </c>
      <c r="Y540" s="29">
        <f>+SUMIFS('Scritture 2015'!$F:$F,'Scritture 2015'!$G:$G,"39SD",'Scritture 2015'!$A:$A,$M540)</f>
        <v>0</v>
      </c>
      <c r="Z540" s="29">
        <f>+SUMIFS('Scritture 2015'!$F:$F,'Scritture 2015'!$G:$G,"37",'Scritture 2015'!$A:$A,$M540)</f>
        <v>0</v>
      </c>
      <c r="AA540" s="29">
        <f>+SUMIFS('Scritture 2015'!$F:$F,'Scritture 2015'!$G:$G,"19",'Scritture 2015'!$A:$A,$M540)</f>
        <v>0</v>
      </c>
      <c r="AB540" s="29">
        <f>+SUMIFS('Scritture 2015'!$F:$F,'Scritture 2015'!$G:$G,"SP",'Scritture 2015'!$A:$A,$M540)</f>
        <v>0</v>
      </c>
      <c r="AC540" s="29">
        <f t="shared" si="52"/>
        <v>0</v>
      </c>
      <c r="AD540" s="29">
        <f t="shared" si="53"/>
        <v>0</v>
      </c>
      <c r="AF540">
        <v>590</v>
      </c>
      <c r="AG540" t="s">
        <v>959</v>
      </c>
    </row>
    <row r="541" spans="1:33" x14ac:dyDescent="0.3">
      <c r="A541" s="12" t="s">
        <v>426</v>
      </c>
      <c r="B541" s="12" t="s">
        <v>467</v>
      </c>
      <c r="C541" s="13" t="s">
        <v>468</v>
      </c>
      <c r="D541" s="13" t="s">
        <v>647</v>
      </c>
      <c r="E541" s="14" t="s">
        <v>648</v>
      </c>
      <c r="F541" s="13"/>
      <c r="G541" s="13"/>
      <c r="H541" s="10" t="s">
        <v>426</v>
      </c>
      <c r="I541" s="10" t="s">
        <v>467</v>
      </c>
      <c r="J541" t="s">
        <v>649</v>
      </c>
      <c r="K541" t="s">
        <v>649</v>
      </c>
      <c r="L541">
        <v>0</v>
      </c>
      <c r="M541" s="15">
        <v>44008000007</v>
      </c>
      <c r="N541" s="15" t="s">
        <v>661</v>
      </c>
      <c r="O541" s="12">
        <f>+VLOOKUP(M541,[2]Foglio1!$A:$C,3,0)</f>
        <v>47640.639999999999</v>
      </c>
      <c r="P541" s="12">
        <f>+VLOOKUP(M541,[3]Foglio1!$A$1:$C$65536,3,0)</f>
        <v>42018.71</v>
      </c>
      <c r="Q541" s="12">
        <f t="shared" si="54"/>
        <v>-5621.93</v>
      </c>
      <c r="R541" s="29">
        <f>+VLOOKUP($M541,'Sp 2013'!$M:$X,12,0)</f>
        <v>0</v>
      </c>
      <c r="S541" s="29">
        <f>+VLOOKUP($M541,'Bil 2014'!$M:$Y,13,0)</f>
        <v>0</v>
      </c>
      <c r="T541" s="29">
        <f>+SUMIFS('Scritture 2015'!$F:$F,'Scritture 2015'!$G:$G,"38",'Scritture 2015'!$A:$A,$M541)</f>
        <v>0</v>
      </c>
      <c r="U541" s="29">
        <f>+SUMIFS('Scritture 2015'!$F:$F,'Scritture 2015'!$G:$G,"16",'Scritture 2015'!$A:$A,$M541)</f>
        <v>0</v>
      </c>
      <c r="V541" s="29">
        <f>+SUMIFS('Scritture 2015'!$F:$F,'Scritture 2015'!$G:$G,"39CA",'Scritture 2015'!$A:$A,$M541)</f>
        <v>0</v>
      </c>
      <c r="W541" s="29">
        <f>+SUMIFS('Scritture 2015'!$F:$F,'Scritture 2015'!$G:$G,"17",'Scritture 2015'!$A:$A,$M541)</f>
        <v>0</v>
      </c>
      <c r="X541" s="29">
        <f>+SUMIFS('Scritture 2015'!$F:$F,'Scritture 2015'!$G:$G,"39AF",'Scritture 2015'!$A:$A,$M541)</f>
        <v>0</v>
      </c>
      <c r="Y541" s="29">
        <f>+SUMIFS('Scritture 2015'!$F:$F,'Scritture 2015'!$G:$G,"39SD",'Scritture 2015'!$A:$A,$M541)</f>
        <v>0</v>
      </c>
      <c r="Z541" s="29">
        <f>+SUMIFS('Scritture 2015'!$F:$F,'Scritture 2015'!$G:$G,"37",'Scritture 2015'!$A:$A,$M541)</f>
        <v>0</v>
      </c>
      <c r="AA541" s="29">
        <f>+SUMIFS('Scritture 2015'!$F:$F,'Scritture 2015'!$G:$G,"19",'Scritture 2015'!$A:$A,$M541)</f>
        <v>0</v>
      </c>
      <c r="AB541" s="29">
        <f>+SUMIFS('Scritture 2015'!$F:$F,'Scritture 2015'!$G:$G,"SP",'Scritture 2015'!$A:$A,$M541)</f>
        <v>0</v>
      </c>
      <c r="AC541" s="29">
        <f t="shared" si="52"/>
        <v>42018.71</v>
      </c>
      <c r="AD541" s="29">
        <f t="shared" si="53"/>
        <v>0</v>
      </c>
      <c r="AF541">
        <v>590</v>
      </c>
      <c r="AG541" t="s">
        <v>960</v>
      </c>
    </row>
    <row r="542" spans="1:33" x14ac:dyDescent="0.3">
      <c r="A542" s="12" t="s">
        <v>426</v>
      </c>
      <c r="B542" s="12" t="s">
        <v>467</v>
      </c>
      <c r="C542" s="13" t="s">
        <v>468</v>
      </c>
      <c r="D542" s="13" t="s">
        <v>647</v>
      </c>
      <c r="E542" s="14" t="s">
        <v>648</v>
      </c>
      <c r="F542" s="13"/>
      <c r="G542" s="13"/>
      <c r="H542" s="10" t="s">
        <v>426</v>
      </c>
      <c r="I542" s="10" t="s">
        <v>467</v>
      </c>
      <c r="J542" t="s">
        <v>649</v>
      </c>
      <c r="K542" t="s">
        <v>649</v>
      </c>
      <c r="L542">
        <v>0</v>
      </c>
      <c r="M542" s="15">
        <v>44008000046</v>
      </c>
      <c r="N542" s="15" t="s">
        <v>662</v>
      </c>
      <c r="O542" s="12">
        <f>+VLOOKUP(M542,[2]Foglio1!$A:$C,3,0)</f>
        <v>40</v>
      </c>
      <c r="P542" s="12">
        <f>+VLOOKUP(M542,[3]Foglio1!$A$1:$C$65536,3,0)</f>
        <v>15</v>
      </c>
      <c r="Q542" s="12">
        <f t="shared" si="54"/>
        <v>-25</v>
      </c>
      <c r="R542" s="29">
        <f>+VLOOKUP($M542,'Sp 2013'!$M:$X,12,0)</f>
        <v>0</v>
      </c>
      <c r="S542" s="29">
        <f>+VLOOKUP($M542,'Bil 2014'!$M:$Y,13,0)</f>
        <v>0</v>
      </c>
      <c r="T542" s="29">
        <f>+SUMIFS('Scritture 2015'!$F:$F,'Scritture 2015'!$G:$G,"38",'Scritture 2015'!$A:$A,$M542)</f>
        <v>0</v>
      </c>
      <c r="U542" s="29">
        <f>+SUMIFS('Scritture 2015'!$F:$F,'Scritture 2015'!$G:$G,"16",'Scritture 2015'!$A:$A,$M542)</f>
        <v>0</v>
      </c>
      <c r="V542" s="29">
        <f>+SUMIFS('Scritture 2015'!$F:$F,'Scritture 2015'!$G:$G,"39CA",'Scritture 2015'!$A:$A,$M542)</f>
        <v>0</v>
      </c>
      <c r="W542" s="29">
        <f>+SUMIFS('Scritture 2015'!$F:$F,'Scritture 2015'!$G:$G,"17",'Scritture 2015'!$A:$A,$M542)</f>
        <v>0</v>
      </c>
      <c r="X542" s="29">
        <f>+SUMIFS('Scritture 2015'!$F:$F,'Scritture 2015'!$G:$G,"39AF",'Scritture 2015'!$A:$A,$M542)</f>
        <v>0</v>
      </c>
      <c r="Y542" s="29">
        <f>+SUMIFS('Scritture 2015'!$F:$F,'Scritture 2015'!$G:$G,"39SD",'Scritture 2015'!$A:$A,$M542)</f>
        <v>0</v>
      </c>
      <c r="Z542" s="29">
        <f>+SUMIFS('Scritture 2015'!$F:$F,'Scritture 2015'!$G:$G,"37",'Scritture 2015'!$A:$A,$M542)</f>
        <v>0</v>
      </c>
      <c r="AA542" s="29">
        <f>+SUMIFS('Scritture 2015'!$F:$F,'Scritture 2015'!$G:$G,"19",'Scritture 2015'!$A:$A,$M542)</f>
        <v>0</v>
      </c>
      <c r="AB542" s="29">
        <f>+SUMIFS('Scritture 2015'!$F:$F,'Scritture 2015'!$G:$G,"SP",'Scritture 2015'!$A:$A,$M542)</f>
        <v>0</v>
      </c>
      <c r="AC542" s="29">
        <f t="shared" si="52"/>
        <v>15</v>
      </c>
      <c r="AD542" s="29">
        <f t="shared" si="53"/>
        <v>0</v>
      </c>
      <c r="AF542">
        <v>590</v>
      </c>
      <c r="AG542" t="s">
        <v>960</v>
      </c>
    </row>
    <row r="543" spans="1:33" x14ac:dyDescent="0.3">
      <c r="A543" s="12" t="s">
        <v>426</v>
      </c>
      <c r="B543" s="12" t="s">
        <v>467</v>
      </c>
      <c r="C543" s="13" t="s">
        <v>468</v>
      </c>
      <c r="D543" s="13" t="s">
        <v>647</v>
      </c>
      <c r="E543" s="14" t="s">
        <v>648</v>
      </c>
      <c r="F543" s="13"/>
      <c r="G543" s="13"/>
      <c r="H543" s="10" t="s">
        <v>426</v>
      </c>
      <c r="I543" s="10" t="s">
        <v>467</v>
      </c>
      <c r="J543" t="s">
        <v>649</v>
      </c>
      <c r="K543" t="s">
        <v>649</v>
      </c>
      <c r="L543">
        <v>0</v>
      </c>
      <c r="M543" s="15">
        <v>44008000012</v>
      </c>
      <c r="N543" s="15" t="s">
        <v>663</v>
      </c>
      <c r="O543" s="12">
        <f>+VLOOKUP(M543,[2]Foglio1!$A:$C,3,0)</f>
        <v>2272.02</v>
      </c>
      <c r="P543" s="12">
        <f>+VLOOKUP(M543,[3]Foglio1!$A$1:$C$65536,3,0)</f>
        <v>262.3</v>
      </c>
      <c r="Q543" s="12">
        <f t="shared" si="54"/>
        <v>-2009.72</v>
      </c>
      <c r="R543" s="29">
        <f>+VLOOKUP($M543,'Sp 2013'!$M:$X,12,0)</f>
        <v>0</v>
      </c>
      <c r="S543" s="29">
        <f>+VLOOKUP($M543,'Bil 2014'!$M:$Y,13,0)</f>
        <v>0</v>
      </c>
      <c r="T543" s="29">
        <f>+SUMIFS('Scritture 2015'!$F:$F,'Scritture 2015'!$G:$G,"38",'Scritture 2015'!$A:$A,$M543)</f>
        <v>0</v>
      </c>
      <c r="U543" s="29">
        <f>+SUMIFS('Scritture 2015'!$F:$F,'Scritture 2015'!$G:$G,"16",'Scritture 2015'!$A:$A,$M543)</f>
        <v>0</v>
      </c>
      <c r="V543" s="29">
        <f>+SUMIFS('Scritture 2015'!$F:$F,'Scritture 2015'!$G:$G,"39CA",'Scritture 2015'!$A:$A,$M543)</f>
        <v>0</v>
      </c>
      <c r="W543" s="29">
        <f>+SUMIFS('Scritture 2015'!$F:$F,'Scritture 2015'!$G:$G,"17",'Scritture 2015'!$A:$A,$M543)</f>
        <v>0</v>
      </c>
      <c r="X543" s="29">
        <f>+SUMIFS('Scritture 2015'!$F:$F,'Scritture 2015'!$G:$G,"39AF",'Scritture 2015'!$A:$A,$M543)</f>
        <v>0</v>
      </c>
      <c r="Y543" s="29">
        <f>+SUMIFS('Scritture 2015'!$F:$F,'Scritture 2015'!$G:$G,"39SD",'Scritture 2015'!$A:$A,$M543)</f>
        <v>0</v>
      </c>
      <c r="Z543" s="29">
        <f>+SUMIFS('Scritture 2015'!$F:$F,'Scritture 2015'!$G:$G,"37",'Scritture 2015'!$A:$A,$M543)</f>
        <v>0</v>
      </c>
      <c r="AA543" s="29">
        <f>+SUMIFS('Scritture 2015'!$F:$F,'Scritture 2015'!$G:$G,"19",'Scritture 2015'!$A:$A,$M543)</f>
        <v>0</v>
      </c>
      <c r="AB543" s="29">
        <f>+SUMIFS('Scritture 2015'!$F:$F,'Scritture 2015'!$G:$G,"SP",'Scritture 2015'!$A:$A,$M543)</f>
        <v>0</v>
      </c>
      <c r="AC543" s="29">
        <f t="shared" si="52"/>
        <v>262.3</v>
      </c>
      <c r="AD543" s="29">
        <f t="shared" si="53"/>
        <v>0</v>
      </c>
      <c r="AF543">
        <v>590</v>
      </c>
      <c r="AG543" t="s">
        <v>960</v>
      </c>
    </row>
    <row r="544" spans="1:33" x14ac:dyDescent="0.3">
      <c r="A544" s="12" t="s">
        <v>426</v>
      </c>
      <c r="B544" s="12" t="s">
        <v>467</v>
      </c>
      <c r="C544" s="13" t="s">
        <v>468</v>
      </c>
      <c r="D544" s="13" t="s">
        <v>647</v>
      </c>
      <c r="E544" s="14" t="s">
        <v>648</v>
      </c>
      <c r="F544" s="13"/>
      <c r="G544" s="13"/>
      <c r="H544" s="10" t="s">
        <v>426</v>
      </c>
      <c r="I544" s="10" t="s">
        <v>467</v>
      </c>
      <c r="J544" t="s">
        <v>649</v>
      </c>
      <c r="K544" t="s">
        <v>649</v>
      </c>
      <c r="L544">
        <v>0</v>
      </c>
      <c r="M544" s="15">
        <v>44008000017</v>
      </c>
      <c r="N544" s="15" t="s">
        <v>664</v>
      </c>
      <c r="O544" s="12">
        <f>+VLOOKUP(M544,[2]Foglio1!$A:$C,3,0)</f>
        <v>54555.73</v>
      </c>
      <c r="P544" s="12">
        <f>+VLOOKUP(M544,[3]Foglio1!$A$1:$C$65536,3,0)</f>
        <v>17108.39</v>
      </c>
      <c r="Q544" s="12">
        <f t="shared" si="54"/>
        <v>-37447.340000000004</v>
      </c>
      <c r="R544" s="29">
        <f>+VLOOKUP($M544,'Sp 2013'!$M:$X,12,0)</f>
        <v>0</v>
      </c>
      <c r="S544" s="29">
        <f>+VLOOKUP($M544,'Bil 2014'!$M:$Y,13,0)</f>
        <v>0</v>
      </c>
      <c r="T544" s="29">
        <f>+SUMIFS('Scritture 2015'!$F:$F,'Scritture 2015'!$G:$G,"38",'Scritture 2015'!$A:$A,$M544)</f>
        <v>0</v>
      </c>
      <c r="U544" s="29">
        <f>+SUMIFS('Scritture 2015'!$F:$F,'Scritture 2015'!$G:$G,"16",'Scritture 2015'!$A:$A,$M544)</f>
        <v>0</v>
      </c>
      <c r="V544" s="29">
        <f>+SUMIFS('Scritture 2015'!$F:$F,'Scritture 2015'!$G:$G,"39CA",'Scritture 2015'!$A:$A,$M544)</f>
        <v>0</v>
      </c>
      <c r="W544" s="29">
        <f>+SUMIFS('Scritture 2015'!$F:$F,'Scritture 2015'!$G:$G,"17",'Scritture 2015'!$A:$A,$M544)</f>
        <v>0</v>
      </c>
      <c r="X544" s="29">
        <f>+SUMIFS('Scritture 2015'!$F:$F,'Scritture 2015'!$G:$G,"39AF",'Scritture 2015'!$A:$A,$M544)</f>
        <v>0</v>
      </c>
      <c r="Y544" s="29">
        <f>+SUMIFS('Scritture 2015'!$F:$F,'Scritture 2015'!$G:$G,"39SD",'Scritture 2015'!$A:$A,$M544)</f>
        <v>0</v>
      </c>
      <c r="Z544" s="29">
        <f>+SUMIFS('Scritture 2015'!$F:$F,'Scritture 2015'!$G:$G,"37",'Scritture 2015'!$A:$A,$M544)</f>
        <v>0</v>
      </c>
      <c r="AA544" s="29">
        <f>+SUMIFS('Scritture 2015'!$F:$F,'Scritture 2015'!$G:$G,"19",'Scritture 2015'!$A:$A,$M544)</f>
        <v>0</v>
      </c>
      <c r="AB544" s="29">
        <f>+SUMIFS('Scritture 2015'!$F:$F,'Scritture 2015'!$G:$G,"SP",'Scritture 2015'!$A:$A,$M544)</f>
        <v>0</v>
      </c>
      <c r="AC544" s="29">
        <f t="shared" si="52"/>
        <v>17108.39</v>
      </c>
      <c r="AD544" s="29">
        <f t="shared" si="53"/>
        <v>0</v>
      </c>
      <c r="AF544">
        <v>590</v>
      </c>
      <c r="AG544" t="s">
        <v>960</v>
      </c>
    </row>
    <row r="545" spans="1:34" x14ac:dyDescent="0.3">
      <c r="A545" s="12" t="s">
        <v>426</v>
      </c>
      <c r="B545" s="12" t="s">
        <v>467</v>
      </c>
      <c r="C545" s="13" t="s">
        <v>468</v>
      </c>
      <c r="D545" s="13" t="s">
        <v>647</v>
      </c>
      <c r="E545" s="14" t="s">
        <v>648</v>
      </c>
      <c r="F545" s="13"/>
      <c r="G545" s="13"/>
      <c r="H545" s="10" t="s">
        <v>426</v>
      </c>
      <c r="I545" s="10" t="s">
        <v>467</v>
      </c>
      <c r="J545" t="s">
        <v>649</v>
      </c>
      <c r="K545" t="s">
        <v>649</v>
      </c>
      <c r="L545">
        <v>0</v>
      </c>
      <c r="M545" s="15">
        <v>44006000019</v>
      </c>
      <c r="N545" s="15" t="s">
        <v>665</v>
      </c>
      <c r="O545" s="12">
        <f>+VLOOKUP(M545,[2]Foglio1!$A:$C,3,0)</f>
        <v>168726.73</v>
      </c>
      <c r="P545" s="12">
        <f>+VLOOKUP(M545,[3]Foglio1!$A$1:$C$65536,3,0)</f>
        <v>115832.04</v>
      </c>
      <c r="Q545" s="12">
        <f t="shared" si="54"/>
        <v>-52894.690000000017</v>
      </c>
      <c r="R545" s="29">
        <f>+VLOOKUP($M545,'Sp 2013'!$M:$X,12,0)</f>
        <v>0</v>
      </c>
      <c r="S545" s="29">
        <f>+VLOOKUP($M545,'Bil 2014'!$M:$Y,13,0)</f>
        <v>0</v>
      </c>
      <c r="T545" s="29">
        <f>+SUMIFS('Scritture 2015'!$F:$F,'Scritture 2015'!$G:$G,"38",'Scritture 2015'!$A:$A,$M545)</f>
        <v>0</v>
      </c>
      <c r="U545" s="29">
        <f>+SUMIFS('Scritture 2015'!$F:$F,'Scritture 2015'!$G:$G,"16",'Scritture 2015'!$A:$A,$M545)</f>
        <v>0</v>
      </c>
      <c r="V545" s="29">
        <f>+SUMIFS('Scritture 2015'!$F:$F,'Scritture 2015'!$G:$G,"39CA",'Scritture 2015'!$A:$A,$M545)</f>
        <v>0</v>
      </c>
      <c r="W545" s="29">
        <f>+SUMIFS('Scritture 2015'!$F:$F,'Scritture 2015'!$G:$G,"17",'Scritture 2015'!$A:$A,$M545)</f>
        <v>0</v>
      </c>
      <c r="X545" s="29">
        <f>+SUMIFS('Scritture 2015'!$F:$F,'Scritture 2015'!$G:$G,"39AF",'Scritture 2015'!$A:$A,$M545)</f>
        <v>0</v>
      </c>
      <c r="Y545" s="29">
        <f>+SUMIFS('Scritture 2015'!$F:$F,'Scritture 2015'!$G:$G,"39SD",'Scritture 2015'!$A:$A,$M545)</f>
        <v>0</v>
      </c>
      <c r="Z545" s="29">
        <f>+SUMIFS('Scritture 2015'!$F:$F,'Scritture 2015'!$G:$G,"37",'Scritture 2015'!$A:$A,$M545)</f>
        <v>0</v>
      </c>
      <c r="AA545" s="29">
        <f>+SUMIFS('Scritture 2015'!$F:$F,'Scritture 2015'!$G:$G,"19",'Scritture 2015'!$A:$A,$M545)</f>
        <v>0</v>
      </c>
      <c r="AB545" s="29">
        <f>+SUMIFS('Scritture 2015'!$F:$F,'Scritture 2015'!$G:$G,"SP",'Scritture 2015'!$A:$A,$M545)</f>
        <v>0</v>
      </c>
      <c r="AC545" s="29">
        <f t="shared" si="52"/>
        <v>115832.04</v>
      </c>
      <c r="AD545" s="29">
        <f t="shared" si="53"/>
        <v>0</v>
      </c>
      <c r="AF545">
        <v>590</v>
      </c>
      <c r="AG545" t="s">
        <v>961</v>
      </c>
    </row>
    <row r="546" spans="1:34" x14ac:dyDescent="0.3">
      <c r="A546" s="12" t="s">
        <v>426</v>
      </c>
      <c r="B546" s="12" t="s">
        <v>467</v>
      </c>
      <c r="C546" s="13" t="s">
        <v>468</v>
      </c>
      <c r="D546" s="13" t="s">
        <v>647</v>
      </c>
      <c r="E546" s="14" t="s">
        <v>648</v>
      </c>
      <c r="F546" s="13"/>
      <c r="G546" s="13"/>
      <c r="H546" s="10" t="s">
        <v>426</v>
      </c>
      <c r="I546" s="10" t="s">
        <v>467</v>
      </c>
      <c r="J546" t="s">
        <v>649</v>
      </c>
      <c r="K546" t="s">
        <v>649</v>
      </c>
      <c r="L546">
        <v>0</v>
      </c>
      <c r="M546" s="15">
        <v>44008000035</v>
      </c>
      <c r="N546" s="15" t="s">
        <v>666</v>
      </c>
      <c r="O546" s="12">
        <f>+VLOOKUP(M546,[2]Foglio1!$A:$C,3,0)</f>
        <v>8103.51</v>
      </c>
      <c r="P546" s="12">
        <f>+VLOOKUP(M546,[3]Foglio1!$A$1:$C$65536,3,0)</f>
        <v>4596.5</v>
      </c>
      <c r="Q546" s="12">
        <f t="shared" si="54"/>
        <v>-3507.01</v>
      </c>
      <c r="R546" s="29">
        <f>+VLOOKUP($M546,'Sp 2013'!$M:$X,12,0)</f>
        <v>0</v>
      </c>
      <c r="S546" s="29">
        <f>+VLOOKUP($M546,'Bil 2014'!$M:$Y,13,0)</f>
        <v>0</v>
      </c>
      <c r="T546" s="29">
        <f>+SUMIFS('Scritture 2015'!$F:$F,'Scritture 2015'!$G:$G,"38",'Scritture 2015'!$A:$A,$M546)</f>
        <v>0</v>
      </c>
      <c r="U546" s="29">
        <f>+SUMIFS('Scritture 2015'!$F:$F,'Scritture 2015'!$G:$G,"16",'Scritture 2015'!$A:$A,$M546)</f>
        <v>0</v>
      </c>
      <c r="V546" s="29">
        <f>+SUMIFS('Scritture 2015'!$F:$F,'Scritture 2015'!$G:$G,"39CA",'Scritture 2015'!$A:$A,$M546)</f>
        <v>0</v>
      </c>
      <c r="W546" s="29">
        <f>+SUMIFS('Scritture 2015'!$F:$F,'Scritture 2015'!$G:$G,"17",'Scritture 2015'!$A:$A,$M546)</f>
        <v>0</v>
      </c>
      <c r="X546" s="29">
        <f>+SUMIFS('Scritture 2015'!$F:$F,'Scritture 2015'!$G:$G,"39AF",'Scritture 2015'!$A:$A,$M546)</f>
        <v>0</v>
      </c>
      <c r="Y546" s="29">
        <f>+SUMIFS('Scritture 2015'!$F:$F,'Scritture 2015'!$G:$G,"39SD",'Scritture 2015'!$A:$A,$M546)</f>
        <v>0</v>
      </c>
      <c r="Z546" s="29">
        <f>+SUMIFS('Scritture 2015'!$F:$F,'Scritture 2015'!$G:$G,"37",'Scritture 2015'!$A:$A,$M546)</f>
        <v>0</v>
      </c>
      <c r="AA546" s="29">
        <f>+SUMIFS('Scritture 2015'!$F:$F,'Scritture 2015'!$G:$G,"19",'Scritture 2015'!$A:$A,$M546)</f>
        <v>0</v>
      </c>
      <c r="AB546" s="29">
        <f>+SUMIFS('Scritture 2015'!$F:$F,'Scritture 2015'!$G:$G,"SP",'Scritture 2015'!$A:$A,$M546)</f>
        <v>0</v>
      </c>
      <c r="AC546" s="29">
        <f t="shared" si="52"/>
        <v>4596.5</v>
      </c>
      <c r="AD546" s="29">
        <f t="shared" si="53"/>
        <v>0</v>
      </c>
      <c r="AF546">
        <v>590</v>
      </c>
      <c r="AG546" t="s">
        <v>960</v>
      </c>
    </row>
    <row r="547" spans="1:34" x14ac:dyDescent="0.3">
      <c r="A547" s="12" t="s">
        <v>426</v>
      </c>
      <c r="B547" s="12" t="s">
        <v>467</v>
      </c>
      <c r="C547" s="13" t="s">
        <v>468</v>
      </c>
      <c r="D547" s="13" t="s">
        <v>647</v>
      </c>
      <c r="E547" s="14" t="s">
        <v>648</v>
      </c>
      <c r="F547" s="13"/>
      <c r="G547" s="13"/>
      <c r="H547" s="10" t="s">
        <v>426</v>
      </c>
      <c r="I547" s="10" t="s">
        <v>467</v>
      </c>
      <c r="J547" t="s">
        <v>649</v>
      </c>
      <c r="K547" t="s">
        <v>649</v>
      </c>
      <c r="L547">
        <v>0</v>
      </c>
      <c r="M547" s="15">
        <v>44008000051</v>
      </c>
      <c r="N547" s="15" t="s">
        <v>667</v>
      </c>
      <c r="O547" s="12">
        <f>+VLOOKUP(M547,[2]Foglio1!$A:$C,3,0)</f>
        <v>278</v>
      </c>
      <c r="P547" s="12">
        <f>+VLOOKUP(M547,[3]Foglio1!$A$1:$C$65536,3,0)</f>
        <v>0</v>
      </c>
      <c r="Q547" s="12">
        <f t="shared" si="54"/>
        <v>-278</v>
      </c>
      <c r="R547" s="29">
        <f>+VLOOKUP($M547,'Sp 2013'!$M:$X,12,0)</f>
        <v>0</v>
      </c>
      <c r="S547" s="29">
        <f>+VLOOKUP($M547,'Bil 2014'!$M:$Y,13,0)</f>
        <v>0</v>
      </c>
      <c r="T547" s="29">
        <f>+SUMIFS('Scritture 2015'!$F:$F,'Scritture 2015'!$G:$G,"38",'Scritture 2015'!$A:$A,$M547)</f>
        <v>0</v>
      </c>
      <c r="U547" s="29">
        <f>+SUMIFS('Scritture 2015'!$F:$F,'Scritture 2015'!$G:$G,"16",'Scritture 2015'!$A:$A,$M547)</f>
        <v>0</v>
      </c>
      <c r="V547" s="29">
        <f>+SUMIFS('Scritture 2015'!$F:$F,'Scritture 2015'!$G:$G,"39CA",'Scritture 2015'!$A:$A,$M547)</f>
        <v>0</v>
      </c>
      <c r="W547" s="29">
        <f>+SUMIFS('Scritture 2015'!$F:$F,'Scritture 2015'!$G:$G,"17",'Scritture 2015'!$A:$A,$M547)</f>
        <v>0</v>
      </c>
      <c r="X547" s="29">
        <f>+SUMIFS('Scritture 2015'!$F:$F,'Scritture 2015'!$G:$G,"39AF",'Scritture 2015'!$A:$A,$M547)</f>
        <v>0</v>
      </c>
      <c r="Y547" s="29">
        <f>+SUMIFS('Scritture 2015'!$F:$F,'Scritture 2015'!$G:$G,"39SD",'Scritture 2015'!$A:$A,$M547)</f>
        <v>0</v>
      </c>
      <c r="Z547" s="29">
        <f>+SUMIFS('Scritture 2015'!$F:$F,'Scritture 2015'!$G:$G,"37",'Scritture 2015'!$A:$A,$M547)</f>
        <v>0</v>
      </c>
      <c r="AA547" s="29">
        <f>+SUMIFS('Scritture 2015'!$F:$F,'Scritture 2015'!$G:$G,"19",'Scritture 2015'!$A:$A,$M547)</f>
        <v>0</v>
      </c>
      <c r="AB547" s="29">
        <f>+SUMIFS('Scritture 2015'!$F:$F,'Scritture 2015'!$G:$G,"SP",'Scritture 2015'!$A:$A,$M547)</f>
        <v>0</v>
      </c>
      <c r="AC547" s="29">
        <f t="shared" si="52"/>
        <v>0</v>
      </c>
      <c r="AD547" s="29">
        <f t="shared" si="53"/>
        <v>0</v>
      </c>
      <c r="AF547">
        <v>590</v>
      </c>
      <c r="AG547" t="s">
        <v>960</v>
      </c>
    </row>
    <row r="548" spans="1:34" x14ac:dyDescent="0.3">
      <c r="A548" s="12" t="s">
        <v>426</v>
      </c>
      <c r="B548" s="12" t="s">
        <v>467</v>
      </c>
      <c r="C548" s="13" t="s">
        <v>468</v>
      </c>
      <c r="D548" s="13" t="s">
        <v>647</v>
      </c>
      <c r="E548" s="14" t="s">
        <v>648</v>
      </c>
      <c r="F548" s="13"/>
      <c r="G548" s="13"/>
      <c r="H548" s="10" t="s">
        <v>426</v>
      </c>
      <c r="I548" s="10" t="s">
        <v>467</v>
      </c>
      <c r="J548" t="s">
        <v>649</v>
      </c>
      <c r="K548" t="s">
        <v>649</v>
      </c>
      <c r="L548">
        <v>0</v>
      </c>
      <c r="M548" s="15">
        <v>44008000058</v>
      </c>
      <c r="N548" s="15" t="s">
        <v>668</v>
      </c>
      <c r="O548" s="12">
        <f>+VLOOKUP(M548,[2]Foglio1!$A:$C,3,0)</f>
        <v>2.12</v>
      </c>
      <c r="P548" s="12">
        <f>+VLOOKUP(M548,[3]Foglio1!$A$1:$C$65536,3,0)</f>
        <v>0</v>
      </c>
      <c r="Q548" s="12">
        <f t="shared" si="54"/>
        <v>-2.12</v>
      </c>
      <c r="R548" s="29">
        <f>+VLOOKUP($M548,'Sp 2013'!$M:$X,12,0)</f>
        <v>0</v>
      </c>
      <c r="S548" s="29">
        <f>+VLOOKUP($M548,'Bil 2014'!$M:$Y,13,0)</f>
        <v>0</v>
      </c>
      <c r="T548" s="29">
        <f>+SUMIFS('Scritture 2015'!$F:$F,'Scritture 2015'!$G:$G,"38",'Scritture 2015'!$A:$A,$M548)</f>
        <v>0</v>
      </c>
      <c r="U548" s="29">
        <f>+SUMIFS('Scritture 2015'!$F:$F,'Scritture 2015'!$G:$G,"16",'Scritture 2015'!$A:$A,$M548)</f>
        <v>0</v>
      </c>
      <c r="V548" s="29">
        <f>+SUMIFS('Scritture 2015'!$F:$F,'Scritture 2015'!$G:$G,"39CA",'Scritture 2015'!$A:$A,$M548)</f>
        <v>0</v>
      </c>
      <c r="W548" s="29">
        <f>+SUMIFS('Scritture 2015'!$F:$F,'Scritture 2015'!$G:$G,"17",'Scritture 2015'!$A:$A,$M548)</f>
        <v>0</v>
      </c>
      <c r="X548" s="29">
        <f>+SUMIFS('Scritture 2015'!$F:$F,'Scritture 2015'!$G:$G,"39AF",'Scritture 2015'!$A:$A,$M548)</f>
        <v>0</v>
      </c>
      <c r="Y548" s="29">
        <f>+SUMIFS('Scritture 2015'!$F:$F,'Scritture 2015'!$G:$G,"39SD",'Scritture 2015'!$A:$A,$M548)</f>
        <v>0</v>
      </c>
      <c r="Z548" s="29">
        <f>+SUMIFS('Scritture 2015'!$F:$F,'Scritture 2015'!$G:$G,"37",'Scritture 2015'!$A:$A,$M548)</f>
        <v>0</v>
      </c>
      <c r="AA548" s="29">
        <f>+SUMIFS('Scritture 2015'!$F:$F,'Scritture 2015'!$G:$G,"19",'Scritture 2015'!$A:$A,$M548)</f>
        <v>0</v>
      </c>
      <c r="AB548" s="29">
        <f>+SUMIFS('Scritture 2015'!$F:$F,'Scritture 2015'!$G:$G,"SP",'Scritture 2015'!$A:$A,$M548)</f>
        <v>0</v>
      </c>
      <c r="AC548" s="29">
        <f t="shared" si="52"/>
        <v>0</v>
      </c>
      <c r="AD548" s="29">
        <f t="shared" si="53"/>
        <v>0</v>
      </c>
      <c r="AF548">
        <v>590</v>
      </c>
      <c r="AG548" t="s">
        <v>961</v>
      </c>
    </row>
    <row r="549" spans="1:34" x14ac:dyDescent="0.3">
      <c r="A549" s="12" t="s">
        <v>426</v>
      </c>
      <c r="B549" s="12" t="s">
        <v>467</v>
      </c>
      <c r="C549" s="13" t="s">
        <v>468</v>
      </c>
      <c r="D549" s="13" t="s">
        <v>647</v>
      </c>
      <c r="E549" s="14" t="s">
        <v>648</v>
      </c>
      <c r="F549" s="13"/>
      <c r="G549" s="13"/>
      <c r="H549" s="10" t="s">
        <v>426</v>
      </c>
      <c r="I549" s="10" t="s">
        <v>467</v>
      </c>
      <c r="J549" t="s">
        <v>649</v>
      </c>
      <c r="K549" t="s">
        <v>649</v>
      </c>
      <c r="L549">
        <v>0</v>
      </c>
      <c r="M549" s="15">
        <v>44008000019</v>
      </c>
      <c r="N549" s="15" t="s">
        <v>669</v>
      </c>
      <c r="O549" s="12"/>
      <c r="P549" s="12">
        <f>+VLOOKUP(M549,[3]Foglio1!$A$1:$C$65536,3,0)</f>
        <v>0</v>
      </c>
      <c r="Q549" s="12">
        <f t="shared" si="54"/>
        <v>0</v>
      </c>
      <c r="R549" s="29">
        <f>+VLOOKUP($M549,'Sp 2013'!$M:$X,12,0)</f>
        <v>0</v>
      </c>
      <c r="S549" s="29">
        <f>+VLOOKUP($M549,'Bil 2014'!$M:$Y,13,0)</f>
        <v>0</v>
      </c>
      <c r="T549" s="29">
        <f>+SUMIFS('Scritture 2015'!$F:$F,'Scritture 2015'!$G:$G,"38",'Scritture 2015'!$A:$A,$M549)</f>
        <v>0</v>
      </c>
      <c r="U549" s="29">
        <f>+SUMIFS('Scritture 2015'!$F:$F,'Scritture 2015'!$G:$G,"16",'Scritture 2015'!$A:$A,$M549)</f>
        <v>0</v>
      </c>
      <c r="V549" s="29">
        <f>+SUMIFS('Scritture 2015'!$F:$F,'Scritture 2015'!$G:$G,"39CA",'Scritture 2015'!$A:$A,$M549)</f>
        <v>0</v>
      </c>
      <c r="W549" s="29">
        <f>+SUMIFS('Scritture 2015'!$F:$F,'Scritture 2015'!$G:$G,"17",'Scritture 2015'!$A:$A,$M549)</f>
        <v>0</v>
      </c>
      <c r="X549" s="29">
        <f>+SUMIFS('Scritture 2015'!$F:$F,'Scritture 2015'!$G:$G,"39AF",'Scritture 2015'!$A:$A,$M549)</f>
        <v>0</v>
      </c>
      <c r="Y549" s="29">
        <f>+SUMIFS('Scritture 2015'!$F:$F,'Scritture 2015'!$G:$G,"39SD",'Scritture 2015'!$A:$A,$M549)</f>
        <v>0</v>
      </c>
      <c r="Z549" s="29">
        <f>+SUMIFS('Scritture 2015'!$F:$F,'Scritture 2015'!$G:$G,"37",'Scritture 2015'!$A:$A,$M549)</f>
        <v>0</v>
      </c>
      <c r="AA549" s="29">
        <f>+SUMIFS('Scritture 2015'!$F:$F,'Scritture 2015'!$G:$G,"19",'Scritture 2015'!$A:$A,$M549)</f>
        <v>0</v>
      </c>
      <c r="AB549" s="29">
        <f>+SUMIFS('Scritture 2015'!$F:$F,'Scritture 2015'!$G:$G,"SP",'Scritture 2015'!$A:$A,$M549)</f>
        <v>0</v>
      </c>
      <c r="AC549" s="29">
        <f t="shared" si="52"/>
        <v>0</v>
      </c>
      <c r="AD549" s="29">
        <f t="shared" si="53"/>
        <v>0</v>
      </c>
      <c r="AF549">
        <v>590</v>
      </c>
      <c r="AG549" t="s">
        <v>957</v>
      </c>
    </row>
    <row r="550" spans="1:34" x14ac:dyDescent="0.3">
      <c r="A550" s="12" t="s">
        <v>426</v>
      </c>
      <c r="B550" s="12" t="s">
        <v>427</v>
      </c>
      <c r="C550" s="13" t="s">
        <v>670</v>
      </c>
      <c r="D550" s="13" t="s">
        <v>671</v>
      </c>
      <c r="E550" s="14" t="s">
        <v>672</v>
      </c>
      <c r="F550" s="13"/>
      <c r="G550" s="13"/>
      <c r="H550" s="10" t="s">
        <v>426</v>
      </c>
      <c r="I550" s="10" t="s">
        <v>427</v>
      </c>
      <c r="J550" t="s">
        <v>673</v>
      </c>
      <c r="K550" t="s">
        <v>673</v>
      </c>
      <c r="L550">
        <v>0</v>
      </c>
      <c r="M550" s="15">
        <v>55113000001</v>
      </c>
      <c r="N550" s="15" t="s">
        <v>674</v>
      </c>
      <c r="O550" s="12">
        <f>+VLOOKUP(M550,[2]Foglio1!$A:$C,3,0)</f>
        <v>-4618.4799999999996</v>
      </c>
      <c r="P550" s="12">
        <f>+VLOOKUP(M550,[3]Foglio1!$A$1:$C$65536,3,0)</f>
        <v>-88.44</v>
      </c>
      <c r="Q550" s="12">
        <f t="shared" si="54"/>
        <v>4530.04</v>
      </c>
      <c r="R550" s="29">
        <f>+VLOOKUP($M550,'Sp 2013'!$M:$X,12,0)</f>
        <v>0</v>
      </c>
      <c r="S550" s="29">
        <f>+VLOOKUP($M550,'Bil 2014'!$M:$Y,13,0)</f>
        <v>0</v>
      </c>
      <c r="T550" s="29">
        <f>+SUMIFS('Scritture 2015'!$F:$F,'Scritture 2015'!$G:$G,"38",'Scritture 2015'!$A:$A,$M550)</f>
        <v>0</v>
      </c>
      <c r="U550" s="29">
        <f>+SUMIFS('Scritture 2015'!$F:$F,'Scritture 2015'!$G:$G,"16",'Scritture 2015'!$A:$A,$M550)</f>
        <v>0</v>
      </c>
      <c r="V550" s="29">
        <f>+SUMIFS('Scritture 2015'!$F:$F,'Scritture 2015'!$G:$G,"39CA",'Scritture 2015'!$A:$A,$M550)</f>
        <v>0</v>
      </c>
      <c r="W550" s="29">
        <f>+SUMIFS('Scritture 2015'!$F:$F,'Scritture 2015'!$G:$G,"17",'Scritture 2015'!$A:$A,$M550)</f>
        <v>0</v>
      </c>
      <c r="X550" s="29">
        <f>+SUMIFS('Scritture 2015'!$F:$F,'Scritture 2015'!$G:$G,"39AF",'Scritture 2015'!$A:$A,$M550)</f>
        <v>0</v>
      </c>
      <c r="Y550" s="29">
        <f>+SUMIFS('Scritture 2015'!$F:$F,'Scritture 2015'!$G:$G,"39SD",'Scritture 2015'!$A:$A,$M550)</f>
        <v>0</v>
      </c>
      <c r="Z550" s="29">
        <f>+SUMIFS('Scritture 2015'!$F:$F,'Scritture 2015'!$G:$G,"37",'Scritture 2015'!$A:$A,$M550)</f>
        <v>0</v>
      </c>
      <c r="AA550" s="29">
        <f>+SUMIFS('Scritture 2015'!$F:$F,'Scritture 2015'!$G:$G,"19",'Scritture 2015'!$A:$A,$M550)</f>
        <v>0</v>
      </c>
      <c r="AB550" s="29">
        <f>+SUMIFS('Scritture 2015'!$F:$F,'Scritture 2015'!$G:$G,"SP",'Scritture 2015'!$A:$A,$M550)</f>
        <v>0</v>
      </c>
      <c r="AC550" s="29">
        <f t="shared" si="52"/>
        <v>-88.44</v>
      </c>
      <c r="AD550" s="29">
        <f t="shared" si="53"/>
        <v>0</v>
      </c>
      <c r="AF550">
        <v>600</v>
      </c>
      <c r="AG550" t="s">
        <v>962</v>
      </c>
      <c r="AH550" t="s">
        <v>963</v>
      </c>
    </row>
    <row r="551" spans="1:34" x14ac:dyDescent="0.3">
      <c r="A551" s="12" t="s">
        <v>426</v>
      </c>
      <c r="B551" s="12" t="s">
        <v>427</v>
      </c>
      <c r="C551" s="13" t="s">
        <v>670</v>
      </c>
      <c r="D551" s="13" t="s">
        <v>671</v>
      </c>
      <c r="E551" s="14" t="s">
        <v>672</v>
      </c>
      <c r="F551" s="13"/>
      <c r="G551" s="13"/>
      <c r="H551" s="10" t="s">
        <v>426</v>
      </c>
      <c r="I551" s="10" t="s">
        <v>427</v>
      </c>
      <c r="J551" t="s">
        <v>673</v>
      </c>
      <c r="K551" t="s">
        <v>673</v>
      </c>
      <c r="L551">
        <v>0</v>
      </c>
      <c r="M551" s="15">
        <v>55113000002</v>
      </c>
      <c r="N551" s="15" t="s">
        <v>675</v>
      </c>
      <c r="O551" s="12"/>
      <c r="P551" s="12">
        <f>+VLOOKUP(M551,[3]Foglio1!$A$1:$C$65536,3,0)</f>
        <v>-1096.44</v>
      </c>
      <c r="Q551" s="12">
        <f t="shared" si="54"/>
        <v>-1096.44</v>
      </c>
      <c r="R551" s="29">
        <f>+VLOOKUP($M551,'Sp 2013'!$M:$X,12,0)</f>
        <v>0</v>
      </c>
      <c r="S551" s="29">
        <f>+VLOOKUP($M551,'Bil 2014'!$M:$Y,13,0)</f>
        <v>0</v>
      </c>
      <c r="T551" s="29">
        <f>+SUMIFS('Scritture 2015'!$F:$F,'Scritture 2015'!$G:$G,"38",'Scritture 2015'!$A:$A,$M551)</f>
        <v>0</v>
      </c>
      <c r="U551" s="29">
        <f>+SUMIFS('Scritture 2015'!$F:$F,'Scritture 2015'!$G:$G,"16",'Scritture 2015'!$A:$A,$M551)</f>
        <v>0</v>
      </c>
      <c r="V551" s="29">
        <f>+SUMIFS('Scritture 2015'!$F:$F,'Scritture 2015'!$G:$G,"39CA",'Scritture 2015'!$A:$A,$M551)</f>
        <v>0</v>
      </c>
      <c r="W551" s="29">
        <f>+SUMIFS('Scritture 2015'!$F:$F,'Scritture 2015'!$G:$G,"17",'Scritture 2015'!$A:$A,$M551)</f>
        <v>0</v>
      </c>
      <c r="X551" s="29">
        <f>+SUMIFS('Scritture 2015'!$F:$F,'Scritture 2015'!$G:$G,"39AF",'Scritture 2015'!$A:$A,$M551)</f>
        <v>0</v>
      </c>
      <c r="Y551" s="29">
        <f>+SUMIFS('Scritture 2015'!$F:$F,'Scritture 2015'!$G:$G,"39SD",'Scritture 2015'!$A:$A,$M551)</f>
        <v>0</v>
      </c>
      <c r="Z551" s="29">
        <f>+SUMIFS('Scritture 2015'!$F:$F,'Scritture 2015'!$G:$G,"37",'Scritture 2015'!$A:$A,$M551)</f>
        <v>0</v>
      </c>
      <c r="AA551" s="29">
        <f>+SUMIFS('Scritture 2015'!$F:$F,'Scritture 2015'!$G:$G,"19",'Scritture 2015'!$A:$A,$M551)</f>
        <v>0</v>
      </c>
      <c r="AB551" s="29">
        <f>+SUMIFS('Scritture 2015'!$F:$F,'Scritture 2015'!$G:$G,"SP",'Scritture 2015'!$A:$A,$M551)</f>
        <v>0</v>
      </c>
      <c r="AC551" s="29">
        <f t="shared" si="52"/>
        <v>-1096.44</v>
      </c>
      <c r="AD551" s="29">
        <f t="shared" si="53"/>
        <v>0</v>
      </c>
      <c r="AF551">
        <v>600</v>
      </c>
      <c r="AG551" t="s">
        <v>962</v>
      </c>
      <c r="AH551" t="s">
        <v>963</v>
      </c>
    </row>
    <row r="552" spans="1:34" x14ac:dyDescent="0.3">
      <c r="A552" s="12" t="s">
        <v>426</v>
      </c>
      <c r="B552" s="12" t="s">
        <v>427</v>
      </c>
      <c r="C552" s="13" t="s">
        <v>670</v>
      </c>
      <c r="D552" s="13" t="s">
        <v>671</v>
      </c>
      <c r="E552" s="14" t="s">
        <v>672</v>
      </c>
      <c r="F552" s="13"/>
      <c r="G552" s="13"/>
      <c r="H552" s="10" t="s">
        <v>426</v>
      </c>
      <c r="I552" s="10" t="s">
        <v>427</v>
      </c>
      <c r="J552" t="s">
        <v>673</v>
      </c>
      <c r="K552" t="s">
        <v>673</v>
      </c>
      <c r="L552">
        <v>0</v>
      </c>
      <c r="M552" s="15">
        <v>55113000004</v>
      </c>
      <c r="N552" s="15" t="s">
        <v>676</v>
      </c>
      <c r="O552" s="12"/>
      <c r="P552" s="12">
        <f>+VLOOKUP(M552,[3]Foglio1!$A$1:$C$65536,3,0)</f>
        <v>-1157.56</v>
      </c>
      <c r="Q552" s="12">
        <f t="shared" si="54"/>
        <v>-1157.56</v>
      </c>
      <c r="R552" s="29">
        <f>+VLOOKUP($M552,'Sp 2013'!$M:$X,12,0)</f>
        <v>0</v>
      </c>
      <c r="S552" s="29">
        <f>+VLOOKUP($M552,'Bil 2014'!$M:$Y,13,0)</f>
        <v>0</v>
      </c>
      <c r="T552" s="29">
        <f>+SUMIFS('Scritture 2015'!$F:$F,'Scritture 2015'!$G:$G,"38",'Scritture 2015'!$A:$A,$M552)</f>
        <v>0</v>
      </c>
      <c r="U552" s="29">
        <f>+SUMIFS('Scritture 2015'!$F:$F,'Scritture 2015'!$G:$G,"16",'Scritture 2015'!$A:$A,$M552)</f>
        <v>0</v>
      </c>
      <c r="V552" s="29">
        <f>+SUMIFS('Scritture 2015'!$F:$F,'Scritture 2015'!$G:$G,"39CA",'Scritture 2015'!$A:$A,$M552)</f>
        <v>0</v>
      </c>
      <c r="W552" s="29">
        <f>+SUMIFS('Scritture 2015'!$F:$F,'Scritture 2015'!$G:$G,"17",'Scritture 2015'!$A:$A,$M552)</f>
        <v>0</v>
      </c>
      <c r="X552" s="29">
        <f>+SUMIFS('Scritture 2015'!$F:$F,'Scritture 2015'!$G:$G,"39AF",'Scritture 2015'!$A:$A,$M552)</f>
        <v>0</v>
      </c>
      <c r="Y552" s="29">
        <f>+SUMIFS('Scritture 2015'!$F:$F,'Scritture 2015'!$G:$G,"39SD",'Scritture 2015'!$A:$A,$M552)</f>
        <v>0</v>
      </c>
      <c r="Z552" s="29">
        <f>+SUMIFS('Scritture 2015'!$F:$F,'Scritture 2015'!$G:$G,"37",'Scritture 2015'!$A:$A,$M552)</f>
        <v>0</v>
      </c>
      <c r="AA552" s="29">
        <f>+SUMIFS('Scritture 2015'!$F:$F,'Scritture 2015'!$G:$G,"19",'Scritture 2015'!$A:$A,$M552)</f>
        <v>0</v>
      </c>
      <c r="AB552" s="29">
        <f>+SUMIFS('Scritture 2015'!$F:$F,'Scritture 2015'!$G:$G,"SP",'Scritture 2015'!$A:$A,$M552)</f>
        <v>0</v>
      </c>
      <c r="AC552" s="29">
        <f t="shared" si="52"/>
        <v>-1157.56</v>
      </c>
      <c r="AD552" s="29">
        <f t="shared" si="53"/>
        <v>0</v>
      </c>
      <c r="AF552">
        <v>600</v>
      </c>
      <c r="AG552" t="s">
        <v>962</v>
      </c>
      <c r="AH552" t="s">
        <v>963</v>
      </c>
    </row>
    <row r="553" spans="1:34" x14ac:dyDescent="0.3">
      <c r="A553" s="12" t="s">
        <v>426</v>
      </c>
      <c r="B553" s="12" t="s">
        <v>427</v>
      </c>
      <c r="C553" s="13" t="s">
        <v>670</v>
      </c>
      <c r="D553" s="13" t="s">
        <v>671</v>
      </c>
      <c r="E553" s="14" t="s">
        <v>672</v>
      </c>
      <c r="F553" s="13"/>
      <c r="G553" s="13"/>
      <c r="H553" s="10" t="s">
        <v>426</v>
      </c>
      <c r="I553" s="10" t="s">
        <v>427</v>
      </c>
      <c r="J553" t="s">
        <v>673</v>
      </c>
      <c r="K553" t="s">
        <v>673</v>
      </c>
      <c r="L553">
        <v>0</v>
      </c>
      <c r="M553" s="15">
        <v>55113000006</v>
      </c>
      <c r="N553" s="15" t="s">
        <v>677</v>
      </c>
      <c r="O553" s="12">
        <f>+VLOOKUP(M553,[2]Foglio1!$A:$C,3,0)</f>
        <v>-15102.01</v>
      </c>
      <c r="P553" s="12">
        <f>+VLOOKUP(M553,[3]Foglio1!$A$1:$C$65536,3,0)</f>
        <v>-99865.5</v>
      </c>
      <c r="Q553" s="12">
        <f t="shared" si="54"/>
        <v>-84763.49</v>
      </c>
      <c r="R553" s="29">
        <f>+VLOOKUP($M553,'Sp 2013'!$M:$X,12,0)</f>
        <v>0</v>
      </c>
      <c r="S553" s="29">
        <f>+VLOOKUP($M553,'Bil 2014'!$M:$Y,13,0)</f>
        <v>0</v>
      </c>
      <c r="T553" s="29">
        <f>+SUMIFS('Scritture 2015'!$F:$F,'Scritture 2015'!$G:$G,"38",'Scritture 2015'!$A:$A,$M553)</f>
        <v>0</v>
      </c>
      <c r="U553" s="29">
        <f>+SUMIFS('Scritture 2015'!$F:$F,'Scritture 2015'!$G:$G,"16",'Scritture 2015'!$A:$A,$M553)</f>
        <v>0</v>
      </c>
      <c r="V553" s="29">
        <f>+SUMIFS('Scritture 2015'!$F:$F,'Scritture 2015'!$G:$G,"39CA",'Scritture 2015'!$A:$A,$M553)</f>
        <v>0</v>
      </c>
      <c r="W553" s="29">
        <f>+SUMIFS('Scritture 2015'!$F:$F,'Scritture 2015'!$G:$G,"17",'Scritture 2015'!$A:$A,$M553)</f>
        <v>0</v>
      </c>
      <c r="X553" s="29">
        <f>+SUMIFS('Scritture 2015'!$F:$F,'Scritture 2015'!$G:$G,"39AF",'Scritture 2015'!$A:$A,$M553)</f>
        <v>85484.29</v>
      </c>
      <c r="Y553" s="29">
        <f>+SUMIFS('Scritture 2015'!$F:$F,'Scritture 2015'!$G:$G,"39SD",'Scritture 2015'!$A:$A,$M553)</f>
        <v>0</v>
      </c>
      <c r="Z553" s="29">
        <f>+SUMIFS('Scritture 2015'!$F:$F,'Scritture 2015'!$G:$G,"37",'Scritture 2015'!$A:$A,$M553)</f>
        <v>0</v>
      </c>
      <c r="AA553" s="29">
        <f>+SUMIFS('Scritture 2015'!$F:$F,'Scritture 2015'!$G:$G,"19",'Scritture 2015'!$A:$A,$M553)</f>
        <v>0</v>
      </c>
      <c r="AB553" s="29">
        <f>+SUMIFS('Scritture 2015'!$F:$F,'Scritture 2015'!$G:$G,"SP",'Scritture 2015'!$A:$A,$M553)</f>
        <v>0</v>
      </c>
      <c r="AC553" s="29">
        <f t="shared" si="52"/>
        <v>-14381.210000000006</v>
      </c>
      <c r="AD553" s="29">
        <f t="shared" si="53"/>
        <v>85484.29</v>
      </c>
      <c r="AF553">
        <v>600</v>
      </c>
      <c r="AG553" t="s">
        <v>962</v>
      </c>
      <c r="AH553" t="s">
        <v>964</v>
      </c>
    </row>
    <row r="554" spans="1:34" x14ac:dyDescent="0.3">
      <c r="A554" s="12" t="s">
        <v>426</v>
      </c>
      <c r="B554" s="12" t="s">
        <v>467</v>
      </c>
      <c r="C554" s="13" t="s">
        <v>670</v>
      </c>
      <c r="D554" s="13" t="s">
        <v>678</v>
      </c>
      <c r="E554" s="14" t="s">
        <v>679</v>
      </c>
      <c r="F554" s="13"/>
      <c r="G554" s="13"/>
      <c r="H554" s="10" t="s">
        <v>426</v>
      </c>
      <c r="I554" s="10" t="s">
        <v>467</v>
      </c>
      <c r="J554" t="s">
        <v>673</v>
      </c>
      <c r="K554" t="s">
        <v>673</v>
      </c>
      <c r="L554">
        <v>0</v>
      </c>
      <c r="M554" s="15">
        <v>44104000002</v>
      </c>
      <c r="N554" s="15" t="s">
        <v>680</v>
      </c>
      <c r="O554" s="12">
        <f>+VLOOKUP(M554,[2]Foglio1!$A:$C,3,0)</f>
        <v>161329.53</v>
      </c>
      <c r="P554" s="12">
        <f>+VLOOKUP(M554,[3]Foglio1!$A$1:$C$65536,3,0)</f>
        <v>240896.38</v>
      </c>
      <c r="Q554" s="12">
        <f t="shared" si="54"/>
        <v>79566.850000000006</v>
      </c>
      <c r="R554" s="29">
        <f>+VLOOKUP($M554,'Sp 2013'!$M:$X,12,0)</f>
        <v>0</v>
      </c>
      <c r="S554" s="29">
        <f>+VLOOKUP($M554,'Bil 2014'!$M:$Y,13,0)</f>
        <v>0</v>
      </c>
      <c r="T554" s="29">
        <f>+SUMIFS('Scritture 2015'!$F:$F,'Scritture 2015'!$G:$G,"38",'Scritture 2015'!$A:$A,$M554)</f>
        <v>0</v>
      </c>
      <c r="U554" s="29">
        <f>+SUMIFS('Scritture 2015'!$F:$F,'Scritture 2015'!$G:$G,"16",'Scritture 2015'!$A:$A,$M554)</f>
        <v>0</v>
      </c>
      <c r="V554" s="29">
        <f>+SUMIFS('Scritture 2015'!$F:$F,'Scritture 2015'!$G:$G,"39CA",'Scritture 2015'!$A:$A,$M554)</f>
        <v>0</v>
      </c>
      <c r="W554" s="29">
        <f>+SUMIFS('Scritture 2015'!$F:$F,'Scritture 2015'!$G:$G,"17",'Scritture 2015'!$A:$A,$M554)</f>
        <v>0</v>
      </c>
      <c r="X554" s="29">
        <f>+SUMIFS('Scritture 2015'!$F:$F,'Scritture 2015'!$G:$G,"39AF",'Scritture 2015'!$A:$A,$M554)</f>
        <v>0</v>
      </c>
      <c r="Y554" s="29">
        <f>+SUMIFS('Scritture 2015'!$F:$F,'Scritture 2015'!$G:$G,"39SD",'Scritture 2015'!$A:$A,$M554)</f>
        <v>0</v>
      </c>
      <c r="Z554" s="29">
        <f>+SUMIFS('Scritture 2015'!$F:$F,'Scritture 2015'!$G:$G,"37",'Scritture 2015'!$A:$A,$M554)</f>
        <v>0</v>
      </c>
      <c r="AA554" s="29">
        <f>+SUMIFS('Scritture 2015'!$F:$F,'Scritture 2015'!$G:$G,"19",'Scritture 2015'!$A:$A,$M554)</f>
        <v>0</v>
      </c>
      <c r="AB554" s="29">
        <f>+SUMIFS('Scritture 2015'!$F:$F,'Scritture 2015'!$G:$G,"SP",'Scritture 2015'!$A:$A,$M554)</f>
        <v>0</v>
      </c>
      <c r="AC554" s="29">
        <f t="shared" si="52"/>
        <v>240896.38</v>
      </c>
      <c r="AD554" s="29">
        <f t="shared" si="53"/>
        <v>0</v>
      </c>
      <c r="AF554">
        <v>600</v>
      </c>
      <c r="AG554" t="s">
        <v>965</v>
      </c>
      <c r="AH554" t="s">
        <v>966</v>
      </c>
    </row>
    <row r="555" spans="1:34" x14ac:dyDescent="0.3">
      <c r="A555" s="12" t="s">
        <v>426</v>
      </c>
      <c r="B555" s="12" t="s">
        <v>467</v>
      </c>
      <c r="C555" s="13" t="s">
        <v>670</v>
      </c>
      <c r="D555" s="13" t="s">
        <v>678</v>
      </c>
      <c r="E555" s="14" t="s">
        <v>679</v>
      </c>
      <c r="F555" s="13"/>
      <c r="G555" s="13"/>
      <c r="H555" s="10" t="s">
        <v>426</v>
      </c>
      <c r="I555" s="10" t="s">
        <v>467</v>
      </c>
      <c r="J555" t="s">
        <v>673</v>
      </c>
      <c r="K555" t="s">
        <v>673</v>
      </c>
      <c r="L555">
        <v>0</v>
      </c>
      <c r="M555" s="15">
        <v>44104000003</v>
      </c>
      <c r="N555" s="15" t="s">
        <v>681</v>
      </c>
      <c r="O555" s="12">
        <f>+VLOOKUP(M555,[2]Foglio1!$A:$C,3,0)</f>
        <v>69949.78</v>
      </c>
      <c r="P555" s="12">
        <f>+VLOOKUP(M555,[3]Foglio1!$A$1:$C$65536,3,0)</f>
        <v>54547.73</v>
      </c>
      <c r="Q555" s="12">
        <f t="shared" si="54"/>
        <v>-15402.049999999996</v>
      </c>
      <c r="R555" s="29">
        <f>+VLOOKUP($M555,'Sp 2013'!$M:$X,12,0)</f>
        <v>0</v>
      </c>
      <c r="S555" s="29">
        <f>+VLOOKUP($M555,'Bil 2014'!$M:$Y,13,0)</f>
        <v>0</v>
      </c>
      <c r="T555" s="29">
        <f>+SUMIFS('Scritture 2015'!$F:$F,'Scritture 2015'!$G:$G,"38",'Scritture 2015'!$A:$A,$M555)</f>
        <v>0</v>
      </c>
      <c r="U555" s="29">
        <f>+SUMIFS('Scritture 2015'!$F:$F,'Scritture 2015'!$G:$G,"16",'Scritture 2015'!$A:$A,$M555)</f>
        <v>0</v>
      </c>
      <c r="V555" s="29">
        <f>+SUMIFS('Scritture 2015'!$F:$F,'Scritture 2015'!$G:$G,"39CA",'Scritture 2015'!$A:$A,$M555)</f>
        <v>0</v>
      </c>
      <c r="W555" s="29">
        <f>+SUMIFS('Scritture 2015'!$F:$F,'Scritture 2015'!$G:$G,"17",'Scritture 2015'!$A:$A,$M555)</f>
        <v>0</v>
      </c>
      <c r="X555" s="29">
        <f>+SUMIFS('Scritture 2015'!$F:$F,'Scritture 2015'!$G:$G,"39AF",'Scritture 2015'!$A:$A,$M555)</f>
        <v>0</v>
      </c>
      <c r="Y555" s="29">
        <f>+SUMIFS('Scritture 2015'!$F:$F,'Scritture 2015'!$G:$G,"39SD",'Scritture 2015'!$A:$A,$M555)</f>
        <v>0</v>
      </c>
      <c r="Z555" s="29">
        <f>+SUMIFS('Scritture 2015'!$F:$F,'Scritture 2015'!$G:$G,"37",'Scritture 2015'!$A:$A,$M555)</f>
        <v>0</v>
      </c>
      <c r="AA555" s="29">
        <f>+SUMIFS('Scritture 2015'!$F:$F,'Scritture 2015'!$G:$G,"19",'Scritture 2015'!$A:$A,$M555)</f>
        <v>0</v>
      </c>
      <c r="AB555" s="29">
        <f>+SUMIFS('Scritture 2015'!$F:$F,'Scritture 2015'!$G:$G,"SP",'Scritture 2015'!$A:$A,$M555)</f>
        <v>0</v>
      </c>
      <c r="AC555" s="29">
        <f t="shared" si="52"/>
        <v>54547.73</v>
      </c>
      <c r="AD555" s="29">
        <f t="shared" si="53"/>
        <v>0</v>
      </c>
      <c r="AF555">
        <v>600</v>
      </c>
      <c r="AG555" t="s">
        <v>965</v>
      </c>
      <c r="AH555" t="s">
        <v>967</v>
      </c>
    </row>
    <row r="556" spans="1:34" x14ac:dyDescent="0.3">
      <c r="A556" s="12" t="s">
        <v>426</v>
      </c>
      <c r="B556" s="12" t="s">
        <v>467</v>
      </c>
      <c r="C556" s="13" t="s">
        <v>670</v>
      </c>
      <c r="D556" s="13" t="s">
        <v>678</v>
      </c>
      <c r="E556" s="14" t="s">
        <v>679</v>
      </c>
      <c r="F556" s="13"/>
      <c r="G556" s="13"/>
      <c r="H556" s="10" t="s">
        <v>426</v>
      </c>
      <c r="I556" s="10" t="s">
        <v>467</v>
      </c>
      <c r="J556" t="s">
        <v>673</v>
      </c>
      <c r="K556" t="s">
        <v>673</v>
      </c>
      <c r="L556">
        <v>0</v>
      </c>
      <c r="M556" s="15">
        <v>44104000004</v>
      </c>
      <c r="N556" s="15" t="s">
        <v>682</v>
      </c>
      <c r="O556" s="12">
        <f>+VLOOKUP(M556,[2]Foglio1!$A:$C,3,0)</f>
        <v>148688.4</v>
      </c>
      <c r="P556" s="12">
        <f>+VLOOKUP(M556,[3]Foglio1!$A$1:$C$65536,3,0)</f>
        <v>125068.75</v>
      </c>
      <c r="Q556" s="12">
        <f t="shared" si="54"/>
        <v>-23619.649999999994</v>
      </c>
      <c r="R556" s="29">
        <f>+VLOOKUP($M556,'Sp 2013'!$M:$X,12,0)</f>
        <v>0</v>
      </c>
      <c r="S556" s="29">
        <f>+VLOOKUP($M556,'Bil 2014'!$M:$Y,13,0)</f>
        <v>0</v>
      </c>
      <c r="T556" s="29">
        <f>+SUMIFS('Scritture 2015'!$F:$F,'Scritture 2015'!$G:$G,"38",'Scritture 2015'!$A:$A,$M556)</f>
        <v>0</v>
      </c>
      <c r="U556" s="29">
        <f>+SUMIFS('Scritture 2015'!$F:$F,'Scritture 2015'!$G:$G,"16",'Scritture 2015'!$A:$A,$M556)</f>
        <v>0</v>
      </c>
      <c r="V556" s="29">
        <f>+SUMIFS('Scritture 2015'!$F:$F,'Scritture 2015'!$G:$G,"39CA",'Scritture 2015'!$A:$A,$M556)</f>
        <v>0</v>
      </c>
      <c r="W556" s="29">
        <f>+SUMIFS('Scritture 2015'!$F:$F,'Scritture 2015'!$G:$G,"17",'Scritture 2015'!$A:$A,$M556)</f>
        <v>0</v>
      </c>
      <c r="X556" s="29">
        <f>+SUMIFS('Scritture 2015'!$F:$F,'Scritture 2015'!$G:$G,"39AF",'Scritture 2015'!$A:$A,$M556)</f>
        <v>0</v>
      </c>
      <c r="Y556" s="29">
        <f>+SUMIFS('Scritture 2015'!$F:$F,'Scritture 2015'!$G:$G,"39SD",'Scritture 2015'!$A:$A,$M556)</f>
        <v>0</v>
      </c>
      <c r="Z556" s="29">
        <f>+SUMIFS('Scritture 2015'!$F:$F,'Scritture 2015'!$G:$G,"37",'Scritture 2015'!$A:$A,$M556)</f>
        <v>0</v>
      </c>
      <c r="AA556" s="29">
        <f>+SUMIFS('Scritture 2015'!$F:$F,'Scritture 2015'!$G:$G,"19",'Scritture 2015'!$A:$A,$M556)</f>
        <v>0</v>
      </c>
      <c r="AB556" s="29">
        <f>+SUMIFS('Scritture 2015'!$F:$F,'Scritture 2015'!$G:$G,"SP",'Scritture 2015'!$A:$A,$M556)</f>
        <v>0</v>
      </c>
      <c r="AC556" s="29">
        <f t="shared" si="52"/>
        <v>125068.75</v>
      </c>
      <c r="AD556" s="29">
        <f t="shared" si="53"/>
        <v>0</v>
      </c>
      <c r="AF556">
        <v>600</v>
      </c>
      <c r="AG556" t="s">
        <v>965</v>
      </c>
      <c r="AH556" t="s">
        <v>967</v>
      </c>
    </row>
    <row r="557" spans="1:34" x14ac:dyDescent="0.3">
      <c r="A557" s="12" t="s">
        <v>426</v>
      </c>
      <c r="B557" s="12" t="s">
        <v>467</v>
      </c>
      <c r="C557" s="13" t="s">
        <v>670</v>
      </c>
      <c r="D557" s="13" t="s">
        <v>678</v>
      </c>
      <c r="E557" s="14" t="s">
        <v>679</v>
      </c>
      <c r="F557" s="13"/>
      <c r="G557" s="13"/>
      <c r="H557" s="10" t="s">
        <v>426</v>
      </c>
      <c r="I557" s="10" t="s">
        <v>467</v>
      </c>
      <c r="J557" t="s">
        <v>673</v>
      </c>
      <c r="K557" t="s">
        <v>673</v>
      </c>
      <c r="L557">
        <v>0</v>
      </c>
      <c r="M557" s="15">
        <v>44104000007</v>
      </c>
      <c r="N557" s="15" t="s">
        <v>683</v>
      </c>
      <c r="O557" s="12">
        <f>+VLOOKUP(M557,[2]Foglio1!$A:$C,3,0)</f>
        <v>24182.97</v>
      </c>
      <c r="P557" s="12">
        <f>+VLOOKUP(M557,[3]Foglio1!$A$1:$C$65536,3,0)</f>
        <v>24493.58</v>
      </c>
      <c r="Q557" s="12">
        <f t="shared" si="54"/>
        <v>310.61000000000058</v>
      </c>
      <c r="R557" s="29">
        <f>+VLOOKUP($M557,'Sp 2013'!$M:$X,12,0)</f>
        <v>0</v>
      </c>
      <c r="S557" s="29">
        <f>+VLOOKUP($M557,'Bil 2014'!$M:$Y,13,0)</f>
        <v>0</v>
      </c>
      <c r="T557" s="29">
        <f>+SUMIFS('Scritture 2015'!$F:$F,'Scritture 2015'!$G:$G,"38",'Scritture 2015'!$A:$A,$M557)</f>
        <v>0</v>
      </c>
      <c r="U557" s="29">
        <f>+SUMIFS('Scritture 2015'!$F:$F,'Scritture 2015'!$G:$G,"16",'Scritture 2015'!$A:$A,$M557)</f>
        <v>0</v>
      </c>
      <c r="V557" s="29">
        <f>+SUMIFS('Scritture 2015'!$F:$F,'Scritture 2015'!$G:$G,"39CA",'Scritture 2015'!$A:$A,$M557)</f>
        <v>0</v>
      </c>
      <c r="W557" s="29">
        <f>+SUMIFS('Scritture 2015'!$F:$F,'Scritture 2015'!$G:$G,"17",'Scritture 2015'!$A:$A,$M557)</f>
        <v>0</v>
      </c>
      <c r="X557" s="29">
        <f>+SUMIFS('Scritture 2015'!$F:$F,'Scritture 2015'!$G:$G,"39AF",'Scritture 2015'!$A:$A,$M557)</f>
        <v>0</v>
      </c>
      <c r="Y557" s="29">
        <f>+SUMIFS('Scritture 2015'!$F:$F,'Scritture 2015'!$G:$G,"39SD",'Scritture 2015'!$A:$A,$M557)</f>
        <v>0</v>
      </c>
      <c r="Z557" s="29">
        <f>+SUMIFS('Scritture 2015'!$F:$F,'Scritture 2015'!$G:$G,"37",'Scritture 2015'!$A:$A,$M557)</f>
        <v>0</v>
      </c>
      <c r="AA557" s="29">
        <f>+SUMIFS('Scritture 2015'!$F:$F,'Scritture 2015'!$G:$G,"19",'Scritture 2015'!$A:$A,$M557)</f>
        <v>0</v>
      </c>
      <c r="AB557" s="29">
        <f>+SUMIFS('Scritture 2015'!$F:$F,'Scritture 2015'!$G:$G,"SP",'Scritture 2015'!$A:$A,$M557)</f>
        <v>0</v>
      </c>
      <c r="AC557" s="29">
        <f t="shared" si="52"/>
        <v>24493.58</v>
      </c>
      <c r="AD557" s="29">
        <f t="shared" si="53"/>
        <v>0</v>
      </c>
      <c r="AF557">
        <v>600</v>
      </c>
      <c r="AG557" t="s">
        <v>965</v>
      </c>
      <c r="AH557" t="s">
        <v>968</v>
      </c>
    </row>
    <row r="558" spans="1:34" x14ac:dyDescent="0.3">
      <c r="A558" s="12" t="s">
        <v>426</v>
      </c>
      <c r="B558" s="12" t="s">
        <v>467</v>
      </c>
      <c r="C558" s="13" t="s">
        <v>670</v>
      </c>
      <c r="D558" s="13" t="s">
        <v>678</v>
      </c>
      <c r="E558" s="14" t="s">
        <v>679</v>
      </c>
      <c r="F558" s="13"/>
      <c r="G558" s="13"/>
      <c r="H558" s="10" t="s">
        <v>426</v>
      </c>
      <c r="I558" s="10" t="s">
        <v>467</v>
      </c>
      <c r="J558" t="s">
        <v>673</v>
      </c>
      <c r="K558" t="s">
        <v>673</v>
      </c>
      <c r="L558">
        <v>0</v>
      </c>
      <c r="M558" s="15">
        <v>44104000008</v>
      </c>
      <c r="N558" s="15" t="s">
        <v>684</v>
      </c>
      <c r="O558" s="12">
        <f>+VLOOKUP(M558,[2]Foglio1!$A:$C,3,0)</f>
        <v>27489.1</v>
      </c>
      <c r="P558" s="12">
        <f>+VLOOKUP(M558,[3]Foglio1!$A$1:$C$65536,3,0)</f>
        <v>34228.44</v>
      </c>
      <c r="Q558" s="12">
        <f t="shared" si="54"/>
        <v>6739.3400000000038</v>
      </c>
      <c r="R558" s="29">
        <f>+VLOOKUP($M558,'Sp 2013'!$M:$X,12,0)</f>
        <v>0</v>
      </c>
      <c r="S558" s="29">
        <f>+VLOOKUP($M558,'Bil 2014'!$M:$Y,13,0)</f>
        <v>-10100</v>
      </c>
      <c r="T558" s="29">
        <f>+SUMIFS('Scritture 2015'!$F:$F,'Scritture 2015'!$G:$G,"38",'Scritture 2015'!$A:$A,$M558)</f>
        <v>0</v>
      </c>
      <c r="U558" s="29">
        <f>+SUMIFS('Scritture 2015'!$F:$F,'Scritture 2015'!$G:$G,"16",'Scritture 2015'!$A:$A,$M558)</f>
        <v>0</v>
      </c>
      <c r="V558" s="29">
        <f>+SUMIFS('Scritture 2015'!$F:$F,'Scritture 2015'!$G:$G,"39CA",'Scritture 2015'!$A:$A,$M558)</f>
        <v>0</v>
      </c>
      <c r="W558" s="29">
        <f>+SUMIFS('Scritture 2015'!$F:$F,'Scritture 2015'!$G:$G,"17",'Scritture 2015'!$A:$A,$M558)</f>
        <v>0</v>
      </c>
      <c r="X558" s="29">
        <f>+SUMIFS('Scritture 2015'!$F:$F,'Scritture 2015'!$G:$G,"39AF",'Scritture 2015'!$A:$A,$M558)</f>
        <v>0</v>
      </c>
      <c r="Y558" s="29">
        <f>+SUMIFS('Scritture 2015'!$F:$F,'Scritture 2015'!$G:$G,"39SD",'Scritture 2015'!$A:$A,$M558)</f>
        <v>-17900</v>
      </c>
      <c r="Z558" s="29">
        <f>+SUMIFS('Scritture 2015'!$F:$F,'Scritture 2015'!$G:$G,"37",'Scritture 2015'!$A:$A,$M558)</f>
        <v>0</v>
      </c>
      <c r="AA558" s="29">
        <f>+SUMIFS('Scritture 2015'!$F:$F,'Scritture 2015'!$G:$G,"19",'Scritture 2015'!$A:$A,$M558)</f>
        <v>0</v>
      </c>
      <c r="AB558" s="29">
        <f>+SUMIFS('Scritture 2015'!$F:$F,'Scritture 2015'!$G:$G,"SP",'Scritture 2015'!$A:$A,$M558)</f>
        <v>0</v>
      </c>
      <c r="AC558" s="29">
        <f t="shared" si="52"/>
        <v>16328.440000000002</v>
      </c>
      <c r="AD558" s="29">
        <f t="shared" si="53"/>
        <v>-17900</v>
      </c>
      <c r="AF558">
        <v>600</v>
      </c>
      <c r="AG558" t="s">
        <v>965</v>
      </c>
      <c r="AH558" t="s">
        <v>968</v>
      </c>
    </row>
    <row r="559" spans="1:34" x14ac:dyDescent="0.3">
      <c r="A559" s="12" t="s">
        <v>426</v>
      </c>
      <c r="B559" s="12" t="s">
        <v>467</v>
      </c>
      <c r="C559" s="13" t="s">
        <v>670</v>
      </c>
      <c r="D559" s="13" t="s">
        <v>678</v>
      </c>
      <c r="E559" s="14" t="s">
        <v>679</v>
      </c>
      <c r="F559" s="13"/>
      <c r="G559" s="13"/>
      <c r="H559" s="10" t="s">
        <v>426</v>
      </c>
      <c r="I559" s="10" t="s">
        <v>467</v>
      </c>
      <c r="J559" t="s">
        <v>508</v>
      </c>
      <c r="K559" t="s">
        <v>508</v>
      </c>
      <c r="L559">
        <v>0</v>
      </c>
      <c r="M559" s="15">
        <v>44104000009</v>
      </c>
      <c r="N559" s="15" t="s">
        <v>685</v>
      </c>
      <c r="O559" s="12">
        <f>+VLOOKUP(M559,[2]Foglio1!$A:$C,3,0)</f>
        <v>61852.27</v>
      </c>
      <c r="P559" s="12">
        <f>+VLOOKUP(M559,[3]Foglio1!$A$1:$C$65536,3,0)</f>
        <v>63549.52</v>
      </c>
      <c r="Q559" s="12">
        <f t="shared" si="54"/>
        <v>1697.25</v>
      </c>
      <c r="R559" s="29">
        <f>+VLOOKUP($M559,'Sp 2013'!$M:$X,12,0)</f>
        <v>0</v>
      </c>
      <c r="S559" s="29">
        <f>+VLOOKUP($M559,'Bil 2014'!$M:$Y,13,0)</f>
        <v>0</v>
      </c>
      <c r="T559" s="29">
        <f>+SUMIFS('Scritture 2015'!$F:$F,'Scritture 2015'!$G:$G,"38",'Scritture 2015'!$A:$A,$M559)</f>
        <v>0</v>
      </c>
      <c r="U559" s="29">
        <f>+SUMIFS('Scritture 2015'!$F:$F,'Scritture 2015'!$G:$G,"16",'Scritture 2015'!$A:$A,$M559)</f>
        <v>0</v>
      </c>
      <c r="V559" s="29">
        <f>+SUMIFS('Scritture 2015'!$F:$F,'Scritture 2015'!$G:$G,"39CA",'Scritture 2015'!$A:$A,$M559)</f>
        <v>0</v>
      </c>
      <c r="W559" s="29">
        <f>+SUMIFS('Scritture 2015'!$F:$F,'Scritture 2015'!$G:$G,"17",'Scritture 2015'!$A:$A,$M559)</f>
        <v>0</v>
      </c>
      <c r="X559" s="29">
        <f>+SUMIFS('Scritture 2015'!$F:$F,'Scritture 2015'!$G:$G,"39AF",'Scritture 2015'!$A:$A,$M559)</f>
        <v>0</v>
      </c>
      <c r="Y559" s="29">
        <f>+SUMIFS('Scritture 2015'!$F:$F,'Scritture 2015'!$G:$G,"39SD",'Scritture 2015'!$A:$A,$M559)</f>
        <v>0</v>
      </c>
      <c r="Z559" s="29">
        <f>+SUMIFS('Scritture 2015'!$F:$F,'Scritture 2015'!$G:$G,"37",'Scritture 2015'!$A:$A,$M559)</f>
        <v>0</v>
      </c>
      <c r="AA559" s="29">
        <f>+SUMIFS('Scritture 2015'!$F:$F,'Scritture 2015'!$G:$G,"19",'Scritture 2015'!$A:$A,$M559)</f>
        <v>0</v>
      </c>
      <c r="AB559" s="29">
        <f>+SUMIFS('Scritture 2015'!$F:$F,'Scritture 2015'!$G:$G,"SP",'Scritture 2015'!$A:$A,$M559)</f>
        <v>0</v>
      </c>
      <c r="AC559" s="29">
        <f t="shared" si="52"/>
        <v>63549.52</v>
      </c>
      <c r="AD559" s="29">
        <f t="shared" si="53"/>
        <v>0</v>
      </c>
      <c r="AF559">
        <v>550</v>
      </c>
      <c r="AG559" t="s">
        <v>951</v>
      </c>
    </row>
    <row r="560" spans="1:34" x14ac:dyDescent="0.3">
      <c r="A560" s="12" t="s">
        <v>426</v>
      </c>
      <c r="B560" s="12" t="s">
        <v>467</v>
      </c>
      <c r="C560" s="13" t="s">
        <v>670</v>
      </c>
      <c r="D560" s="13" t="s">
        <v>678</v>
      </c>
      <c r="E560" s="14" t="s">
        <v>679</v>
      </c>
      <c r="F560" s="13"/>
      <c r="G560" s="13"/>
      <c r="H560" s="10" t="s">
        <v>426</v>
      </c>
      <c r="I560" s="10" t="s">
        <v>467</v>
      </c>
      <c r="J560" t="s">
        <v>673</v>
      </c>
      <c r="K560" t="s">
        <v>673</v>
      </c>
      <c r="L560">
        <v>0</v>
      </c>
      <c r="M560" s="15">
        <v>44104000010</v>
      </c>
      <c r="N560" s="15" t="s">
        <v>686</v>
      </c>
      <c r="O560" s="12">
        <f>+VLOOKUP(M560,[2]Foglio1!$A:$C,3,0)</f>
        <v>384080.24</v>
      </c>
      <c r="P560" s="12">
        <f>+VLOOKUP(M560,[3]Foglio1!$A$1:$C$65536,3,0)</f>
        <v>285276.02</v>
      </c>
      <c r="Q560" s="12">
        <f t="shared" si="54"/>
        <v>-98804.219999999972</v>
      </c>
      <c r="R560" s="29">
        <f>+VLOOKUP($M560,'Sp 2013'!$M:$X,12,0)</f>
        <v>0</v>
      </c>
      <c r="S560" s="29">
        <f>+VLOOKUP($M560,'Bil 2014'!$M:$Y,13,0)</f>
        <v>0</v>
      </c>
      <c r="T560" s="29">
        <f>+SUMIFS('Scritture 2015'!$F:$F,'Scritture 2015'!$G:$G,"38",'Scritture 2015'!$A:$A,$M560)</f>
        <v>0</v>
      </c>
      <c r="U560" s="29">
        <f>+SUMIFS('Scritture 2015'!$F:$F,'Scritture 2015'!$G:$G,"16",'Scritture 2015'!$A:$A,$M560)</f>
        <v>0</v>
      </c>
      <c r="V560" s="29">
        <f>+SUMIFS('Scritture 2015'!$F:$F,'Scritture 2015'!$G:$G,"39CA",'Scritture 2015'!$A:$A,$M560)</f>
        <v>0</v>
      </c>
      <c r="W560" s="29">
        <f>+SUMIFS('Scritture 2015'!$F:$F,'Scritture 2015'!$G:$G,"17",'Scritture 2015'!$A:$A,$M560)</f>
        <v>0</v>
      </c>
      <c r="X560" s="29">
        <f>+SUMIFS('Scritture 2015'!$F:$F,'Scritture 2015'!$G:$G,"39AF",'Scritture 2015'!$A:$A,$M560)</f>
        <v>0</v>
      </c>
      <c r="Y560" s="29">
        <f>+SUMIFS('Scritture 2015'!$F:$F,'Scritture 2015'!$G:$G,"39SD",'Scritture 2015'!$A:$A,$M560)</f>
        <v>0</v>
      </c>
      <c r="Z560" s="29">
        <f>+SUMIFS('Scritture 2015'!$F:$F,'Scritture 2015'!$G:$G,"37",'Scritture 2015'!$A:$A,$M560)</f>
        <v>0</v>
      </c>
      <c r="AA560" s="29">
        <f>+SUMIFS('Scritture 2015'!$F:$F,'Scritture 2015'!$G:$G,"19",'Scritture 2015'!$A:$A,$M560)</f>
        <v>0</v>
      </c>
      <c r="AB560" s="29">
        <f>+SUMIFS('Scritture 2015'!$F:$F,'Scritture 2015'!$G:$G,"SP",'Scritture 2015'!$A:$A,$M560)</f>
        <v>0</v>
      </c>
      <c r="AC560" s="29">
        <f t="shared" si="52"/>
        <v>285276.02</v>
      </c>
      <c r="AD560" s="29">
        <f t="shared" si="53"/>
        <v>0</v>
      </c>
      <c r="AF560">
        <v>600</v>
      </c>
      <c r="AG560" t="s">
        <v>965</v>
      </c>
      <c r="AH560" t="s">
        <v>967</v>
      </c>
    </row>
    <row r="561" spans="1:34" x14ac:dyDescent="0.3">
      <c r="A561" s="12" t="s">
        <v>426</v>
      </c>
      <c r="B561" s="12" t="s">
        <v>467</v>
      </c>
      <c r="C561" s="13" t="s">
        <v>670</v>
      </c>
      <c r="D561" s="13" t="s">
        <v>678</v>
      </c>
      <c r="E561" s="14" t="s">
        <v>679</v>
      </c>
      <c r="F561" s="13"/>
      <c r="G561" s="13"/>
      <c r="H561" s="10" t="s">
        <v>426</v>
      </c>
      <c r="I561" s="10" t="s">
        <v>467</v>
      </c>
      <c r="J561" t="s">
        <v>673</v>
      </c>
      <c r="K561" t="s">
        <v>673</v>
      </c>
      <c r="L561">
        <v>0</v>
      </c>
      <c r="M561" s="15">
        <v>44104000014</v>
      </c>
      <c r="N561" s="15" t="s">
        <v>687</v>
      </c>
      <c r="O561" s="12"/>
      <c r="P561" s="12">
        <f>+VLOOKUP(M561,[3]Foglio1!$A$1:$C$65536,3,0)</f>
        <v>0</v>
      </c>
      <c r="Q561" s="12">
        <f t="shared" si="54"/>
        <v>0</v>
      </c>
      <c r="R561" s="29">
        <f>+VLOOKUP($M561,'Sp 2013'!$M:$X,12,0)</f>
        <v>0</v>
      </c>
      <c r="S561" s="29">
        <f>+VLOOKUP($M561,'Bil 2014'!$M:$Y,13,0)</f>
        <v>0</v>
      </c>
      <c r="T561" s="29">
        <f>+SUMIFS('Scritture 2015'!$F:$F,'Scritture 2015'!$G:$G,"38",'Scritture 2015'!$A:$A,$M561)</f>
        <v>0</v>
      </c>
      <c r="U561" s="29">
        <f>+SUMIFS('Scritture 2015'!$F:$F,'Scritture 2015'!$G:$G,"16",'Scritture 2015'!$A:$A,$M561)</f>
        <v>0</v>
      </c>
      <c r="V561" s="29">
        <f>+SUMIFS('Scritture 2015'!$F:$F,'Scritture 2015'!$G:$G,"39CA",'Scritture 2015'!$A:$A,$M561)</f>
        <v>0</v>
      </c>
      <c r="W561" s="29">
        <f>+SUMIFS('Scritture 2015'!$F:$F,'Scritture 2015'!$G:$G,"17",'Scritture 2015'!$A:$A,$M561)</f>
        <v>0</v>
      </c>
      <c r="X561" s="29">
        <f>+SUMIFS('Scritture 2015'!$F:$F,'Scritture 2015'!$G:$G,"39AF",'Scritture 2015'!$A:$A,$M561)</f>
        <v>0</v>
      </c>
      <c r="Y561" s="29">
        <f>+SUMIFS('Scritture 2015'!$F:$F,'Scritture 2015'!$G:$G,"39SD",'Scritture 2015'!$A:$A,$M561)</f>
        <v>0</v>
      </c>
      <c r="Z561" s="29">
        <f>+SUMIFS('Scritture 2015'!$F:$F,'Scritture 2015'!$G:$G,"37",'Scritture 2015'!$A:$A,$M561)</f>
        <v>0</v>
      </c>
      <c r="AA561" s="29">
        <f>+SUMIFS('Scritture 2015'!$F:$F,'Scritture 2015'!$G:$G,"19",'Scritture 2015'!$A:$A,$M561)</f>
        <v>0</v>
      </c>
      <c r="AB561" s="29">
        <f>+SUMIFS('Scritture 2015'!$F:$F,'Scritture 2015'!$G:$G,"SP",'Scritture 2015'!$A:$A,$M561)</f>
        <v>0</v>
      </c>
      <c r="AC561" s="29">
        <f t="shared" si="52"/>
        <v>0</v>
      </c>
      <c r="AD561" s="29">
        <f t="shared" si="53"/>
        <v>0</v>
      </c>
      <c r="AF561">
        <v>600</v>
      </c>
      <c r="AG561" t="s">
        <v>965</v>
      </c>
      <c r="AH561" t="s">
        <v>967</v>
      </c>
    </row>
    <row r="562" spans="1:34" x14ac:dyDescent="0.3">
      <c r="A562" s="12" t="s">
        <v>426</v>
      </c>
      <c r="B562" s="12" t="s">
        <v>467</v>
      </c>
      <c r="C562" s="13" t="s">
        <v>670</v>
      </c>
      <c r="D562" s="13" t="s">
        <v>678</v>
      </c>
      <c r="E562" s="14" t="s">
        <v>679</v>
      </c>
      <c r="F562" s="13"/>
      <c r="G562" s="13"/>
      <c r="H562" s="10" t="s">
        <v>426</v>
      </c>
      <c r="I562" s="10" t="s">
        <v>467</v>
      </c>
      <c r="J562" t="s">
        <v>673</v>
      </c>
      <c r="K562" t="s">
        <v>673</v>
      </c>
      <c r="L562">
        <v>0</v>
      </c>
      <c r="M562" s="15">
        <v>44104000012</v>
      </c>
      <c r="N562" s="15" t="s">
        <v>688</v>
      </c>
      <c r="O562" s="12">
        <f>+VLOOKUP(M562,[2]Foglio1!$A:$C,3,0)</f>
        <v>870.79</v>
      </c>
      <c r="P562" s="12">
        <f>+VLOOKUP(M562,[3]Foglio1!$A$1:$C$65536,3,0)</f>
        <v>1127.75</v>
      </c>
      <c r="Q562" s="12">
        <f t="shared" si="54"/>
        <v>256.96000000000004</v>
      </c>
      <c r="R562" s="29">
        <f>+VLOOKUP($M562,'Sp 2013'!$M:$X,12,0)</f>
        <v>0</v>
      </c>
      <c r="S562" s="29">
        <f>+VLOOKUP($M562,'Bil 2014'!$M:$Y,13,0)</f>
        <v>0</v>
      </c>
      <c r="T562" s="29">
        <f>+SUMIFS('Scritture 2015'!$F:$F,'Scritture 2015'!$G:$G,"38",'Scritture 2015'!$A:$A,$M562)</f>
        <v>0</v>
      </c>
      <c r="U562" s="29">
        <f>+SUMIFS('Scritture 2015'!$F:$F,'Scritture 2015'!$G:$G,"16",'Scritture 2015'!$A:$A,$M562)</f>
        <v>0</v>
      </c>
      <c r="V562" s="29">
        <f>+SUMIFS('Scritture 2015'!$F:$F,'Scritture 2015'!$G:$G,"39CA",'Scritture 2015'!$A:$A,$M562)</f>
        <v>0</v>
      </c>
      <c r="W562" s="29">
        <f>+SUMIFS('Scritture 2015'!$F:$F,'Scritture 2015'!$G:$G,"17",'Scritture 2015'!$A:$A,$M562)</f>
        <v>0</v>
      </c>
      <c r="X562" s="29">
        <f>+SUMIFS('Scritture 2015'!$F:$F,'Scritture 2015'!$G:$G,"39AF",'Scritture 2015'!$A:$A,$M562)</f>
        <v>0</v>
      </c>
      <c r="Y562" s="29">
        <f>+SUMIFS('Scritture 2015'!$F:$F,'Scritture 2015'!$G:$G,"39SD",'Scritture 2015'!$A:$A,$M562)</f>
        <v>0</v>
      </c>
      <c r="Z562" s="29">
        <f>+SUMIFS('Scritture 2015'!$F:$F,'Scritture 2015'!$G:$G,"37",'Scritture 2015'!$A:$A,$M562)</f>
        <v>0</v>
      </c>
      <c r="AA562" s="29">
        <f>+SUMIFS('Scritture 2015'!$F:$F,'Scritture 2015'!$G:$G,"19",'Scritture 2015'!$A:$A,$M562)</f>
        <v>0</v>
      </c>
      <c r="AB562" s="29">
        <f>+SUMIFS('Scritture 2015'!$F:$F,'Scritture 2015'!$G:$G,"SP",'Scritture 2015'!$A:$A,$M562)</f>
        <v>0</v>
      </c>
      <c r="AC562" s="29">
        <f t="shared" si="52"/>
        <v>1127.75</v>
      </c>
      <c r="AD562" s="29">
        <f t="shared" si="53"/>
        <v>0</v>
      </c>
      <c r="AF562">
        <v>600</v>
      </c>
      <c r="AG562" t="s">
        <v>965</v>
      </c>
      <c r="AH562" t="s">
        <v>966</v>
      </c>
    </row>
    <row r="563" spans="1:34" x14ac:dyDescent="0.3">
      <c r="A563" s="12" t="s">
        <v>426</v>
      </c>
      <c r="B563" s="12" t="s">
        <v>467</v>
      </c>
      <c r="C563" s="13" t="s">
        <v>689</v>
      </c>
      <c r="D563" s="13" t="s">
        <v>690</v>
      </c>
      <c r="E563" s="14" t="s">
        <v>691</v>
      </c>
      <c r="F563" s="13"/>
      <c r="G563" s="13"/>
      <c r="H563" s="10" t="s">
        <v>426</v>
      </c>
      <c r="I563" s="10" t="s">
        <v>467</v>
      </c>
      <c r="J563" t="s">
        <v>649</v>
      </c>
      <c r="K563" t="s">
        <v>649</v>
      </c>
      <c r="L563">
        <v>0</v>
      </c>
      <c r="M563" s="15">
        <v>44303000101</v>
      </c>
      <c r="N563" s="15" t="s">
        <v>692</v>
      </c>
      <c r="O563" s="12">
        <f>+VLOOKUP(M563,[2]Foglio1!$A:$C,3,0)</f>
        <v>284.47000000000003</v>
      </c>
      <c r="P563" s="12">
        <f>+VLOOKUP(M563,[3]Foglio1!$A$1:$C$65536,3,0)</f>
        <v>0</v>
      </c>
      <c r="Q563" s="12">
        <f t="shared" si="54"/>
        <v>-284.47000000000003</v>
      </c>
      <c r="R563" s="29">
        <f>+VLOOKUP($M563,'Sp 2013'!$M:$X,12,0)</f>
        <v>0</v>
      </c>
      <c r="S563" s="29">
        <f>+VLOOKUP($M563,'Bil 2014'!$M:$Y,13,0)</f>
        <v>0</v>
      </c>
      <c r="T563" s="29">
        <f>+SUMIFS('Scritture 2015'!$F:$F,'Scritture 2015'!$G:$G,"38",'Scritture 2015'!$A:$A,$M563)</f>
        <v>0</v>
      </c>
      <c r="U563" s="29">
        <f>+SUMIFS('Scritture 2015'!$F:$F,'Scritture 2015'!$G:$G,"16",'Scritture 2015'!$A:$A,$M563)</f>
        <v>0</v>
      </c>
      <c r="V563" s="29">
        <f>+SUMIFS('Scritture 2015'!$F:$F,'Scritture 2015'!$G:$G,"39CA",'Scritture 2015'!$A:$A,$M563)</f>
        <v>0</v>
      </c>
      <c r="W563" s="29">
        <f>+SUMIFS('Scritture 2015'!$F:$F,'Scritture 2015'!$G:$G,"17",'Scritture 2015'!$A:$A,$M563)</f>
        <v>0</v>
      </c>
      <c r="X563" s="29">
        <f>+SUMIFS('Scritture 2015'!$F:$F,'Scritture 2015'!$G:$G,"39AF",'Scritture 2015'!$A:$A,$M563)</f>
        <v>0</v>
      </c>
      <c r="Y563" s="29">
        <f>+SUMIFS('Scritture 2015'!$F:$F,'Scritture 2015'!$G:$G,"39SD",'Scritture 2015'!$A:$A,$M563)</f>
        <v>0</v>
      </c>
      <c r="Z563" s="29">
        <f>+SUMIFS('Scritture 2015'!$F:$F,'Scritture 2015'!$G:$G,"37",'Scritture 2015'!$A:$A,$M563)</f>
        <v>0</v>
      </c>
      <c r="AA563" s="29">
        <f>+SUMIFS('Scritture 2015'!$F:$F,'Scritture 2015'!$G:$G,"19",'Scritture 2015'!$A:$A,$M563)</f>
        <v>0</v>
      </c>
      <c r="AB563" s="29">
        <f>+SUMIFS('Scritture 2015'!$F:$F,'Scritture 2015'!$G:$G,"SP",'Scritture 2015'!$A:$A,$M563)</f>
        <v>0</v>
      </c>
      <c r="AC563" s="29">
        <f t="shared" si="52"/>
        <v>0</v>
      </c>
      <c r="AD563" s="29">
        <f t="shared" si="53"/>
        <v>0</v>
      </c>
      <c r="AF563">
        <v>590</v>
      </c>
      <c r="AG563" t="s">
        <v>969</v>
      </c>
    </row>
    <row r="564" spans="1:34" x14ac:dyDescent="0.3">
      <c r="A564" s="12" t="s">
        <v>426</v>
      </c>
      <c r="B564" s="12" t="s">
        <v>467</v>
      </c>
      <c r="C564" s="13" t="s">
        <v>689</v>
      </c>
      <c r="D564" s="13" t="s">
        <v>690</v>
      </c>
      <c r="E564" s="14" t="s">
        <v>691</v>
      </c>
      <c r="F564" s="13"/>
      <c r="G564" s="13"/>
      <c r="H564" s="10" t="s">
        <v>426</v>
      </c>
      <c r="I564" s="10" t="s">
        <v>467</v>
      </c>
      <c r="J564" t="s">
        <v>649</v>
      </c>
      <c r="K564" t="s">
        <v>649</v>
      </c>
      <c r="L564">
        <v>0</v>
      </c>
      <c r="M564" s="15">
        <v>44303000001</v>
      </c>
      <c r="N564" s="15" t="s">
        <v>693</v>
      </c>
      <c r="O564" s="12">
        <f>+VLOOKUP(M564,[2]Foglio1!$A:$C,3,0)</f>
        <v>106709.7</v>
      </c>
      <c r="P564" s="12">
        <f>+VLOOKUP(M564,[3]Foglio1!$A$1:$C$65536,3,0)</f>
        <v>15413.54</v>
      </c>
      <c r="Q564" s="12">
        <f t="shared" si="54"/>
        <v>-91296.16</v>
      </c>
      <c r="R564" s="29">
        <f>+VLOOKUP($M564,'Sp 2013'!$M:$X,12,0)</f>
        <v>0</v>
      </c>
      <c r="S564" s="29">
        <f>+VLOOKUP($M564,'Bil 2014'!$M:$Y,13,0)</f>
        <v>0</v>
      </c>
      <c r="T564" s="29">
        <f>+SUMIFS('Scritture 2015'!$F:$F,'Scritture 2015'!$G:$G,"38",'Scritture 2015'!$A:$A,$M564)</f>
        <v>0</v>
      </c>
      <c r="U564" s="29">
        <f>+SUMIFS('Scritture 2015'!$F:$F,'Scritture 2015'!$G:$G,"16",'Scritture 2015'!$A:$A,$M564)</f>
        <v>0</v>
      </c>
      <c r="V564" s="29">
        <f>+SUMIFS('Scritture 2015'!$F:$F,'Scritture 2015'!$G:$G,"39CA",'Scritture 2015'!$A:$A,$M564)</f>
        <v>0</v>
      </c>
      <c r="W564" s="29">
        <f>+SUMIFS('Scritture 2015'!$F:$F,'Scritture 2015'!$G:$G,"17",'Scritture 2015'!$A:$A,$M564)</f>
        <v>0</v>
      </c>
      <c r="X564" s="29">
        <f>+SUMIFS('Scritture 2015'!$F:$F,'Scritture 2015'!$G:$G,"39AF",'Scritture 2015'!$A:$A,$M564)</f>
        <v>0</v>
      </c>
      <c r="Y564" s="29">
        <f>+SUMIFS('Scritture 2015'!$F:$F,'Scritture 2015'!$G:$G,"39SD",'Scritture 2015'!$A:$A,$M564)</f>
        <v>0</v>
      </c>
      <c r="Z564" s="29">
        <f>+SUMIFS('Scritture 2015'!$F:$F,'Scritture 2015'!$G:$G,"37",'Scritture 2015'!$A:$A,$M564)</f>
        <v>0</v>
      </c>
      <c r="AA564" s="29">
        <f>+SUMIFS('Scritture 2015'!$F:$F,'Scritture 2015'!$G:$G,"19",'Scritture 2015'!$A:$A,$M564)</f>
        <v>0</v>
      </c>
      <c r="AB564" s="29">
        <f>+SUMIFS('Scritture 2015'!$F:$F,'Scritture 2015'!$G:$G,"SP",'Scritture 2015'!$A:$A,$M564)</f>
        <v>0</v>
      </c>
      <c r="AC564" s="29">
        <f t="shared" si="52"/>
        <v>15413.54</v>
      </c>
      <c r="AD564" s="29">
        <f t="shared" si="53"/>
        <v>0</v>
      </c>
      <c r="AF564">
        <v>590</v>
      </c>
      <c r="AG564" t="s">
        <v>969</v>
      </c>
    </row>
    <row r="565" spans="1:34" x14ac:dyDescent="0.3">
      <c r="A565" s="12" t="s">
        <v>426</v>
      </c>
      <c r="B565" s="12" t="s">
        <v>467</v>
      </c>
      <c r="C565" s="13" t="s">
        <v>689</v>
      </c>
      <c r="D565" s="13" t="s">
        <v>690</v>
      </c>
      <c r="E565" s="14" t="s">
        <v>691</v>
      </c>
      <c r="F565" s="13"/>
      <c r="G565" s="13"/>
      <c r="H565" s="10" t="s">
        <v>426</v>
      </c>
      <c r="I565" s="10" t="s">
        <v>467</v>
      </c>
      <c r="J565" t="s">
        <v>649</v>
      </c>
      <c r="K565" t="s">
        <v>649</v>
      </c>
      <c r="L565">
        <v>0</v>
      </c>
      <c r="M565" s="15">
        <v>44303000002</v>
      </c>
      <c r="N565" s="15" t="s">
        <v>694</v>
      </c>
      <c r="O565" s="12"/>
      <c r="P565" s="12">
        <f>+VLOOKUP(M565,[3]Foglio1!$A$1:$C$65536,3,0)</f>
        <v>5372.57</v>
      </c>
      <c r="Q565" s="12">
        <f t="shared" si="54"/>
        <v>5372.57</v>
      </c>
      <c r="R565" s="29">
        <f>+VLOOKUP($M565,'Sp 2013'!$M:$X,12,0)</f>
        <v>0</v>
      </c>
      <c r="S565" s="29">
        <f>+VLOOKUP($M565,'Bil 2014'!$M:$Y,13,0)</f>
        <v>0</v>
      </c>
      <c r="T565" s="29">
        <f>+SUMIFS('Scritture 2015'!$F:$F,'Scritture 2015'!$G:$G,"38",'Scritture 2015'!$A:$A,$M565)</f>
        <v>0</v>
      </c>
      <c r="U565" s="29">
        <f>+SUMIFS('Scritture 2015'!$F:$F,'Scritture 2015'!$G:$G,"16",'Scritture 2015'!$A:$A,$M565)</f>
        <v>0</v>
      </c>
      <c r="V565" s="29">
        <f>+SUMIFS('Scritture 2015'!$F:$F,'Scritture 2015'!$G:$G,"39CA",'Scritture 2015'!$A:$A,$M565)</f>
        <v>0</v>
      </c>
      <c r="W565" s="29">
        <f>+SUMIFS('Scritture 2015'!$F:$F,'Scritture 2015'!$G:$G,"17",'Scritture 2015'!$A:$A,$M565)</f>
        <v>0</v>
      </c>
      <c r="X565" s="29">
        <f>+SUMIFS('Scritture 2015'!$F:$F,'Scritture 2015'!$G:$G,"39AF",'Scritture 2015'!$A:$A,$M565)</f>
        <v>0</v>
      </c>
      <c r="Y565" s="29">
        <f>+SUMIFS('Scritture 2015'!$F:$F,'Scritture 2015'!$G:$G,"39SD",'Scritture 2015'!$A:$A,$M565)</f>
        <v>0</v>
      </c>
      <c r="Z565" s="29">
        <f>+SUMIFS('Scritture 2015'!$F:$F,'Scritture 2015'!$G:$G,"37",'Scritture 2015'!$A:$A,$M565)</f>
        <v>0</v>
      </c>
      <c r="AA565" s="29">
        <f>+SUMIFS('Scritture 2015'!$F:$F,'Scritture 2015'!$G:$G,"19",'Scritture 2015'!$A:$A,$M565)</f>
        <v>0</v>
      </c>
      <c r="AB565" s="29">
        <f>+SUMIFS('Scritture 2015'!$F:$F,'Scritture 2015'!$G:$G,"SP",'Scritture 2015'!$A:$A,$M565)</f>
        <v>0</v>
      </c>
      <c r="AC565" s="29">
        <f t="shared" si="52"/>
        <v>5372.57</v>
      </c>
      <c r="AD565" s="29">
        <f t="shared" si="53"/>
        <v>0</v>
      </c>
      <c r="AF565">
        <v>590</v>
      </c>
      <c r="AG565" t="s">
        <v>969</v>
      </c>
    </row>
    <row r="566" spans="1:34" x14ac:dyDescent="0.3">
      <c r="A566" s="12" t="s">
        <v>426</v>
      </c>
      <c r="B566" s="12" t="s">
        <v>467</v>
      </c>
      <c r="C566" s="13" t="s">
        <v>689</v>
      </c>
      <c r="D566" s="13" t="s">
        <v>690</v>
      </c>
      <c r="E566" s="14" t="s">
        <v>691</v>
      </c>
      <c r="F566" s="13"/>
      <c r="G566" s="13"/>
      <c r="H566" s="10" t="s">
        <v>426</v>
      </c>
      <c r="I566" s="10" t="s">
        <v>467</v>
      </c>
      <c r="J566" t="s">
        <v>649</v>
      </c>
      <c r="K566" t="s">
        <v>649</v>
      </c>
      <c r="L566">
        <v>0</v>
      </c>
      <c r="M566" s="15">
        <v>44303000003</v>
      </c>
      <c r="N566" s="15" t="s">
        <v>695</v>
      </c>
      <c r="O566" s="12"/>
      <c r="P566" s="12">
        <f>+VLOOKUP(M566,[3]Foglio1!$A$1:$C$65536,3,0)</f>
        <v>8988.84</v>
      </c>
      <c r="Q566" s="12">
        <f t="shared" si="54"/>
        <v>8988.84</v>
      </c>
      <c r="R566" s="29">
        <f>+VLOOKUP($M566,'Sp 2013'!$M:$X,12,0)</f>
        <v>0</v>
      </c>
      <c r="S566" s="29">
        <f>+VLOOKUP($M566,'Bil 2014'!$M:$Y,13,0)</f>
        <v>0</v>
      </c>
      <c r="T566" s="29">
        <f>+SUMIFS('Scritture 2015'!$F:$F,'Scritture 2015'!$G:$G,"38",'Scritture 2015'!$A:$A,$M566)</f>
        <v>0</v>
      </c>
      <c r="U566" s="29">
        <f>+SUMIFS('Scritture 2015'!$F:$F,'Scritture 2015'!$G:$G,"16",'Scritture 2015'!$A:$A,$M566)</f>
        <v>0</v>
      </c>
      <c r="V566" s="29">
        <f>+SUMIFS('Scritture 2015'!$F:$F,'Scritture 2015'!$G:$G,"39CA",'Scritture 2015'!$A:$A,$M566)</f>
        <v>0</v>
      </c>
      <c r="W566" s="29">
        <f>+SUMIFS('Scritture 2015'!$F:$F,'Scritture 2015'!$G:$G,"17",'Scritture 2015'!$A:$A,$M566)</f>
        <v>0</v>
      </c>
      <c r="X566" s="29">
        <f>+SUMIFS('Scritture 2015'!$F:$F,'Scritture 2015'!$G:$G,"39AF",'Scritture 2015'!$A:$A,$M566)</f>
        <v>0</v>
      </c>
      <c r="Y566" s="29">
        <f>+SUMIFS('Scritture 2015'!$F:$F,'Scritture 2015'!$G:$G,"39SD",'Scritture 2015'!$A:$A,$M566)</f>
        <v>0</v>
      </c>
      <c r="Z566" s="29">
        <f>+SUMIFS('Scritture 2015'!$F:$F,'Scritture 2015'!$G:$G,"37",'Scritture 2015'!$A:$A,$M566)</f>
        <v>0</v>
      </c>
      <c r="AA566" s="29">
        <f>+SUMIFS('Scritture 2015'!$F:$F,'Scritture 2015'!$G:$G,"19",'Scritture 2015'!$A:$A,$M566)</f>
        <v>0</v>
      </c>
      <c r="AB566" s="29">
        <f>+SUMIFS('Scritture 2015'!$F:$F,'Scritture 2015'!$G:$G,"SP",'Scritture 2015'!$A:$A,$M566)</f>
        <v>0</v>
      </c>
      <c r="AC566" s="29">
        <f t="shared" si="52"/>
        <v>8988.84</v>
      </c>
      <c r="AD566" s="29">
        <f t="shared" si="53"/>
        <v>0</v>
      </c>
      <c r="AF566">
        <v>590</v>
      </c>
      <c r="AG566" t="s">
        <v>969</v>
      </c>
    </row>
    <row r="567" spans="1:34" x14ac:dyDescent="0.3">
      <c r="A567" s="12" t="s">
        <v>426</v>
      </c>
      <c r="B567" s="12" t="s">
        <v>467</v>
      </c>
      <c r="C567" s="13" t="s">
        <v>689</v>
      </c>
      <c r="D567" s="13" t="s">
        <v>690</v>
      </c>
      <c r="E567" s="14" t="s">
        <v>691</v>
      </c>
      <c r="F567" s="13"/>
      <c r="G567" s="13"/>
      <c r="H567" s="10" t="s">
        <v>426</v>
      </c>
      <c r="I567" s="10" t="s">
        <v>467</v>
      </c>
      <c r="J567" t="s">
        <v>649</v>
      </c>
      <c r="K567" t="s">
        <v>649</v>
      </c>
      <c r="L567">
        <v>0</v>
      </c>
      <c r="M567" s="15">
        <v>44303000005</v>
      </c>
      <c r="N567" s="15" t="s">
        <v>696</v>
      </c>
      <c r="O567" s="12">
        <f>+VLOOKUP(M567,[2]Foglio1!$A:$C,3,0)</f>
        <v>42200</v>
      </c>
      <c r="P567" s="12">
        <f>+VLOOKUP(M567,[3]Foglio1!$A$1:$C$65536,3,0)</f>
        <v>47973.39</v>
      </c>
      <c r="Q567" s="12">
        <f t="shared" si="54"/>
        <v>5773.3899999999994</v>
      </c>
      <c r="R567" s="29">
        <f>+VLOOKUP($M567,'Sp 2013'!$M:$X,12,0)</f>
        <v>0</v>
      </c>
      <c r="S567" s="29">
        <f>+VLOOKUP($M567,'Bil 2014'!$M:$Y,13,0)</f>
        <v>0</v>
      </c>
      <c r="T567" s="29">
        <f>+SUMIFS('Scritture 2015'!$F:$F,'Scritture 2015'!$G:$G,"38",'Scritture 2015'!$A:$A,$M567)</f>
        <v>0</v>
      </c>
      <c r="U567" s="29">
        <f>+SUMIFS('Scritture 2015'!$F:$F,'Scritture 2015'!$G:$G,"16",'Scritture 2015'!$A:$A,$M567)</f>
        <v>0</v>
      </c>
      <c r="V567" s="29">
        <f>+SUMIFS('Scritture 2015'!$F:$F,'Scritture 2015'!$G:$G,"39CA",'Scritture 2015'!$A:$A,$M567)</f>
        <v>0</v>
      </c>
      <c r="W567" s="29">
        <f>+SUMIFS('Scritture 2015'!$F:$F,'Scritture 2015'!$G:$G,"17",'Scritture 2015'!$A:$A,$M567)</f>
        <v>0</v>
      </c>
      <c r="X567" s="29">
        <f>+SUMIFS('Scritture 2015'!$F:$F,'Scritture 2015'!$G:$G,"39AF",'Scritture 2015'!$A:$A,$M567)</f>
        <v>0</v>
      </c>
      <c r="Y567" s="29">
        <f>+SUMIFS('Scritture 2015'!$F:$F,'Scritture 2015'!$G:$G,"39SD",'Scritture 2015'!$A:$A,$M567)</f>
        <v>0</v>
      </c>
      <c r="Z567" s="29">
        <f>+SUMIFS('Scritture 2015'!$F:$F,'Scritture 2015'!$G:$G,"37",'Scritture 2015'!$A:$A,$M567)</f>
        <v>0</v>
      </c>
      <c r="AA567" s="29">
        <f>+SUMIFS('Scritture 2015'!$F:$F,'Scritture 2015'!$G:$G,"19",'Scritture 2015'!$A:$A,$M567)</f>
        <v>0</v>
      </c>
      <c r="AB567" s="29">
        <f>+SUMIFS('Scritture 2015'!$F:$F,'Scritture 2015'!$G:$G,"SP",'Scritture 2015'!$A:$A,$M567)</f>
        <v>0</v>
      </c>
      <c r="AC567" s="29">
        <f t="shared" si="52"/>
        <v>47973.39</v>
      </c>
      <c r="AD567" s="29">
        <f t="shared" si="53"/>
        <v>0</v>
      </c>
      <c r="AF567">
        <v>590</v>
      </c>
      <c r="AG567" t="s">
        <v>960</v>
      </c>
    </row>
    <row r="568" spans="1:34" x14ac:dyDescent="0.3">
      <c r="A568" s="12" t="s">
        <v>426</v>
      </c>
      <c r="B568" s="12" t="s">
        <v>467</v>
      </c>
      <c r="C568" s="13" t="s">
        <v>689</v>
      </c>
      <c r="D568" s="13" t="s">
        <v>690</v>
      </c>
      <c r="E568" s="14" t="s">
        <v>691</v>
      </c>
      <c r="F568" s="13"/>
      <c r="G568" s="13"/>
      <c r="H568" s="10" t="s">
        <v>426</v>
      </c>
      <c r="I568" s="10" t="s">
        <v>467</v>
      </c>
      <c r="J568" t="s">
        <v>649</v>
      </c>
      <c r="K568" t="s">
        <v>649</v>
      </c>
      <c r="L568">
        <v>0</v>
      </c>
      <c r="M568" s="15">
        <v>44303000112</v>
      </c>
      <c r="N568" s="15" t="s">
        <v>697</v>
      </c>
      <c r="O568" s="12"/>
      <c r="P568" s="12">
        <f>+VLOOKUP(M568,[3]Foglio1!$A$1:$C$65536,3,0)</f>
        <v>184</v>
      </c>
      <c r="Q568" s="12">
        <f t="shared" si="54"/>
        <v>184</v>
      </c>
      <c r="R568" s="29">
        <f>+VLOOKUP($M568,'Sp 2013'!$M:$X,12,0)</f>
        <v>0</v>
      </c>
      <c r="S568" s="29">
        <f>+VLOOKUP($M568,'Bil 2014'!$M:$Y,13,0)</f>
        <v>0</v>
      </c>
      <c r="T568" s="29">
        <f>+SUMIFS('Scritture 2015'!$F:$F,'Scritture 2015'!$G:$G,"38",'Scritture 2015'!$A:$A,$M568)</f>
        <v>0</v>
      </c>
      <c r="U568" s="29">
        <f>+SUMIFS('Scritture 2015'!$F:$F,'Scritture 2015'!$G:$G,"16",'Scritture 2015'!$A:$A,$M568)</f>
        <v>0</v>
      </c>
      <c r="V568" s="29">
        <f>+SUMIFS('Scritture 2015'!$F:$F,'Scritture 2015'!$G:$G,"39CA",'Scritture 2015'!$A:$A,$M568)</f>
        <v>0</v>
      </c>
      <c r="W568" s="29">
        <f>+SUMIFS('Scritture 2015'!$F:$F,'Scritture 2015'!$G:$G,"17",'Scritture 2015'!$A:$A,$M568)</f>
        <v>0</v>
      </c>
      <c r="X568" s="29">
        <f>+SUMIFS('Scritture 2015'!$F:$F,'Scritture 2015'!$G:$G,"39AF",'Scritture 2015'!$A:$A,$M568)</f>
        <v>0</v>
      </c>
      <c r="Y568" s="29">
        <f>+SUMIFS('Scritture 2015'!$F:$F,'Scritture 2015'!$G:$G,"39SD",'Scritture 2015'!$A:$A,$M568)</f>
        <v>0</v>
      </c>
      <c r="Z568" s="29">
        <f>+SUMIFS('Scritture 2015'!$F:$F,'Scritture 2015'!$G:$G,"37",'Scritture 2015'!$A:$A,$M568)</f>
        <v>0</v>
      </c>
      <c r="AA568" s="29">
        <f>+SUMIFS('Scritture 2015'!$F:$F,'Scritture 2015'!$G:$G,"19",'Scritture 2015'!$A:$A,$M568)</f>
        <v>0</v>
      </c>
      <c r="AB568" s="29">
        <f>+SUMIFS('Scritture 2015'!$F:$F,'Scritture 2015'!$G:$G,"SP",'Scritture 2015'!$A:$A,$M568)</f>
        <v>0</v>
      </c>
      <c r="AC568" s="29">
        <f t="shared" si="52"/>
        <v>184</v>
      </c>
      <c r="AD568" s="29">
        <f t="shared" si="53"/>
        <v>0</v>
      </c>
      <c r="AF568">
        <v>590</v>
      </c>
      <c r="AG568" t="s">
        <v>961</v>
      </c>
    </row>
    <row r="569" spans="1:34" x14ac:dyDescent="0.3">
      <c r="A569" s="12" t="s">
        <v>426</v>
      </c>
      <c r="B569" s="12" t="s">
        <v>427</v>
      </c>
      <c r="C569" s="13" t="s">
        <v>689</v>
      </c>
      <c r="D569" s="13" t="s">
        <v>698</v>
      </c>
      <c r="E569" s="14" t="s">
        <v>699</v>
      </c>
      <c r="F569" s="13"/>
      <c r="G569" s="13"/>
      <c r="H569" s="10" t="s">
        <v>426</v>
      </c>
      <c r="I569" s="10" t="s">
        <v>427</v>
      </c>
      <c r="J569" t="s">
        <v>459</v>
      </c>
      <c r="K569" t="s">
        <v>459</v>
      </c>
      <c r="L569">
        <v>0</v>
      </c>
      <c r="M569" s="15">
        <v>55302000001</v>
      </c>
      <c r="N569" s="15" t="s">
        <v>700</v>
      </c>
      <c r="O569" s="12">
        <f>+VLOOKUP(M569,[2]Foglio1!$A:$C,3,0)</f>
        <v>-161054.24</v>
      </c>
      <c r="P569" s="12">
        <f>+VLOOKUP(M569,[3]Foglio1!$A$1:$C$65536,3,0)</f>
        <v>-53016.639999999999</v>
      </c>
      <c r="Q569" s="12">
        <f t="shared" si="54"/>
        <v>108037.59999999999</v>
      </c>
      <c r="R569" s="29">
        <f>+VLOOKUP($M569,'Sp 2013'!$M:$X,12,0)</f>
        <v>0</v>
      </c>
      <c r="S569" s="29">
        <f>+VLOOKUP($M569,'Bil 2014'!$M:$Y,13,0)</f>
        <v>0</v>
      </c>
      <c r="T569" s="29">
        <f>+SUMIFS('Scritture 2015'!$F:$F,'Scritture 2015'!$G:$G,"38",'Scritture 2015'!$A:$A,$M569)</f>
        <v>0</v>
      </c>
      <c r="U569" s="29">
        <f>+SUMIFS('Scritture 2015'!$F:$F,'Scritture 2015'!$G:$G,"16",'Scritture 2015'!$A:$A,$M569)</f>
        <v>0</v>
      </c>
      <c r="V569" s="29">
        <f>+SUMIFS('Scritture 2015'!$F:$F,'Scritture 2015'!$G:$G,"39CA",'Scritture 2015'!$A:$A,$M569)</f>
        <v>0</v>
      </c>
      <c r="W569" s="29">
        <f>+SUMIFS('Scritture 2015'!$F:$F,'Scritture 2015'!$G:$G,"17",'Scritture 2015'!$A:$A,$M569)</f>
        <v>0</v>
      </c>
      <c r="X569" s="29">
        <f>+SUMIFS('Scritture 2015'!$F:$F,'Scritture 2015'!$G:$G,"39AF",'Scritture 2015'!$A:$A,$M569)</f>
        <v>0</v>
      </c>
      <c r="Y569" s="29">
        <f>+SUMIFS('Scritture 2015'!$F:$F,'Scritture 2015'!$G:$G,"39SD",'Scritture 2015'!$A:$A,$M569)</f>
        <v>0</v>
      </c>
      <c r="Z569" s="29">
        <f>+SUMIFS('Scritture 2015'!$F:$F,'Scritture 2015'!$G:$G,"37",'Scritture 2015'!$A:$A,$M569)</f>
        <v>0</v>
      </c>
      <c r="AA569" s="29">
        <f>+SUMIFS('Scritture 2015'!$F:$F,'Scritture 2015'!$G:$G,"19",'Scritture 2015'!$A:$A,$M569)</f>
        <v>0</v>
      </c>
      <c r="AB569" s="29">
        <f>+SUMIFS('Scritture 2015'!$F:$F,'Scritture 2015'!$G:$G,"SP",'Scritture 2015'!$A:$A,$M569)</f>
        <v>0</v>
      </c>
      <c r="AC569" s="29">
        <f t="shared" si="52"/>
        <v>-53016.639999999999</v>
      </c>
      <c r="AD569" s="29">
        <f t="shared" si="53"/>
        <v>0</v>
      </c>
      <c r="AF569">
        <v>520</v>
      </c>
      <c r="AG569" t="s">
        <v>948</v>
      </c>
    </row>
    <row r="570" spans="1:34" x14ac:dyDescent="0.3">
      <c r="A570" s="12" t="s">
        <v>426</v>
      </c>
      <c r="B570" s="12" t="s">
        <v>467</v>
      </c>
      <c r="C570" s="13" t="s">
        <v>701</v>
      </c>
      <c r="D570" s="13" t="s">
        <v>701</v>
      </c>
      <c r="E570" s="14" t="s">
        <v>702</v>
      </c>
      <c r="F570" s="13"/>
      <c r="G570" s="13"/>
      <c r="H570" s="10" t="s">
        <v>426</v>
      </c>
      <c r="I570" s="10" t="s">
        <v>467</v>
      </c>
      <c r="J570" t="s">
        <v>703</v>
      </c>
      <c r="K570" t="s">
        <v>703</v>
      </c>
      <c r="L570">
        <v>0</v>
      </c>
      <c r="M570" s="15">
        <v>44008000042</v>
      </c>
      <c r="N570" s="15" t="s">
        <v>704</v>
      </c>
      <c r="O570" s="12">
        <f>+VLOOKUP(M570,[2]Foglio1!$A:$C,3,0)</f>
        <v>111779</v>
      </c>
      <c r="P570" s="12">
        <f>+VLOOKUP(M570,[3]Foglio1!$A$1:$C$65536,3,0)</f>
        <v>110358.77</v>
      </c>
      <c r="Q570" s="12">
        <f t="shared" si="54"/>
        <v>-1420.2299999999959</v>
      </c>
      <c r="R570" s="29">
        <f>+VLOOKUP($M570,'Sp 2013'!$M:$X,12,0)</f>
        <v>0</v>
      </c>
      <c r="S570" s="29">
        <f>+VLOOKUP($M570,'Bil 2014'!$M:$Y,13,0)</f>
        <v>0</v>
      </c>
      <c r="T570" s="29">
        <f>+SUMIFS('Scritture 2015'!$F:$F,'Scritture 2015'!$G:$G,"38",'Scritture 2015'!$A:$A,$M570)</f>
        <v>0</v>
      </c>
      <c r="U570" s="29">
        <f>+SUMIFS('Scritture 2015'!$F:$F,'Scritture 2015'!$G:$G,"16",'Scritture 2015'!$A:$A,$M570)</f>
        <v>0</v>
      </c>
      <c r="V570" s="29">
        <f>+SUMIFS('Scritture 2015'!$F:$F,'Scritture 2015'!$G:$G,"39CA",'Scritture 2015'!$A:$A,$M570)</f>
        <v>0</v>
      </c>
      <c r="W570" s="29">
        <f>+SUMIFS('Scritture 2015'!$F:$F,'Scritture 2015'!$G:$G,"17",'Scritture 2015'!$A:$A,$M570)</f>
        <v>0</v>
      </c>
      <c r="X570" s="29">
        <f>+SUMIFS('Scritture 2015'!$F:$F,'Scritture 2015'!$G:$G,"39AF",'Scritture 2015'!$A:$A,$M570)</f>
        <v>0</v>
      </c>
      <c r="Y570" s="29">
        <f>+SUMIFS('Scritture 2015'!$F:$F,'Scritture 2015'!$G:$G,"39SD",'Scritture 2015'!$A:$A,$M570)</f>
        <v>0</v>
      </c>
      <c r="Z570" s="29">
        <f>+SUMIFS('Scritture 2015'!$F:$F,'Scritture 2015'!$G:$G,"37",'Scritture 2015'!$A:$A,$M570)</f>
        <v>0</v>
      </c>
      <c r="AA570" s="29">
        <f>+SUMIFS('Scritture 2015'!$F:$F,'Scritture 2015'!$G:$G,"19",'Scritture 2015'!$A:$A,$M570)</f>
        <v>0</v>
      </c>
      <c r="AB570" s="29">
        <f>+SUMIFS('Scritture 2015'!$F:$F,'Scritture 2015'!$G:$G,"SP",'Scritture 2015'!$A:$A,$M570)</f>
        <v>0</v>
      </c>
      <c r="AC570" s="29">
        <f t="shared" si="52"/>
        <v>110358.77</v>
      </c>
      <c r="AD570" s="29">
        <f t="shared" si="53"/>
        <v>0</v>
      </c>
      <c r="AF570">
        <v>620</v>
      </c>
      <c r="AG570" t="s">
        <v>970</v>
      </c>
      <c r="AH570" t="s">
        <v>971</v>
      </c>
    </row>
    <row r="571" spans="1:34" x14ac:dyDescent="0.3">
      <c r="A571" s="12" t="s">
        <v>426</v>
      </c>
      <c r="B571" s="12" t="s">
        <v>467</v>
      </c>
      <c r="C571" s="13" t="s">
        <v>701</v>
      </c>
      <c r="D571" s="13" t="s">
        <v>701</v>
      </c>
      <c r="E571" s="14" t="s">
        <v>702</v>
      </c>
      <c r="F571" s="13"/>
      <c r="G571" s="13"/>
      <c r="H571" s="10" t="s">
        <v>426</v>
      </c>
      <c r="I571" s="10" t="s">
        <v>467</v>
      </c>
      <c r="J571" t="s">
        <v>703</v>
      </c>
      <c r="K571" t="s">
        <v>703</v>
      </c>
      <c r="L571">
        <v>0</v>
      </c>
      <c r="M571" s="15">
        <v>44008000043</v>
      </c>
      <c r="N571" s="15" t="s">
        <v>705</v>
      </c>
      <c r="O571" s="12">
        <f>+VLOOKUP(M571,[2]Foglio1!$A:$C,3,0)</f>
        <v>119219</v>
      </c>
      <c r="P571" s="12">
        <f>+VLOOKUP(M571,[3]Foglio1!$A$1:$C$65536,3,0)</f>
        <v>62283.17</v>
      </c>
      <c r="Q571" s="12">
        <f t="shared" si="54"/>
        <v>-56935.83</v>
      </c>
      <c r="R571" s="29">
        <f>+VLOOKUP($M571,'Sp 2013'!$M:$X,12,0)</f>
        <v>0</v>
      </c>
      <c r="S571" s="29">
        <f>+VLOOKUP($M571,'Bil 2014'!$M:$Y,13,0)</f>
        <v>0</v>
      </c>
      <c r="T571" s="29">
        <f>+SUMIFS('Scritture 2015'!$F:$F,'Scritture 2015'!$G:$G,"38",'Scritture 2015'!$A:$A,$M571)</f>
        <v>0</v>
      </c>
      <c r="U571" s="29">
        <f>+SUMIFS('Scritture 2015'!$F:$F,'Scritture 2015'!$G:$G,"16",'Scritture 2015'!$A:$A,$M571)</f>
        <v>0</v>
      </c>
      <c r="V571" s="29">
        <f>+SUMIFS('Scritture 2015'!$F:$F,'Scritture 2015'!$G:$G,"39CA",'Scritture 2015'!$A:$A,$M571)</f>
        <v>0</v>
      </c>
      <c r="W571" s="29">
        <f>+SUMIFS('Scritture 2015'!$F:$F,'Scritture 2015'!$G:$G,"17",'Scritture 2015'!$A:$A,$M571)</f>
        <v>0</v>
      </c>
      <c r="X571" s="29">
        <f>+SUMIFS('Scritture 2015'!$F:$F,'Scritture 2015'!$G:$G,"39AF",'Scritture 2015'!$A:$A,$M571)</f>
        <v>0</v>
      </c>
      <c r="Y571" s="29">
        <f>+SUMIFS('Scritture 2015'!$F:$F,'Scritture 2015'!$G:$G,"39SD",'Scritture 2015'!$A:$A,$M571)</f>
        <v>0</v>
      </c>
      <c r="Z571" s="29">
        <f>+SUMIFS('Scritture 2015'!$F:$F,'Scritture 2015'!$G:$G,"37",'Scritture 2015'!$A:$A,$M571)</f>
        <v>0</v>
      </c>
      <c r="AA571" s="29">
        <f>+SUMIFS('Scritture 2015'!$F:$F,'Scritture 2015'!$G:$G,"19",'Scritture 2015'!$A:$A,$M571)</f>
        <v>0</v>
      </c>
      <c r="AB571" s="29">
        <f>+SUMIFS('Scritture 2015'!$F:$F,'Scritture 2015'!$G:$G,"SP",'Scritture 2015'!$A:$A,$M571)</f>
        <v>0</v>
      </c>
      <c r="AC571" s="29">
        <f t="shared" si="52"/>
        <v>62283.17</v>
      </c>
      <c r="AD571" s="29">
        <f t="shared" si="53"/>
        <v>0</v>
      </c>
      <c r="AF571">
        <v>620</v>
      </c>
      <c r="AG571" t="s">
        <v>970</v>
      </c>
      <c r="AH571" t="s">
        <v>972</v>
      </c>
    </row>
    <row r="572" spans="1:34" x14ac:dyDescent="0.3">
      <c r="A572" s="12" t="s">
        <v>426</v>
      </c>
      <c r="B572" s="12" t="s">
        <v>467</v>
      </c>
      <c r="C572" s="13" t="s">
        <v>701</v>
      </c>
      <c r="D572" s="13" t="s">
        <v>701</v>
      </c>
      <c r="E572" s="14" t="s">
        <v>702</v>
      </c>
      <c r="F572" s="13"/>
      <c r="G572" s="13"/>
      <c r="H572" s="10" t="s">
        <v>426</v>
      </c>
      <c r="I572" s="10" t="s">
        <v>467</v>
      </c>
      <c r="J572" t="s">
        <v>703</v>
      </c>
      <c r="K572" t="s">
        <v>703</v>
      </c>
      <c r="L572">
        <v>0</v>
      </c>
      <c r="M572" s="15">
        <v>44008000050</v>
      </c>
      <c r="N572" s="15" t="s">
        <v>706</v>
      </c>
      <c r="O572" s="12">
        <f>+VLOOKUP(M572,[2]Foglio1!$A:$C,3,0)</f>
        <v>-21452</v>
      </c>
      <c r="P572" s="12">
        <f>+VLOOKUP(M572,[3]Foglio1!$A$1:$C$65536,3,0)</f>
        <v>-7761.51</v>
      </c>
      <c r="Q572" s="12">
        <f t="shared" ref="Q572:Q573" si="55">+P572-O572</f>
        <v>13690.49</v>
      </c>
      <c r="R572" s="29">
        <f>+VLOOKUP($M572,'Sp 2013'!$M:$X,12,0)</f>
        <v>0</v>
      </c>
      <c r="S572" s="29">
        <f>+VLOOKUP($M572,'Bil 2014'!$M:$Y,13,0)</f>
        <v>0</v>
      </c>
      <c r="T572" s="29">
        <f>+SUMIFS('Scritture 2015'!$F:$F,'Scritture 2015'!$G:$G,"38",'Scritture 2015'!$A:$A,$M572)</f>
        <v>0</v>
      </c>
      <c r="U572" s="29">
        <f>+SUMIFS('Scritture 2015'!$F:$F,'Scritture 2015'!$G:$G,"16",'Scritture 2015'!$A:$A,$M572)</f>
        <v>0</v>
      </c>
      <c r="V572" s="29">
        <f>+SUMIFS('Scritture 2015'!$F:$F,'Scritture 2015'!$G:$G,"39CA",'Scritture 2015'!$A:$A,$M572)</f>
        <v>0</v>
      </c>
      <c r="W572" s="29">
        <f>+SUMIFS('Scritture 2015'!$F:$F,'Scritture 2015'!$G:$G,"17",'Scritture 2015'!$A:$A,$M572)</f>
        <v>0</v>
      </c>
      <c r="X572" s="29">
        <f>+SUMIFS('Scritture 2015'!$F:$F,'Scritture 2015'!$G:$G,"39AF",'Scritture 2015'!$A:$A,$M572)</f>
        <v>0</v>
      </c>
      <c r="Y572" s="29">
        <f>+SUMIFS('Scritture 2015'!$F:$F,'Scritture 2015'!$G:$G,"39SD",'Scritture 2015'!$A:$A,$M572)</f>
        <v>0</v>
      </c>
      <c r="Z572" s="29">
        <f>+SUMIFS('Scritture 2015'!$F:$F,'Scritture 2015'!$G:$G,"37",'Scritture 2015'!$A:$A,$M572)</f>
        <v>0</v>
      </c>
      <c r="AA572" s="29">
        <f>+SUMIFS('Scritture 2015'!$F:$F,'Scritture 2015'!$G:$G,"19",'Scritture 2015'!$A:$A,$M572)</f>
        <v>0</v>
      </c>
      <c r="AB572" s="29">
        <f>+SUMIFS('Scritture 2015'!$F:$F,'Scritture 2015'!$G:$G,"SP",'Scritture 2015'!$A:$A,$M572)</f>
        <v>0</v>
      </c>
      <c r="AC572" s="29">
        <f t="shared" si="52"/>
        <v>-7761.51</v>
      </c>
      <c r="AD572" s="29">
        <f t="shared" ref="AD572:AD573" si="56">+AC572-P572</f>
        <v>0</v>
      </c>
      <c r="AF572">
        <v>620</v>
      </c>
      <c r="AG572" t="s">
        <v>905</v>
      </c>
      <c r="AH572" t="s">
        <v>906</v>
      </c>
    </row>
    <row r="573" spans="1:34" x14ac:dyDescent="0.3">
      <c r="A573" s="12" t="s">
        <v>426</v>
      </c>
      <c r="B573" s="12" t="s">
        <v>467</v>
      </c>
      <c r="C573" s="13" t="s">
        <v>701</v>
      </c>
      <c r="D573" s="13" t="s">
        <v>701</v>
      </c>
      <c r="E573" s="14" t="s">
        <v>702</v>
      </c>
      <c r="F573" s="13"/>
      <c r="G573" s="13"/>
      <c r="H573" s="10" t="s">
        <v>426</v>
      </c>
      <c r="I573" s="10" t="s">
        <v>467</v>
      </c>
      <c r="J573" t="s">
        <v>703</v>
      </c>
      <c r="K573" t="s">
        <v>703</v>
      </c>
      <c r="L573">
        <v>0</v>
      </c>
      <c r="M573" s="15">
        <v>44401000002</v>
      </c>
      <c r="N573" s="15" t="s">
        <v>707</v>
      </c>
      <c r="O573" s="12">
        <f>+VLOOKUP(M573,[2]Foglio1!$A:$C,3,0)</f>
        <v>31352</v>
      </c>
      <c r="P573" s="12">
        <f>+VLOOKUP(M573,[3]Foglio1!$A$1:$C$65536,3,0)</f>
        <v>0</v>
      </c>
      <c r="Q573" s="12">
        <f t="shared" si="55"/>
        <v>-31352</v>
      </c>
      <c r="R573" s="29">
        <f>+VLOOKUP($M573,'Sp 2013'!$M:$X,12,0)</f>
        <v>0</v>
      </c>
      <c r="S573" s="29">
        <f>+VLOOKUP($M573,'Bil 2014'!$M:$Y,13,0)</f>
        <v>0</v>
      </c>
      <c r="T573" s="29">
        <f>+SUMIFS('Scritture 2015'!$F:$F,'Scritture 2015'!$G:$G,"38",'Scritture 2015'!$A:$A,$M573)</f>
        <v>0</v>
      </c>
      <c r="U573" s="29">
        <f>+SUMIFS('Scritture 2015'!$F:$F,'Scritture 2015'!$G:$G,"16",'Scritture 2015'!$A:$A,$M573)</f>
        <v>0</v>
      </c>
      <c r="V573" s="29">
        <f>+SUMIFS('Scritture 2015'!$F:$F,'Scritture 2015'!$G:$G,"39CA",'Scritture 2015'!$A:$A,$M573)</f>
        <v>0</v>
      </c>
      <c r="W573" s="29">
        <f>+SUMIFS('Scritture 2015'!$F:$F,'Scritture 2015'!$G:$G,"17",'Scritture 2015'!$A:$A,$M573)</f>
        <v>0</v>
      </c>
      <c r="X573" s="29">
        <f>+SUMIFS('Scritture 2015'!$F:$F,'Scritture 2015'!$G:$G,"39AF",'Scritture 2015'!$A:$A,$M573)</f>
        <v>0</v>
      </c>
      <c r="Y573" s="29">
        <f>+SUMIFS('Scritture 2015'!$F:$F,'Scritture 2015'!$G:$G,"39SD",'Scritture 2015'!$A:$A,$M573)</f>
        <v>0</v>
      </c>
      <c r="Z573" s="29">
        <f>+SUMIFS('Scritture 2015'!$F:$F,'Scritture 2015'!$G:$G,"37",'Scritture 2015'!$A:$A,$M573)</f>
        <v>0</v>
      </c>
      <c r="AA573" s="29">
        <f>+SUMIFS('Scritture 2015'!$F:$F,'Scritture 2015'!$G:$G,"19",'Scritture 2015'!$A:$A,$M573)</f>
        <v>0</v>
      </c>
      <c r="AB573" s="29">
        <f>+SUMIFS('Scritture 2015'!$F:$F,'Scritture 2015'!$G:$G,"SP",'Scritture 2015'!$A:$A,$M573)</f>
        <v>0</v>
      </c>
      <c r="AC573" s="29">
        <f t="shared" si="52"/>
        <v>0</v>
      </c>
      <c r="AD573" s="29">
        <f t="shared" si="56"/>
        <v>0</v>
      </c>
      <c r="AF573">
        <v>620</v>
      </c>
      <c r="AG573" t="s">
        <v>905</v>
      </c>
      <c r="AH573" t="s">
        <v>906</v>
      </c>
    </row>
    <row r="574" spans="1:34" x14ac:dyDescent="0.3">
      <c r="A574" s="12" t="s">
        <v>426</v>
      </c>
      <c r="B574" s="12" t="s">
        <v>467</v>
      </c>
      <c r="C574" s="13" t="s">
        <v>701</v>
      </c>
      <c r="D574" s="13" t="s">
        <v>701</v>
      </c>
      <c r="E574" s="14" t="s">
        <v>702</v>
      </c>
      <c r="F574" s="13"/>
      <c r="G574" s="13"/>
      <c r="H574" s="10" t="s">
        <v>426</v>
      </c>
      <c r="I574" s="10" t="s">
        <v>467</v>
      </c>
      <c r="J574" t="s">
        <v>703</v>
      </c>
      <c r="K574" t="s">
        <v>703</v>
      </c>
      <c r="L574">
        <v>0</v>
      </c>
      <c r="M574" s="15">
        <v>44008000041</v>
      </c>
      <c r="N574" s="15" t="s">
        <v>708</v>
      </c>
      <c r="O574" s="12">
        <f>+VLOOKUP(M574,[2]Foglio1!$A:$C,3,0)</f>
        <v>1306</v>
      </c>
      <c r="P574" s="12">
        <f>+VLOOKUP(M574,[3]Foglio1!$A$1:$C$65536,3,0)</f>
        <v>0</v>
      </c>
      <c r="Q574" s="12">
        <f t="shared" si="54"/>
        <v>-1306</v>
      </c>
      <c r="R574" s="29">
        <f>+VLOOKUP($M574,'Sp 2013'!$M:$X,12,0)</f>
        <v>0</v>
      </c>
      <c r="S574" s="29">
        <f>+VLOOKUP($M574,'Bil 2014'!$M:$Y,13,0)</f>
        <v>0</v>
      </c>
      <c r="T574" s="29">
        <f>+SUMIFS('Scritture 2015'!$F:$F,'Scritture 2015'!$G:$G,"38",'Scritture 2015'!$A:$A,$M574)</f>
        <v>0</v>
      </c>
      <c r="U574" s="29">
        <f>+SUMIFS('Scritture 2015'!$F:$F,'Scritture 2015'!$G:$G,"16",'Scritture 2015'!$A:$A,$M574)</f>
        <v>0</v>
      </c>
      <c r="V574" s="29">
        <f>+SUMIFS('Scritture 2015'!$F:$F,'Scritture 2015'!$G:$G,"39CA",'Scritture 2015'!$A:$A,$M574)</f>
        <v>0</v>
      </c>
      <c r="W574" s="29">
        <f>+SUMIFS('Scritture 2015'!$F:$F,'Scritture 2015'!$G:$G,"17",'Scritture 2015'!$A:$A,$M574)</f>
        <v>0</v>
      </c>
      <c r="X574" s="29">
        <f>+SUMIFS('Scritture 2015'!$F:$F,'Scritture 2015'!$G:$G,"39AF",'Scritture 2015'!$A:$A,$M574)</f>
        <v>0</v>
      </c>
      <c r="Y574" s="29">
        <f>+SUMIFS('Scritture 2015'!$F:$F,'Scritture 2015'!$G:$G,"39SD",'Scritture 2015'!$A:$A,$M574)</f>
        <v>0</v>
      </c>
      <c r="Z574" s="29">
        <f>+SUMIFS('Scritture 2015'!$F:$F,'Scritture 2015'!$G:$G,"37",'Scritture 2015'!$A:$A,$M574)</f>
        <v>0</v>
      </c>
      <c r="AA574" s="29">
        <f>+SUMIFS('Scritture 2015'!$F:$F,'Scritture 2015'!$G:$G,"19",'Scritture 2015'!$A:$A,$M574)</f>
        <v>0</v>
      </c>
      <c r="AB574" s="29">
        <f>+SUMIFS('Scritture 2015'!$F:$F,'Scritture 2015'!$G:$G,"SP",'Scritture 2015'!$A:$A,$M574)</f>
        <v>0</v>
      </c>
      <c r="AC574" s="29">
        <f t="shared" si="52"/>
        <v>0</v>
      </c>
      <c r="AD574" s="29">
        <f t="shared" si="53"/>
        <v>0</v>
      </c>
      <c r="AF574">
        <v>620</v>
      </c>
      <c r="AG574" t="s">
        <v>973</v>
      </c>
      <c r="AH574" t="s">
        <v>974</v>
      </c>
    </row>
    <row r="575" spans="1:34" x14ac:dyDescent="0.3">
      <c r="A575" s="12" t="s">
        <v>426</v>
      </c>
      <c r="B575" s="12" t="s">
        <v>467</v>
      </c>
      <c r="C575" s="13" t="s">
        <v>701</v>
      </c>
      <c r="D575" s="13" t="s">
        <v>701</v>
      </c>
      <c r="E575" s="14" t="s">
        <v>702</v>
      </c>
      <c r="F575" s="13"/>
      <c r="G575" s="13"/>
      <c r="H575" s="10" t="s">
        <v>426</v>
      </c>
      <c r="I575" s="10" t="s">
        <v>467</v>
      </c>
      <c r="J575" t="s">
        <v>703</v>
      </c>
      <c r="K575" t="s">
        <v>703</v>
      </c>
      <c r="L575">
        <v>0</v>
      </c>
      <c r="M575" s="15">
        <v>44008000040</v>
      </c>
      <c r="N575" s="15" t="s">
        <v>709</v>
      </c>
      <c r="O575" s="12"/>
      <c r="P575" s="12">
        <f>+VLOOKUP(M575,[3]Foglio1!$A$1:$C$65536,3,0)</f>
        <v>0</v>
      </c>
      <c r="Q575" s="12">
        <f t="shared" si="54"/>
        <v>0</v>
      </c>
      <c r="R575" s="29">
        <f>+VLOOKUP($M575,'Sp 2013'!$M:$X,12,0)</f>
        <v>0</v>
      </c>
      <c r="S575" s="29">
        <f>+VLOOKUP($M575,'Bil 2014'!$M:$Y,13,0)</f>
        <v>0</v>
      </c>
      <c r="T575" s="29">
        <f>+SUMIFS('Scritture 2015'!$F:$F,'Scritture 2015'!$G:$G,"38",'Scritture 2015'!$A:$A,$M575)</f>
        <v>0</v>
      </c>
      <c r="U575" s="29">
        <f>+SUMIFS('Scritture 2015'!$F:$F,'Scritture 2015'!$G:$G,"16",'Scritture 2015'!$A:$A,$M575)</f>
        <v>0</v>
      </c>
      <c r="V575" s="29">
        <f>+SUMIFS('Scritture 2015'!$F:$F,'Scritture 2015'!$G:$G,"39CA",'Scritture 2015'!$A:$A,$M575)</f>
        <v>0</v>
      </c>
      <c r="W575" s="29">
        <f>+SUMIFS('Scritture 2015'!$F:$F,'Scritture 2015'!$G:$G,"17",'Scritture 2015'!$A:$A,$M575)</f>
        <v>0</v>
      </c>
      <c r="X575" s="29">
        <f>+SUMIFS('Scritture 2015'!$F:$F,'Scritture 2015'!$G:$G,"39AF",'Scritture 2015'!$A:$A,$M575)</f>
        <v>0</v>
      </c>
      <c r="Y575" s="29">
        <f>+SUMIFS('Scritture 2015'!$F:$F,'Scritture 2015'!$G:$G,"39SD",'Scritture 2015'!$A:$A,$M575)</f>
        <v>0</v>
      </c>
      <c r="Z575" s="29">
        <f>+SUMIFS('Scritture 2015'!$F:$F,'Scritture 2015'!$G:$G,"37",'Scritture 2015'!$A:$A,$M575)</f>
        <v>0</v>
      </c>
      <c r="AA575" s="29">
        <f>+SUMIFS('Scritture 2015'!$F:$F,'Scritture 2015'!$G:$G,"19",'Scritture 2015'!$A:$A,$M575)</f>
        <v>0</v>
      </c>
      <c r="AB575" s="29">
        <f>+SUMIFS('Scritture 2015'!$F:$F,'Scritture 2015'!$G:$G,"SP",'Scritture 2015'!$A:$A,$M575)</f>
        <v>0</v>
      </c>
      <c r="AC575" s="29">
        <f t="shared" si="52"/>
        <v>0</v>
      </c>
      <c r="AD575" s="29">
        <f t="shared" si="53"/>
        <v>0</v>
      </c>
      <c r="AF575">
        <v>620</v>
      </c>
      <c r="AG575" t="s">
        <v>973</v>
      </c>
      <c r="AH575" t="s">
        <v>974</v>
      </c>
    </row>
    <row r="576" spans="1:34" x14ac:dyDescent="0.3">
      <c r="A576" s="12"/>
      <c r="B576" s="12"/>
      <c r="C576" s="13"/>
      <c r="D576" s="13"/>
      <c r="E576" s="14"/>
      <c r="F576" s="13"/>
      <c r="G576" s="13"/>
      <c r="H576" s="10" t="s">
        <v>426</v>
      </c>
      <c r="I576" s="10" t="s">
        <v>467</v>
      </c>
      <c r="J576" t="s">
        <v>703</v>
      </c>
      <c r="K576" t="s">
        <v>703</v>
      </c>
      <c r="M576" s="15" t="s">
        <v>733</v>
      </c>
      <c r="N576" s="15" t="s">
        <v>728</v>
      </c>
      <c r="O576" s="12"/>
      <c r="P576" s="12"/>
      <c r="Q576" s="12">
        <f t="shared" si="54"/>
        <v>0</v>
      </c>
      <c r="R576" s="29">
        <f>+VLOOKUP($M576,'Sp 2013'!$M:$X,12,0)</f>
        <v>0</v>
      </c>
      <c r="S576" s="29">
        <f>+VLOOKUP($M576,'Bil 2014'!$M:$Y,13,0)</f>
        <v>845.1725100000001</v>
      </c>
      <c r="T576" s="29">
        <f>+SUMIFS('Scritture 2015'!$F:$F,'Scritture 2015'!$G:$G,"38",'Scritture 2015'!$A:$A,$M576)</f>
        <v>0</v>
      </c>
      <c r="U576" s="29">
        <f>+SUMIFS('Scritture 2015'!$F:$F,'Scritture 2015'!$G:$G,"16",'Scritture 2015'!$A:$A,$M576)</f>
        <v>0</v>
      </c>
      <c r="V576" s="29">
        <f>+SUMIFS('Scritture 2015'!$F:$F,'Scritture 2015'!$G:$G,"39CA",'Scritture 2015'!$A:$A,$M576)</f>
        <v>845.1725100000001</v>
      </c>
      <c r="W576" s="29">
        <f>+SUMIFS('Scritture 2015'!$F:$F,'Scritture 2015'!$G:$G,"17",'Scritture 2015'!$A:$A,$M576)</f>
        <v>0</v>
      </c>
      <c r="X576" s="29">
        <f>+SUMIFS('Scritture 2015'!$F:$F,'Scritture 2015'!$G:$G,"39AF",'Scritture 2015'!$A:$A,$M576)</f>
        <v>0</v>
      </c>
      <c r="Y576" s="29">
        <f>+SUMIFS('Scritture 2015'!$F:$F,'Scritture 2015'!$G:$G,"39SD",'Scritture 2015'!$A:$A,$M576)</f>
        <v>0</v>
      </c>
      <c r="Z576" s="29">
        <f>+SUMIFS('Scritture 2015'!$F:$F,'Scritture 2015'!$G:$G,"37",'Scritture 2015'!$A:$A,$M576)</f>
        <v>0</v>
      </c>
      <c r="AA576" s="29">
        <f>+SUMIFS('Scritture 2015'!$F:$F,'Scritture 2015'!$G:$G,"19",'Scritture 2015'!$A:$A,$M576)</f>
        <v>0</v>
      </c>
      <c r="AB576" s="29">
        <f>+SUMIFS('Scritture 2015'!$F:$F,'Scritture 2015'!$G:$G,"SP",'Scritture 2015'!$A:$A,$M576)</f>
        <v>0</v>
      </c>
      <c r="AC576" s="29">
        <f t="shared" si="52"/>
        <v>845.1725100000001</v>
      </c>
      <c r="AD576" s="29">
        <f t="shared" si="53"/>
        <v>845.1725100000001</v>
      </c>
      <c r="AF576">
        <v>620</v>
      </c>
      <c r="AG576" t="s">
        <v>905</v>
      </c>
      <c r="AH576" t="s">
        <v>906</v>
      </c>
    </row>
    <row r="577" spans="1:34" x14ac:dyDescent="0.3">
      <c r="A577" s="12"/>
      <c r="B577" s="12"/>
      <c r="C577" s="13"/>
      <c r="D577" s="13"/>
      <c r="E577" s="14"/>
      <c r="F577" s="13"/>
      <c r="G577" s="13"/>
      <c r="H577" s="10" t="s">
        <v>426</v>
      </c>
      <c r="I577" s="10" t="s">
        <v>467</v>
      </c>
      <c r="J577" t="s">
        <v>703</v>
      </c>
      <c r="K577" t="s">
        <v>703</v>
      </c>
      <c r="M577" s="15" t="s">
        <v>734</v>
      </c>
      <c r="N577" s="15" t="s">
        <v>727</v>
      </c>
      <c r="O577" s="12"/>
      <c r="P577" s="12"/>
      <c r="Q577" s="12">
        <f t="shared" si="54"/>
        <v>0</v>
      </c>
      <c r="R577" s="29">
        <f>+VLOOKUP($M577,'Sp 2013'!$M:$X,12,0)</f>
        <v>0</v>
      </c>
      <c r="S577" s="29">
        <f>+VLOOKUP($M577,'Bil 2014'!$M:$Y,13,0)</f>
        <v>12097.104250000002</v>
      </c>
      <c r="T577" s="29">
        <f>+SUMIFS('Scritture 2015'!$F:$F,'Scritture 2015'!$G:$G,"38",'Scritture 2015'!$A:$A,$M577)</f>
        <v>0</v>
      </c>
      <c r="U577" s="29">
        <f>+SUMIFS('Scritture 2015'!$F:$F,'Scritture 2015'!$G:$G,"16",'Scritture 2015'!$A:$A,$M577)</f>
        <v>0</v>
      </c>
      <c r="V577" s="29">
        <f>+SUMIFS('Scritture 2015'!$F:$F,'Scritture 2015'!$G:$G,"39CA",'Scritture 2015'!$A:$A,$M577)</f>
        <v>-2234.0230000000001</v>
      </c>
      <c r="W577" s="29">
        <f>+SUMIFS('Scritture 2015'!$F:$F,'Scritture 2015'!$G:$G,"17",'Scritture 2015'!$A:$A,$M577)</f>
        <v>0</v>
      </c>
      <c r="X577" s="29">
        <f>+SUMIFS('Scritture 2015'!$F:$F,'Scritture 2015'!$G:$G,"39AF",'Scritture 2015'!$A:$A,$M577)</f>
        <v>543</v>
      </c>
      <c r="Y577" s="29">
        <f>+SUMIFS('Scritture 2015'!$F:$F,'Scritture 2015'!$G:$G,"39SD",'Scritture 2015'!$A:$A,$M577)</f>
        <v>4676.1275000000014</v>
      </c>
      <c r="Z577" s="29">
        <f>+SUMIFS('Scritture 2015'!$F:$F,'Scritture 2015'!$G:$G,"37",'Scritture 2015'!$A:$A,$M577)</f>
        <v>0</v>
      </c>
      <c r="AA577" s="29">
        <f>+SUMIFS('Scritture 2015'!$F:$F,'Scritture 2015'!$G:$G,"19",'Scritture 2015'!$A:$A,$M577)</f>
        <v>0</v>
      </c>
      <c r="AB577" s="29">
        <f>+SUMIFS('Scritture 2015'!$F:$F,'Scritture 2015'!$G:$G,"SP",'Scritture 2015'!$A:$A,$M577)</f>
        <v>-4243.0006500000036</v>
      </c>
      <c r="AC577" s="29">
        <f t="shared" si="52"/>
        <v>-1257.8961500000023</v>
      </c>
      <c r="AD577" s="29">
        <f t="shared" si="53"/>
        <v>-1257.8961500000023</v>
      </c>
      <c r="AF577">
        <v>620</v>
      </c>
      <c r="AG577" t="s">
        <v>905</v>
      </c>
      <c r="AH577" t="s">
        <v>906</v>
      </c>
    </row>
    <row r="578" spans="1:34" x14ac:dyDescent="0.3">
      <c r="A578" s="12"/>
      <c r="B578" s="12"/>
      <c r="C578" s="13"/>
      <c r="D578" s="13"/>
      <c r="E578" s="14"/>
      <c r="F578" s="13"/>
      <c r="G578" s="13"/>
      <c r="H578" s="10" t="s">
        <v>426</v>
      </c>
      <c r="I578" s="10" t="s">
        <v>467</v>
      </c>
      <c r="J578" t="s">
        <v>703</v>
      </c>
      <c r="K578" t="s">
        <v>703</v>
      </c>
      <c r="M578" s="15" t="s">
        <v>782</v>
      </c>
      <c r="N578" s="15" t="s">
        <v>783</v>
      </c>
      <c r="O578" s="12"/>
      <c r="P578" s="12"/>
      <c r="Q578" s="12"/>
      <c r="R578" s="29"/>
      <c r="S578" s="29">
        <f>+VLOOKUP($M578,'Bil 2014'!$M:$Y,13,0)</f>
        <v>-4451.5737085182245</v>
      </c>
      <c r="T578" s="29">
        <f>+SUMIFS('Scritture 2015'!$F:$F,'Scritture 2015'!$G:$G,"38",'Scritture 2015'!$A:$A,$M578)</f>
        <v>31992.05460162487</v>
      </c>
      <c r="U578" s="29">
        <f>+SUMIFS('Scritture 2015'!$F:$F,'Scritture 2015'!$G:$G,"16",'Scritture 2015'!$A:$A,$M578)</f>
        <v>0</v>
      </c>
      <c r="V578" s="29">
        <f>+SUMIFS('Scritture 2015'!$F:$F,'Scritture 2015'!$G:$G,"39CA",'Scritture 2015'!$A:$A,$M578)</f>
        <v>0</v>
      </c>
      <c r="W578" s="29">
        <f>+SUMIFS('Scritture 2015'!$F:$F,'Scritture 2015'!$G:$G,"17",'Scritture 2015'!$A:$A,$M578)</f>
        <v>0</v>
      </c>
      <c r="X578" s="29">
        <f>+SUMIFS('Scritture 2015'!$F:$F,'Scritture 2015'!$G:$G,"39AF",'Scritture 2015'!$A:$A,$M578)</f>
        <v>0</v>
      </c>
      <c r="Y578" s="29">
        <f>+SUMIFS('Scritture 2015'!$F:$F,'Scritture 2015'!$G:$G,"39SD",'Scritture 2015'!$A:$A,$M578)</f>
        <v>0</v>
      </c>
      <c r="Z578" s="29">
        <f>+SUMIFS('Scritture 2015'!$F:$F,'Scritture 2015'!$G:$G,"37",'Scritture 2015'!$A:$A,$M578)</f>
        <v>0</v>
      </c>
      <c r="AA578" s="29">
        <f>+SUMIFS('Scritture 2015'!$F:$F,'Scritture 2015'!$G:$G,"19",'Scritture 2015'!$A:$A,$M578)</f>
        <v>0</v>
      </c>
      <c r="AB578" s="29">
        <f>+SUMIFS('Scritture 2015'!$F:$F,'Scritture 2015'!$G:$G,"SP",'Scritture 2015'!$A:$A,$M578)</f>
        <v>6120.5819500000071</v>
      </c>
      <c r="AC578" s="29">
        <f t="shared" si="52"/>
        <v>38112.636551624877</v>
      </c>
      <c r="AD578" s="29">
        <f t="shared" si="53"/>
        <v>38112.636551624877</v>
      </c>
      <c r="AF578">
        <v>620</v>
      </c>
      <c r="AG578" t="s">
        <v>905</v>
      </c>
      <c r="AH578" t="s">
        <v>906</v>
      </c>
    </row>
    <row r="579" spans="1:34" x14ac:dyDescent="0.3">
      <c r="A579" s="12"/>
      <c r="B579" s="12"/>
      <c r="C579" s="13"/>
      <c r="D579" s="13"/>
      <c r="E579" s="14"/>
      <c r="F579" s="13"/>
      <c r="G579" s="13"/>
      <c r="H579" s="10" t="s">
        <v>426</v>
      </c>
      <c r="I579" s="10" t="s">
        <v>467</v>
      </c>
      <c r="J579" t="s">
        <v>703</v>
      </c>
      <c r="K579" t="s">
        <v>703</v>
      </c>
      <c r="M579" s="15" t="s">
        <v>784</v>
      </c>
      <c r="N579" s="15" t="s">
        <v>785</v>
      </c>
      <c r="O579" s="12"/>
      <c r="P579" s="12"/>
      <c r="Q579" s="12">
        <f t="shared" si="54"/>
        <v>0</v>
      </c>
      <c r="R579" s="29"/>
      <c r="S579" s="29">
        <f>+VLOOKUP($M579,'Bil 2014'!$M:$Y,13,0)</f>
        <v>-631.31408957167559</v>
      </c>
      <c r="T579" s="29">
        <f>+SUMIFS('Scritture 2015'!$F:$F,'Scritture 2015'!$G:$G,"38",'Scritture 2015'!$A:$A,$M579)</f>
        <v>4537.0550162304371</v>
      </c>
      <c r="U579" s="29">
        <f>+SUMIFS('Scritture 2015'!$F:$F,'Scritture 2015'!$G:$G,"16",'Scritture 2015'!$A:$A,$M579)</f>
        <v>0</v>
      </c>
      <c r="V579" s="29">
        <f>+SUMIFS('Scritture 2015'!$F:$F,'Scritture 2015'!$G:$G,"39CA",'Scritture 2015'!$A:$A,$M579)</f>
        <v>0</v>
      </c>
      <c r="W579" s="29">
        <f>+SUMIFS('Scritture 2015'!$F:$F,'Scritture 2015'!$G:$G,"17",'Scritture 2015'!$A:$A,$M579)</f>
        <v>0</v>
      </c>
      <c r="X579" s="29">
        <f>+SUMIFS('Scritture 2015'!$F:$F,'Scritture 2015'!$G:$G,"39AF",'Scritture 2015'!$A:$A,$M579)</f>
        <v>0</v>
      </c>
      <c r="Y579" s="29">
        <f>+SUMIFS('Scritture 2015'!$F:$F,'Scritture 2015'!$G:$G,"39SD",'Scritture 2015'!$A:$A,$M579)</f>
        <v>0</v>
      </c>
      <c r="Z579" s="29">
        <f>+SUMIFS('Scritture 2015'!$F:$F,'Scritture 2015'!$G:$G,"37",'Scritture 2015'!$A:$A,$M579)</f>
        <v>0</v>
      </c>
      <c r="AA579" s="29">
        <f>+SUMIFS('Scritture 2015'!$F:$F,'Scritture 2015'!$G:$G,"19",'Scritture 2015'!$A:$A,$M579)</f>
        <v>0</v>
      </c>
      <c r="AB579" s="29">
        <f>+SUMIFS('Scritture 2015'!$F:$F,'Scritture 2015'!$G:$G,"SP",'Scritture 2015'!$A:$A,$M579)</f>
        <v>0</v>
      </c>
      <c r="AC579" s="29">
        <f t="shared" si="52"/>
        <v>4537.0550162304371</v>
      </c>
      <c r="AD579" s="29">
        <f t="shared" si="53"/>
        <v>4537.0550162304371</v>
      </c>
      <c r="AF579">
        <v>620</v>
      </c>
      <c r="AG579" t="s">
        <v>905</v>
      </c>
      <c r="AH579" t="s">
        <v>906</v>
      </c>
    </row>
    <row r="580" spans="1:34" x14ac:dyDescent="0.3">
      <c r="A580" s="12"/>
      <c r="B580" s="12"/>
      <c r="C580" s="13"/>
      <c r="D580" s="13"/>
      <c r="E580" s="14"/>
      <c r="F580" s="13"/>
      <c r="G580" s="13"/>
      <c r="H580" s="10" t="s">
        <v>426</v>
      </c>
      <c r="I580" s="10" t="s">
        <v>467</v>
      </c>
      <c r="J580" t="s">
        <v>703</v>
      </c>
      <c r="K580" t="s">
        <v>703</v>
      </c>
      <c r="M580" s="15" t="s">
        <v>786</v>
      </c>
      <c r="N580" s="15" t="s">
        <v>787</v>
      </c>
      <c r="O580" s="12"/>
      <c r="P580" s="12"/>
      <c r="Q580" s="12">
        <f t="shared" si="54"/>
        <v>0</v>
      </c>
      <c r="R580" s="29"/>
      <c r="S580" s="29">
        <f>+VLOOKUP($M580,'Bil 2014'!$M:$Y,13,0)</f>
        <v>-43.293899999999994</v>
      </c>
      <c r="T580" s="29">
        <f>+SUMIFS('Scritture 2015'!$F:$F,'Scritture 2015'!$G:$G,"38",'Scritture 2015'!$A:$A,$M580)</f>
        <v>0</v>
      </c>
      <c r="U580" s="29">
        <f>+SUMIFS('Scritture 2015'!$F:$F,'Scritture 2015'!$G:$G,"16",'Scritture 2015'!$A:$A,$M580)</f>
        <v>0</v>
      </c>
      <c r="V580" s="29">
        <f>+SUMIFS('Scritture 2015'!$F:$F,'Scritture 2015'!$G:$G,"39CA",'Scritture 2015'!$A:$A,$M580)</f>
        <v>0</v>
      </c>
      <c r="W580" s="29">
        <f>+SUMIFS('Scritture 2015'!$F:$F,'Scritture 2015'!$G:$G,"17",'Scritture 2015'!$A:$A,$M580)</f>
        <v>1537.5192299999999</v>
      </c>
      <c r="X580" s="29">
        <f>+SUMIFS('Scritture 2015'!$F:$F,'Scritture 2015'!$G:$G,"39AF",'Scritture 2015'!$A:$A,$M580)</f>
        <v>0</v>
      </c>
      <c r="Y580" s="29">
        <f>+SUMIFS('Scritture 2015'!$F:$F,'Scritture 2015'!$G:$G,"39SD",'Scritture 2015'!$A:$A,$M580)</f>
        <v>0</v>
      </c>
      <c r="Z580" s="29">
        <f>+SUMIFS('Scritture 2015'!$F:$F,'Scritture 2015'!$G:$G,"37",'Scritture 2015'!$A:$A,$M580)</f>
        <v>0</v>
      </c>
      <c r="AA580" s="29">
        <f>+SUMIFS('Scritture 2015'!$F:$F,'Scritture 2015'!$G:$G,"19",'Scritture 2015'!$A:$A,$M580)</f>
        <v>0</v>
      </c>
      <c r="AB580" s="29">
        <f>+SUMIFS('Scritture 2015'!$F:$F,'Scritture 2015'!$G:$G,"SP",'Scritture 2015'!$A:$A,$M580)</f>
        <v>0</v>
      </c>
      <c r="AC580" s="29">
        <f t="shared" si="52"/>
        <v>1537.5192299999999</v>
      </c>
      <c r="AD580" s="29">
        <f t="shared" ref="AD580:AD595" si="57">+AC580-P580</f>
        <v>1537.5192299999999</v>
      </c>
      <c r="AF580">
        <v>620</v>
      </c>
      <c r="AG580" t="s">
        <v>905</v>
      </c>
      <c r="AH580" t="s">
        <v>906</v>
      </c>
    </row>
    <row r="581" spans="1:34" x14ac:dyDescent="0.3">
      <c r="A581" s="12"/>
      <c r="B581" s="12"/>
      <c r="C581" s="13"/>
      <c r="D581" s="13"/>
      <c r="E581" s="14"/>
      <c r="F581" s="13"/>
      <c r="G581" s="13"/>
      <c r="H581" s="10" t="s">
        <v>426</v>
      </c>
      <c r="I581" s="10" t="s">
        <v>467</v>
      </c>
      <c r="J581" t="s">
        <v>703</v>
      </c>
      <c r="K581" t="s">
        <v>703</v>
      </c>
      <c r="M581" s="15" t="s">
        <v>788</v>
      </c>
      <c r="N581" s="15" t="s">
        <v>789</v>
      </c>
      <c r="O581" s="12"/>
      <c r="P581" s="12"/>
      <c r="Q581" s="12">
        <f t="shared" si="54"/>
        <v>0</v>
      </c>
      <c r="R581" s="29"/>
      <c r="S581" s="29">
        <f>+VLOOKUP($M581,'Bil 2014'!$M:$Y,13,0)</f>
        <v>-336.64125000000001</v>
      </c>
      <c r="T581" s="29">
        <f>+SUMIFS('Scritture 2015'!$F:$F,'Scritture 2015'!$G:$G,"38",'Scritture 2015'!$A:$A,$M581)</f>
        <v>0</v>
      </c>
      <c r="U581" s="29">
        <f>+SUMIFS('Scritture 2015'!$F:$F,'Scritture 2015'!$G:$G,"16",'Scritture 2015'!$A:$A,$M581)</f>
        <v>0</v>
      </c>
      <c r="V581" s="29">
        <f>+SUMIFS('Scritture 2015'!$F:$F,'Scritture 2015'!$G:$G,"39CA",'Scritture 2015'!$A:$A,$M581)</f>
        <v>0</v>
      </c>
      <c r="W581" s="29">
        <f>+SUMIFS('Scritture 2015'!$F:$F,'Scritture 2015'!$G:$G,"17",'Scritture 2015'!$A:$A,$M581)</f>
        <v>9627.6482499999984</v>
      </c>
      <c r="X581" s="29">
        <f>+SUMIFS('Scritture 2015'!$F:$F,'Scritture 2015'!$G:$G,"39AF",'Scritture 2015'!$A:$A,$M581)</f>
        <v>0</v>
      </c>
      <c r="Y581" s="29">
        <f>+SUMIFS('Scritture 2015'!$F:$F,'Scritture 2015'!$G:$G,"39SD",'Scritture 2015'!$A:$A,$M581)</f>
        <v>0</v>
      </c>
      <c r="Z581" s="29">
        <f>+SUMIFS('Scritture 2015'!$F:$F,'Scritture 2015'!$G:$G,"37",'Scritture 2015'!$A:$A,$M581)</f>
        <v>0</v>
      </c>
      <c r="AA581" s="29">
        <f>+SUMIFS('Scritture 2015'!$F:$F,'Scritture 2015'!$G:$G,"19",'Scritture 2015'!$A:$A,$M581)</f>
        <v>0</v>
      </c>
      <c r="AB581" s="29">
        <f>+SUMIFS('Scritture 2015'!$F:$F,'Scritture 2015'!$G:$G,"SP",'Scritture 2015'!$A:$A,$M581)</f>
        <v>-1182.4918000000007</v>
      </c>
      <c r="AC581" s="29">
        <f t="shared" si="52"/>
        <v>8445.1564499999986</v>
      </c>
      <c r="AD581" s="29">
        <f t="shared" si="57"/>
        <v>8445.1564499999986</v>
      </c>
      <c r="AF581">
        <v>620</v>
      </c>
      <c r="AG581" t="s">
        <v>905</v>
      </c>
      <c r="AH581" t="s">
        <v>906</v>
      </c>
    </row>
    <row r="582" spans="1:34" x14ac:dyDescent="0.3">
      <c r="A582" s="12"/>
      <c r="B582" s="12"/>
      <c r="C582" s="13"/>
      <c r="D582" s="13"/>
      <c r="E582" s="14"/>
      <c r="F582" s="13"/>
      <c r="G582" s="13"/>
      <c r="H582" s="10" t="s">
        <v>426</v>
      </c>
      <c r="I582" s="10" t="s">
        <v>467</v>
      </c>
      <c r="J582" t="s">
        <v>703</v>
      </c>
      <c r="K582" t="s">
        <v>703</v>
      </c>
      <c r="M582" s="59" t="s">
        <v>856</v>
      </c>
      <c r="N582" s="59" t="s">
        <v>857</v>
      </c>
      <c r="O582" s="12"/>
      <c r="P582" s="12"/>
      <c r="Q582" s="12">
        <f t="shared" si="54"/>
        <v>0</v>
      </c>
      <c r="R582" s="29"/>
      <c r="S582" s="29">
        <f>+VLOOKUP($M582,'Bil 2014'!$M:$Y,13,0)</f>
        <v>-194.5156199999995</v>
      </c>
      <c r="T582" s="29">
        <f>+SUMIFS('Scritture 2015'!$F:$F,'Scritture 2015'!$G:$G,"38",'Scritture 2015'!$A:$A,$M582)</f>
        <v>0</v>
      </c>
      <c r="U582" s="29">
        <f>+SUMIFS('Scritture 2015'!$F:$F,'Scritture 2015'!$G:$G,"16",'Scritture 2015'!$A:$A,$M582)</f>
        <v>0</v>
      </c>
      <c r="V582" s="29">
        <f>+SUMIFS('Scritture 2015'!$F:$F,'Scritture 2015'!$G:$G,"39CA",'Scritture 2015'!$A:$A,$M582)</f>
        <v>0</v>
      </c>
      <c r="W582" s="29">
        <f>+SUMIFS('Scritture 2015'!$F:$F,'Scritture 2015'!$G:$G,"17",'Scritture 2015'!$A:$A,$M582)</f>
        <v>0</v>
      </c>
      <c r="X582" s="29">
        <f>+SUMIFS('Scritture 2015'!$F:$F,'Scritture 2015'!$G:$G,"39AF",'Scritture 2015'!$A:$A,$M582)</f>
        <v>0</v>
      </c>
      <c r="Y582" s="29">
        <f>+SUMIFS('Scritture 2015'!$F:$F,'Scritture 2015'!$G:$G,"39SD",'Scritture 2015'!$A:$A,$M582)</f>
        <v>0</v>
      </c>
      <c r="Z582" s="29">
        <f>+SUMIFS('Scritture 2015'!$F:$F,'Scritture 2015'!$G:$G,"37",'Scritture 2015'!$A:$A,$M582)</f>
        <v>0</v>
      </c>
      <c r="AA582" s="29">
        <f>+SUMIFS('Scritture 2015'!$F:$F,'Scritture 2015'!$G:$G,"19",'Scritture 2015'!$A:$A,$M582)</f>
        <v>213.29529000000002</v>
      </c>
      <c r="AB582" s="29">
        <f>+SUMIFS('Scritture 2015'!$F:$F,'Scritture 2015'!$G:$G,"SP",'Scritture 2015'!$A:$A,$M582)</f>
        <v>0</v>
      </c>
      <c r="AC582" s="29">
        <f t="shared" si="52"/>
        <v>213.29529000000002</v>
      </c>
      <c r="AD582" s="29">
        <f t="shared" si="57"/>
        <v>213.29529000000002</v>
      </c>
      <c r="AF582">
        <v>620</v>
      </c>
      <c r="AG582" t="s">
        <v>905</v>
      </c>
      <c r="AH582" t="s">
        <v>906</v>
      </c>
    </row>
    <row r="583" spans="1:34" x14ac:dyDescent="0.3">
      <c r="A583" s="12"/>
      <c r="B583" s="12"/>
      <c r="C583" s="13"/>
      <c r="D583" s="13"/>
      <c r="E583" s="14"/>
      <c r="F583" s="13"/>
      <c r="G583" s="13"/>
      <c r="H583" s="10" t="s">
        <v>426</v>
      </c>
      <c r="I583" s="10" t="s">
        <v>467</v>
      </c>
      <c r="J583" t="s">
        <v>703</v>
      </c>
      <c r="K583" t="s">
        <v>703</v>
      </c>
      <c r="M583" s="59" t="s">
        <v>854</v>
      </c>
      <c r="N583" s="59" t="s">
        <v>855</v>
      </c>
      <c r="O583" s="12"/>
      <c r="P583" s="12"/>
      <c r="Q583" s="12">
        <f t="shared" ref="Q583:Q595" si="58">+P583-O583</f>
        <v>0</v>
      </c>
      <c r="R583" s="29"/>
      <c r="S583" s="29">
        <f>+VLOOKUP($M583,'Bil 2014'!$M:$Y,13,0)</f>
        <v>-1371.5844999999965</v>
      </c>
      <c r="T583" s="29">
        <f>+SUMIFS('Scritture 2015'!$F:$F,'Scritture 2015'!$G:$G,"38",'Scritture 2015'!$A:$A,$M583)</f>
        <v>0</v>
      </c>
      <c r="U583" s="29">
        <f>+SUMIFS('Scritture 2015'!$F:$F,'Scritture 2015'!$G:$G,"16",'Scritture 2015'!$A:$A,$M583)</f>
        <v>0</v>
      </c>
      <c r="V583" s="29">
        <f>+SUMIFS('Scritture 2015'!$F:$F,'Scritture 2015'!$G:$G,"39CA",'Scritture 2015'!$A:$A,$M583)</f>
        <v>0</v>
      </c>
      <c r="W583" s="29">
        <f>+SUMIFS('Scritture 2015'!$F:$F,'Scritture 2015'!$G:$G,"17",'Scritture 2015'!$A:$A,$M583)</f>
        <v>0</v>
      </c>
      <c r="X583" s="29">
        <f>+SUMIFS('Scritture 2015'!$F:$F,'Scritture 2015'!$G:$G,"39AF",'Scritture 2015'!$A:$A,$M583)</f>
        <v>0</v>
      </c>
      <c r="Y583" s="29">
        <f>+SUMIFS('Scritture 2015'!$F:$F,'Scritture 2015'!$G:$G,"39SD",'Scritture 2015'!$A:$A,$M583)</f>
        <v>0</v>
      </c>
      <c r="Z583" s="29">
        <f>+SUMIFS('Scritture 2015'!$F:$F,'Scritture 2015'!$G:$G,"37",'Scritture 2015'!$A:$A,$M583)</f>
        <v>0</v>
      </c>
      <c r="AA583" s="29">
        <f>+SUMIFS('Scritture 2015'!$F:$F,'Scritture 2015'!$G:$G,"19",'Scritture 2015'!$A:$A,$M583)</f>
        <v>1504.0052500000004</v>
      </c>
      <c r="AB583" s="29">
        <f>+SUMIFS('Scritture 2015'!$F:$F,'Scritture 2015'!$G:$G,"SP",'Scritture 2015'!$A:$A,$M583)</f>
        <v>0</v>
      </c>
      <c r="AC583" s="29">
        <f t="shared" si="52"/>
        <v>1504.0052500000004</v>
      </c>
      <c r="AD583" s="29">
        <f t="shared" si="57"/>
        <v>1504.0052500000004</v>
      </c>
      <c r="AF583">
        <v>620</v>
      </c>
      <c r="AG583" t="s">
        <v>905</v>
      </c>
      <c r="AH583" t="s">
        <v>906</v>
      </c>
    </row>
    <row r="584" spans="1:34" x14ac:dyDescent="0.3">
      <c r="A584" s="12"/>
      <c r="B584" s="12"/>
      <c r="C584" s="13"/>
      <c r="D584" s="13"/>
      <c r="E584" s="14"/>
      <c r="F584" s="13"/>
      <c r="G584" s="13"/>
      <c r="H584" s="10" t="s">
        <v>426</v>
      </c>
      <c r="I584" s="10" t="s">
        <v>467</v>
      </c>
      <c r="J584" t="s">
        <v>703</v>
      </c>
      <c r="K584" t="s">
        <v>703</v>
      </c>
      <c r="M584" s="23" t="s">
        <v>896</v>
      </c>
      <c r="N584" s="23" t="s">
        <v>897</v>
      </c>
      <c r="O584" s="12"/>
      <c r="P584" s="12"/>
      <c r="Q584" s="12">
        <f t="shared" ref="Q584:Q585" si="59">+P584-O584</f>
        <v>0</v>
      </c>
      <c r="R584" s="29"/>
      <c r="S584" s="29">
        <f>+VLOOKUP($M584,'Bil 2014'!$M:$Y,13,0)</f>
        <v>-100782.44845635282</v>
      </c>
      <c r="T584" s="29">
        <f>+SUMIFS('Scritture 2015'!$F:$F,'Scritture 2015'!$G:$G,"38",'Scritture 2015'!$A:$A,$M584)</f>
        <v>0</v>
      </c>
      <c r="U584" s="29">
        <f>+SUMIFS('Scritture 2015'!$F:$F,'Scritture 2015'!$G:$G,"16",'Scritture 2015'!$A:$A,$M584)</f>
        <v>-87139.821979343018</v>
      </c>
      <c r="V584" s="29">
        <f>+SUMIFS('Scritture 2015'!$F:$F,'Scritture 2015'!$G:$G,"39CA",'Scritture 2015'!$A:$A,$M584)</f>
        <v>0</v>
      </c>
      <c r="W584" s="29">
        <f>+SUMIFS('Scritture 2015'!$F:$F,'Scritture 2015'!$G:$G,"17",'Scritture 2015'!$A:$A,$M584)</f>
        <v>0</v>
      </c>
      <c r="X584" s="29">
        <f>+SUMIFS('Scritture 2015'!$F:$F,'Scritture 2015'!$G:$G,"39AF",'Scritture 2015'!$A:$A,$M584)</f>
        <v>0</v>
      </c>
      <c r="Y584" s="29">
        <f>+SUMIFS('Scritture 2015'!$F:$F,'Scritture 2015'!$G:$G,"39SD",'Scritture 2015'!$A:$A,$M584)</f>
        <v>0</v>
      </c>
      <c r="Z584" s="29">
        <f>+SUMIFS('Scritture 2015'!$F:$F,'Scritture 2015'!$G:$G,"37",'Scritture 2015'!$A:$A,$M584)</f>
        <v>0</v>
      </c>
      <c r="AA584" s="29">
        <f>+SUMIFS('Scritture 2015'!$F:$F,'Scritture 2015'!$G:$G,"19",'Scritture 2015'!$A:$A,$M584)</f>
        <v>0</v>
      </c>
      <c r="AB584" s="29">
        <f>+SUMIFS('Scritture 2015'!$F:$F,'Scritture 2015'!$G:$G,"SP",'Scritture 2015'!$A:$A,$M584)</f>
        <v>-298405.31596905628</v>
      </c>
      <c r="AC584" s="29">
        <f t="shared" si="52"/>
        <v>-385545.13794839929</v>
      </c>
      <c r="AD584" s="29">
        <f t="shared" si="57"/>
        <v>-385545.13794839929</v>
      </c>
      <c r="AF584">
        <v>620</v>
      </c>
      <c r="AG584" t="s">
        <v>905</v>
      </c>
      <c r="AH584" t="s">
        <v>906</v>
      </c>
    </row>
    <row r="585" spans="1:34" x14ac:dyDescent="0.3">
      <c r="A585" s="12"/>
      <c r="B585" s="12"/>
      <c r="C585" s="13"/>
      <c r="D585" s="13"/>
      <c r="E585" s="14"/>
      <c r="F585" s="13"/>
      <c r="G585" s="13"/>
      <c r="H585" s="10" t="s">
        <v>426</v>
      </c>
      <c r="I585" s="10" t="s">
        <v>467</v>
      </c>
      <c r="J585" t="s">
        <v>703</v>
      </c>
      <c r="K585" t="s">
        <v>703</v>
      </c>
      <c r="M585" s="23" t="s">
        <v>898</v>
      </c>
      <c r="N585" s="23" t="s">
        <v>899</v>
      </c>
      <c r="O585" s="12"/>
      <c r="P585" s="12"/>
      <c r="Q585" s="12">
        <f t="shared" si="59"/>
        <v>0</v>
      </c>
      <c r="R585" s="29"/>
      <c r="S585" s="29">
        <f>+VLOOKUP($M585,'Bil 2014'!$M:$Y,13,0)</f>
        <v>-14292.78359926458</v>
      </c>
      <c r="T585" s="29">
        <f>+SUMIFS('Scritture 2015'!$F:$F,'Scritture 2015'!$G:$G,"38",'Scritture 2015'!$A:$A,$M585)</f>
        <v>0</v>
      </c>
      <c r="U585" s="29">
        <f>+SUMIFS('Scritture 2015'!$F:$F,'Scritture 2015'!$G:$G,"16",'Scritture 2015'!$A:$A,$M585)</f>
        <v>-12358.011117070464</v>
      </c>
      <c r="V585" s="29">
        <f>+SUMIFS('Scritture 2015'!$F:$F,'Scritture 2015'!$G:$G,"39CA",'Scritture 2015'!$A:$A,$M585)</f>
        <v>0</v>
      </c>
      <c r="W585" s="29">
        <f>+SUMIFS('Scritture 2015'!$F:$F,'Scritture 2015'!$G:$G,"17",'Scritture 2015'!$A:$A,$M585)</f>
        <v>0</v>
      </c>
      <c r="X585" s="29">
        <f>+SUMIFS('Scritture 2015'!$F:$F,'Scritture 2015'!$G:$G,"39AF",'Scritture 2015'!$A:$A,$M585)</f>
        <v>0</v>
      </c>
      <c r="Y585" s="29">
        <f>+SUMIFS('Scritture 2015'!$F:$F,'Scritture 2015'!$G:$G,"39SD",'Scritture 2015'!$A:$A,$M585)</f>
        <v>0</v>
      </c>
      <c r="Z585" s="29">
        <f>+SUMIFS('Scritture 2015'!$F:$F,'Scritture 2015'!$G:$G,"37",'Scritture 2015'!$A:$A,$M585)</f>
        <v>0</v>
      </c>
      <c r="AA585" s="29">
        <f>+SUMIFS('Scritture 2015'!$F:$F,'Scritture 2015'!$G:$G,"19",'Scritture 2015'!$A:$A,$M585)</f>
        <v>0</v>
      </c>
      <c r="AB585" s="29">
        <f>+SUMIFS('Scritture 2015'!$F:$F,'Scritture 2015'!$G:$G,"SP",'Scritture 2015'!$A:$A,$M585)</f>
        <v>0</v>
      </c>
      <c r="AC585" s="29">
        <f t="shared" si="52"/>
        <v>-12358.011117070464</v>
      </c>
      <c r="AD585" s="29">
        <f t="shared" si="57"/>
        <v>-12358.011117070464</v>
      </c>
      <c r="AF585">
        <v>620</v>
      </c>
      <c r="AG585" t="s">
        <v>905</v>
      </c>
      <c r="AH585" t="s">
        <v>906</v>
      </c>
    </row>
    <row r="586" spans="1:34" s="74" customFormat="1" x14ac:dyDescent="0.3">
      <c r="A586" s="12"/>
      <c r="B586" s="12"/>
      <c r="C586" s="13"/>
      <c r="D586" s="13"/>
      <c r="E586" s="14"/>
      <c r="F586" s="13"/>
      <c r="G586" s="13"/>
      <c r="H586" s="10" t="s">
        <v>426</v>
      </c>
      <c r="I586" s="10" t="s">
        <v>467</v>
      </c>
      <c r="J586" t="s">
        <v>673</v>
      </c>
      <c r="K586" t="s">
        <v>673</v>
      </c>
      <c r="L586"/>
      <c r="M586" s="15" t="s">
        <v>790</v>
      </c>
      <c r="N586" s="15" t="s">
        <v>729</v>
      </c>
      <c r="O586" s="12"/>
      <c r="P586" s="12"/>
      <c r="Q586" s="12">
        <f t="shared" si="58"/>
        <v>0</v>
      </c>
      <c r="R586" s="29"/>
      <c r="S586" s="29">
        <f>+VLOOKUP($M586,'Bil 2014'!$M:$Y,13,0)</f>
        <v>-13776.920000000006</v>
      </c>
      <c r="T586" s="29">
        <f>+SUMIFS('Scritture 2015'!$F:$F,'Scritture 2015'!$G:$G,"38",'Scritture 2015'!$A:$A,$M586)</f>
        <v>0</v>
      </c>
      <c r="U586" s="29">
        <f>+SUMIFS('Scritture 2015'!$F:$F,'Scritture 2015'!$G:$G,"16",'Scritture 2015'!$A:$A,$M586)</f>
        <v>0</v>
      </c>
      <c r="V586" s="29">
        <f>+SUMIFS('Scritture 2015'!$F:$F,'Scritture 2015'!$G:$G,"39CA",'Scritture 2015'!$A:$A,$M586)</f>
        <v>0</v>
      </c>
      <c r="W586" s="29">
        <f>+SUMIFS('Scritture 2015'!$F:$F,'Scritture 2015'!$G:$G,"17",'Scritture 2015'!$A:$A,$M586)</f>
        <v>0</v>
      </c>
      <c r="X586" s="29">
        <f>+SUMIFS('Scritture 2015'!$F:$F,'Scritture 2015'!$G:$G,"39AF",'Scritture 2015'!$A:$A,$M586)</f>
        <v>-1976.0600000000086</v>
      </c>
      <c r="Y586" s="29">
        <f>+SUMIFS('Scritture 2015'!$F:$F,'Scritture 2015'!$G:$G,"39SD",'Scritture 2015'!$A:$A,$M586)</f>
        <v>0</v>
      </c>
      <c r="Z586" s="29">
        <f>+SUMIFS('Scritture 2015'!$F:$F,'Scritture 2015'!$G:$G,"37",'Scritture 2015'!$A:$A,$M586)</f>
        <v>0</v>
      </c>
      <c r="AA586" s="29">
        <f>+SUMIFS('Scritture 2015'!$F:$F,'Scritture 2015'!$G:$G,"19",'Scritture 2015'!$A:$A,$M586)</f>
        <v>0</v>
      </c>
      <c r="AB586" s="29">
        <f>+SUMIFS('Scritture 2015'!$F:$F,'Scritture 2015'!$G:$G,"SP",'Scritture 2015'!$A:$A,$M586)</f>
        <v>0</v>
      </c>
      <c r="AC586" s="29">
        <f t="shared" si="52"/>
        <v>-1976.0600000000086</v>
      </c>
      <c r="AD586" s="29">
        <f t="shared" si="57"/>
        <v>-1976.0600000000086</v>
      </c>
      <c r="AF586">
        <v>600</v>
      </c>
      <c r="AG586" t="s">
        <v>962</v>
      </c>
      <c r="AH586" t="s">
        <v>964</v>
      </c>
    </row>
    <row r="587" spans="1:34" x14ac:dyDescent="0.3">
      <c r="A587" s="12"/>
      <c r="B587" s="12"/>
      <c r="C587" s="13"/>
      <c r="D587" s="13"/>
      <c r="E587" s="14"/>
      <c r="F587" s="13"/>
      <c r="G587" s="13"/>
      <c r="H587" s="10" t="s">
        <v>426</v>
      </c>
      <c r="I587" s="10" t="s">
        <v>467</v>
      </c>
      <c r="J587" t="s">
        <v>673</v>
      </c>
      <c r="K587" t="s">
        <v>673</v>
      </c>
      <c r="M587" s="15" t="s">
        <v>791</v>
      </c>
      <c r="N587" s="15" t="s">
        <v>792</v>
      </c>
      <c r="O587" s="12"/>
      <c r="P587" s="12"/>
      <c r="Q587" s="12">
        <f t="shared" si="58"/>
        <v>0</v>
      </c>
      <c r="R587" s="29"/>
      <c r="S587" s="29">
        <f>+VLOOKUP($M587,'Bil 2014'!$M:$Y,13,0)</f>
        <v>-547.18999999999869</v>
      </c>
      <c r="T587" s="29">
        <f>+SUMIFS('Scritture 2015'!$F:$F,'Scritture 2015'!$G:$G,"38",'Scritture 2015'!$A:$A,$M587)</f>
        <v>0</v>
      </c>
      <c r="U587" s="29">
        <f>+SUMIFS('Scritture 2015'!$F:$F,'Scritture 2015'!$G:$G,"16",'Scritture 2015'!$A:$A,$M587)</f>
        <v>0</v>
      </c>
      <c r="V587" s="29">
        <f>+SUMIFS('Scritture 2015'!$F:$F,'Scritture 2015'!$G:$G,"39CA",'Scritture 2015'!$A:$A,$M587)</f>
        <v>0</v>
      </c>
      <c r="W587" s="29">
        <f>+SUMIFS('Scritture 2015'!$F:$F,'Scritture 2015'!$G:$G,"17",'Scritture 2015'!$A:$A,$M587)</f>
        <v>0</v>
      </c>
      <c r="X587" s="29">
        <f>+SUMIFS('Scritture 2015'!$F:$F,'Scritture 2015'!$G:$G,"39AF",'Scritture 2015'!$A:$A,$M587)</f>
        <v>0</v>
      </c>
      <c r="Y587" s="29">
        <f>+SUMIFS('Scritture 2015'!$F:$F,'Scritture 2015'!$G:$G,"39SD",'Scritture 2015'!$A:$A,$M587)</f>
        <v>895.89999999999782</v>
      </c>
      <c r="Z587" s="29">
        <f>+SUMIFS('Scritture 2015'!$F:$F,'Scritture 2015'!$G:$G,"37",'Scritture 2015'!$A:$A,$M587)</f>
        <v>0</v>
      </c>
      <c r="AA587" s="29">
        <f>+SUMIFS('Scritture 2015'!$F:$F,'Scritture 2015'!$G:$G,"19",'Scritture 2015'!$A:$A,$M587)</f>
        <v>0</v>
      </c>
      <c r="AB587" s="29">
        <f>+SUMIFS('Scritture 2015'!$F:$F,'Scritture 2015'!$G:$G,"SP",'Scritture 2015'!$A:$A,$M587)</f>
        <v>0</v>
      </c>
      <c r="AC587" s="29">
        <f t="shared" si="52"/>
        <v>895.89999999999782</v>
      </c>
      <c r="AD587" s="29">
        <f t="shared" si="57"/>
        <v>895.89999999999782</v>
      </c>
      <c r="AF587">
        <v>600</v>
      </c>
      <c r="AG587" t="s">
        <v>962</v>
      </c>
      <c r="AH587" t="s">
        <v>964</v>
      </c>
    </row>
    <row r="588" spans="1:34" x14ac:dyDescent="0.3">
      <c r="A588" s="12"/>
      <c r="B588" s="12"/>
      <c r="C588" s="13"/>
      <c r="D588" s="13"/>
      <c r="E588" s="14"/>
      <c r="F588" s="13"/>
      <c r="G588" s="13"/>
      <c r="H588" s="10" t="s">
        <v>426</v>
      </c>
      <c r="I588" s="10" t="s">
        <v>467</v>
      </c>
      <c r="J588" t="s">
        <v>673</v>
      </c>
      <c r="K588" t="s">
        <v>673</v>
      </c>
      <c r="M588" s="15" t="s">
        <v>793</v>
      </c>
      <c r="N588" s="15" t="s">
        <v>717</v>
      </c>
      <c r="O588" s="12"/>
      <c r="P588" s="12"/>
      <c r="Q588" s="12">
        <f t="shared" si="58"/>
        <v>0</v>
      </c>
      <c r="R588" s="29"/>
      <c r="S588" s="29">
        <f>+VLOOKUP($M588,'Bil 2014'!$M:$Y,13,0)</f>
        <v>2105.73</v>
      </c>
      <c r="T588" s="29">
        <f>+SUMIFS('Scritture 2015'!$F:$F,'Scritture 2015'!$G:$G,"38",'Scritture 2015'!$A:$A,$M588)</f>
        <v>0</v>
      </c>
      <c r="U588" s="29">
        <f>+SUMIFS('Scritture 2015'!$F:$F,'Scritture 2015'!$G:$G,"16",'Scritture 2015'!$A:$A,$M588)</f>
        <v>0</v>
      </c>
      <c r="V588" s="29">
        <f>+SUMIFS('Scritture 2015'!$F:$F,'Scritture 2015'!$G:$G,"39CA",'Scritture 2015'!$A:$A,$M588)</f>
        <v>29794.809999999998</v>
      </c>
      <c r="W588" s="29">
        <f>+SUMIFS('Scritture 2015'!$F:$F,'Scritture 2015'!$G:$G,"17",'Scritture 2015'!$A:$A,$M588)</f>
        <v>0</v>
      </c>
      <c r="X588" s="29">
        <f>+SUMIFS('Scritture 2015'!$F:$F,'Scritture 2015'!$G:$G,"39AF",'Scritture 2015'!$A:$A,$M588)</f>
        <v>0</v>
      </c>
      <c r="Y588" s="29">
        <f>+SUMIFS('Scritture 2015'!$F:$F,'Scritture 2015'!$G:$G,"39SD",'Scritture 2015'!$A:$A,$M588)</f>
        <v>0</v>
      </c>
      <c r="Z588" s="29">
        <f>+SUMIFS('Scritture 2015'!$F:$F,'Scritture 2015'!$G:$G,"37",'Scritture 2015'!$A:$A,$M588)</f>
        <v>0</v>
      </c>
      <c r="AA588" s="29">
        <f>+SUMIFS('Scritture 2015'!$F:$F,'Scritture 2015'!$G:$G,"19",'Scritture 2015'!$A:$A,$M588)</f>
        <v>0</v>
      </c>
      <c r="AB588" s="29">
        <f>+SUMIFS('Scritture 2015'!$F:$F,'Scritture 2015'!$G:$G,"SP",'Scritture 2015'!$A:$A,$M588)</f>
        <v>0</v>
      </c>
      <c r="AC588" s="29">
        <f t="shared" si="52"/>
        <v>29794.809999999998</v>
      </c>
      <c r="AD588" s="29">
        <f t="shared" si="57"/>
        <v>29794.809999999998</v>
      </c>
      <c r="AF588">
        <v>600</v>
      </c>
      <c r="AG588" t="s">
        <v>965</v>
      </c>
      <c r="AH588" t="s">
        <v>968</v>
      </c>
    </row>
    <row r="589" spans="1:34" x14ac:dyDescent="0.3">
      <c r="A589" s="12"/>
      <c r="B589" s="12"/>
      <c r="C589" s="13"/>
      <c r="D589" s="13"/>
      <c r="E589" s="14"/>
      <c r="F589" s="13"/>
      <c r="G589" s="13"/>
      <c r="H589" s="10" t="s">
        <v>426</v>
      </c>
      <c r="I589" s="10" t="s">
        <v>467</v>
      </c>
      <c r="J589" t="s">
        <v>673</v>
      </c>
      <c r="K589" t="s">
        <v>673</v>
      </c>
      <c r="M589" s="15" t="s">
        <v>811</v>
      </c>
      <c r="N589" s="15" t="s">
        <v>794</v>
      </c>
      <c r="O589" s="12"/>
      <c r="P589" s="12"/>
      <c r="Q589" s="12">
        <f t="shared" si="58"/>
        <v>0</v>
      </c>
      <c r="R589" s="29"/>
      <c r="S589" s="29">
        <f>+VLOOKUP($M589,'Bil 2014'!$M:$Y,13,0)</f>
        <v>114.05</v>
      </c>
      <c r="T589" s="29">
        <f>+SUMIFS('Scritture 2015'!$F:$F,'Scritture 2015'!$G:$G,"38",'Scritture 2015'!$A:$A,$M589)</f>
        <v>0</v>
      </c>
      <c r="U589" s="29">
        <f>+SUMIFS('Scritture 2015'!$F:$F,'Scritture 2015'!$G:$G,"16",'Scritture 2015'!$A:$A,$M589)</f>
        <v>0</v>
      </c>
      <c r="V589" s="29">
        <f>+SUMIFS('Scritture 2015'!$F:$F,'Scritture 2015'!$G:$G,"39CA",'Scritture 2015'!$A:$A,$M589)</f>
        <v>0</v>
      </c>
      <c r="W589" s="29">
        <f>+SUMIFS('Scritture 2015'!$F:$F,'Scritture 2015'!$G:$G,"17",'Scritture 2015'!$A:$A,$M589)</f>
        <v>4413.9399999999996</v>
      </c>
      <c r="X589" s="29">
        <f>+SUMIFS('Scritture 2015'!$F:$F,'Scritture 2015'!$G:$G,"39AF",'Scritture 2015'!$A:$A,$M589)</f>
        <v>0</v>
      </c>
      <c r="Y589" s="29">
        <f>+SUMIFS('Scritture 2015'!$F:$F,'Scritture 2015'!$G:$G,"39SD",'Scritture 2015'!$A:$A,$M589)</f>
        <v>0</v>
      </c>
      <c r="Z589" s="29">
        <f>+SUMIFS('Scritture 2015'!$F:$F,'Scritture 2015'!$G:$G,"37",'Scritture 2015'!$A:$A,$M589)</f>
        <v>0</v>
      </c>
      <c r="AA589" s="29">
        <f>+SUMIFS('Scritture 2015'!$F:$F,'Scritture 2015'!$G:$G,"19",'Scritture 2015'!$A:$A,$M589)</f>
        <v>0</v>
      </c>
      <c r="AB589" s="29">
        <f>+SUMIFS('Scritture 2015'!$F:$F,'Scritture 2015'!$G:$G,"SP",'Scritture 2015'!$A:$A,$M589)</f>
        <v>0</v>
      </c>
      <c r="AC589" s="29">
        <f t="shared" si="52"/>
        <v>4413.9399999999996</v>
      </c>
      <c r="AD589" s="29">
        <f t="shared" si="57"/>
        <v>4413.9399999999996</v>
      </c>
      <c r="AF589">
        <v>600</v>
      </c>
      <c r="AG589" t="s">
        <v>965</v>
      </c>
      <c r="AH589" t="s">
        <v>968</v>
      </c>
    </row>
    <row r="590" spans="1:34" x14ac:dyDescent="0.3">
      <c r="A590" s="12"/>
      <c r="B590" s="12"/>
      <c r="C590" s="13"/>
      <c r="D590" s="13"/>
      <c r="E590" s="14"/>
      <c r="F590" s="13"/>
      <c r="G590" s="13"/>
      <c r="H590" s="10"/>
      <c r="I590" s="10"/>
      <c r="M590" s="15"/>
      <c r="N590" s="15"/>
      <c r="O590" s="12"/>
      <c r="P590" s="12"/>
      <c r="Q590" s="12">
        <f t="shared" si="58"/>
        <v>0</v>
      </c>
      <c r="R590" s="29"/>
      <c r="S590" s="29"/>
      <c r="T590" s="29">
        <f>+SUMIFS('Scritture 2015'!$F:$F,'Scritture 2015'!$G:$G,"38",'Scritture 2015'!$A:$A,$M590)</f>
        <v>0</v>
      </c>
      <c r="U590" s="29">
        <f>+SUMIFS('Scritture 2015'!$F:$F,'Scritture 2015'!$G:$G,"16",'Scritture 2015'!$A:$A,$M590)</f>
        <v>0</v>
      </c>
      <c r="V590" s="29">
        <f>+SUMIFS('Scritture 2015'!$F:$F,'Scritture 2015'!$G:$G,"39CA",'Scritture 2015'!$A:$A,$M590)</f>
        <v>0</v>
      </c>
      <c r="W590" s="29">
        <f>+SUMIFS('Scritture 2015'!$F:$F,'Scritture 2015'!$G:$G,"17",'Scritture 2015'!$A:$A,$M590)</f>
        <v>0</v>
      </c>
      <c r="X590" s="29">
        <f>+SUMIFS('Scritture 2015'!$F:$F,'Scritture 2015'!$G:$G,"39AF",'Scritture 2015'!$A:$A,$M590)</f>
        <v>0</v>
      </c>
      <c r="Y590" s="29">
        <f>+SUMIFS('Scritture 2015'!$F:$F,'Scritture 2015'!$G:$G,"39SD",'Scritture 2015'!$A:$A,$M590)</f>
        <v>0</v>
      </c>
      <c r="Z590" s="29">
        <f>+SUMIFS('Scritture 2015'!$F:$F,'Scritture 2015'!$G:$G,"37",'Scritture 2015'!$A:$A,$M590)</f>
        <v>0</v>
      </c>
      <c r="AA590" s="29">
        <f>+SUMIFS('Scritture 2015'!$F:$F,'Scritture 2015'!$G:$G,"19",'Scritture 2015'!$A:$A,$M590)</f>
        <v>0</v>
      </c>
      <c r="AB590" s="29">
        <f>+SUMIFS('Scritture 2015'!$F:$F,'Scritture 2015'!$G:$G,"SP",'Scritture 2015'!$A:$A,$M590)</f>
        <v>0</v>
      </c>
      <c r="AC590" s="29">
        <f t="shared" si="52"/>
        <v>0</v>
      </c>
      <c r="AD590" s="29">
        <f t="shared" si="57"/>
        <v>0</v>
      </c>
    </row>
    <row r="591" spans="1:34" ht="30" x14ac:dyDescent="0.3">
      <c r="A591" s="12"/>
      <c r="B591" s="12"/>
      <c r="C591" s="13"/>
      <c r="D591" s="13"/>
      <c r="E591" s="14"/>
      <c r="F591" s="13"/>
      <c r="G591" s="13"/>
      <c r="H591" s="10" t="s">
        <v>795</v>
      </c>
      <c r="I591" s="10" t="s">
        <v>795</v>
      </c>
      <c r="J591" t="s">
        <v>796</v>
      </c>
      <c r="M591" s="23" t="s">
        <v>841</v>
      </c>
      <c r="N591" s="131" t="s">
        <v>796</v>
      </c>
      <c r="O591" s="12"/>
      <c r="P591" s="12"/>
      <c r="Q591" s="12">
        <f t="shared" si="58"/>
        <v>0</v>
      </c>
      <c r="R591" s="29"/>
      <c r="S591" s="29">
        <f>+VLOOKUP($M591,'Bil 2014'!$M:$Y,13,0)</f>
        <v>46309.040540000016</v>
      </c>
      <c r="T591" s="29">
        <f>+SUMIFS('Scritture 2015'!$F:$F,'Scritture 2015'!$G:$G,"38",'Scritture 2015'!$A:$A,$M591)</f>
        <v>0</v>
      </c>
      <c r="U591" s="29">
        <f>+SUMIFS('Scritture 2015'!$F:$F,'Scritture 2015'!$G:$G,"16",'Scritture 2015'!$A:$A,$M591)</f>
        <v>0</v>
      </c>
      <c r="V591" s="29">
        <f>+SUMIFS('Scritture 2015'!$F:$F,'Scritture 2015'!$G:$G,"39CA",'Scritture 2015'!$A:$A,$M591)</f>
        <v>0</v>
      </c>
      <c r="W591" s="29">
        <f>+SUMIFS('Scritture 2015'!$F:$F,'Scritture 2015'!$G:$G,"17",'Scritture 2015'!$A:$A,$M591)</f>
        <v>0</v>
      </c>
      <c r="X591" s="29">
        <f>+SUMIFS('Scritture 2015'!$F:$F,'Scritture 2015'!$G:$G,"39AF",'Scritture 2015'!$A:$A,$M591)</f>
        <v>0</v>
      </c>
      <c r="Y591" s="29">
        <f>+SUMIFS('Scritture 2015'!$F:$F,'Scritture 2015'!$G:$G,"39SD",'Scritture 2015'!$A:$A,$M591)</f>
        <v>0</v>
      </c>
      <c r="Z591" s="29">
        <f>+SUMIFS('Scritture 2015'!$F:$F,'Scritture 2015'!$G:$G,"37",'Scritture 2015'!$A:$A,$M591)</f>
        <v>-11361.833840000021</v>
      </c>
      <c r="AA591" s="29">
        <f>+SUMIFS('Scritture 2015'!$F:$F,'Scritture 2015'!$G:$G,"19",'Scritture 2015'!$A:$A,$M591)</f>
        <v>-5550.6729600000008</v>
      </c>
      <c r="AB591" s="29">
        <f>+SUMIFS('Scritture 2015'!$F:$F,'Scritture 2015'!$G:$G,"SP",'Scritture 2015'!$A:$A,$M591)</f>
        <v>0</v>
      </c>
      <c r="AC591" s="29">
        <f t="shared" si="52"/>
        <v>-16912.506800000021</v>
      </c>
      <c r="AD591" s="29">
        <f t="shared" si="57"/>
        <v>-16912.506800000021</v>
      </c>
      <c r="AF591">
        <v>640</v>
      </c>
    </row>
    <row r="592" spans="1:34" ht="45" x14ac:dyDescent="0.3">
      <c r="A592" s="12"/>
      <c r="B592" s="12"/>
      <c r="C592" s="13"/>
      <c r="D592" s="13"/>
      <c r="E592" s="14"/>
      <c r="F592" s="13"/>
      <c r="G592" s="13"/>
      <c r="H592" s="10" t="s">
        <v>795</v>
      </c>
      <c r="I592" s="10" t="s">
        <v>795</v>
      </c>
      <c r="J592" t="s">
        <v>797</v>
      </c>
      <c r="M592" s="15"/>
      <c r="N592" s="132" t="s">
        <v>797</v>
      </c>
      <c r="O592" s="12">
        <f>+VLOOKUP(M592,[2]Foglio1!$A:$C,3,0)</f>
        <v>0</v>
      </c>
      <c r="P592" s="12"/>
      <c r="Q592" s="12">
        <f t="shared" si="58"/>
        <v>0</v>
      </c>
      <c r="R592" s="29"/>
      <c r="S592" s="29"/>
      <c r="T592" s="29">
        <f>+SUMIFS('Scritture 2015'!$F:$F,'Scritture 2015'!$G:$G,"38",'Scritture 2015'!$A:$A,$M592)</f>
        <v>0</v>
      </c>
      <c r="U592" s="29">
        <f>+SUMIFS('Scritture 2015'!$F:$F,'Scritture 2015'!$G:$G,"16",'Scritture 2015'!$A:$A,$M592)</f>
        <v>0</v>
      </c>
      <c r="V592" s="29">
        <f>+SUMIFS('Scritture 2015'!$F:$F,'Scritture 2015'!$G:$G,"39CA",'Scritture 2015'!$A:$A,$M592)</f>
        <v>0</v>
      </c>
      <c r="W592" s="29">
        <f>+SUMIFS('Scritture 2015'!$F:$F,'Scritture 2015'!$G:$G,"17",'Scritture 2015'!$A:$A,$M592)</f>
        <v>0</v>
      </c>
      <c r="X592" s="29">
        <f>+SUMIFS('Scritture 2015'!$F:$F,'Scritture 2015'!$G:$G,"39AF",'Scritture 2015'!$A:$A,$M592)</f>
        <v>0</v>
      </c>
      <c r="Y592" s="29">
        <f>+SUMIFS('Scritture 2015'!$F:$F,'Scritture 2015'!$G:$G,"39SD",'Scritture 2015'!$A:$A,$M592)</f>
        <v>0</v>
      </c>
      <c r="Z592" s="29">
        <f>+SUMIFS('Scritture 2015'!$F:$F,'Scritture 2015'!$G:$G,"37",'Scritture 2015'!$A:$A,$M592)</f>
        <v>0</v>
      </c>
      <c r="AA592" s="29">
        <f>+SUMIFS('Scritture 2015'!$F:$F,'Scritture 2015'!$G:$G,"19",'Scritture 2015'!$A:$A,$M592)</f>
        <v>0</v>
      </c>
      <c r="AB592" s="29">
        <f>+SUMIFS('Scritture 2015'!$F:$F,'Scritture 2015'!$G:$G,"SP",'Scritture 2015'!$A:$A,$M592)</f>
        <v>0</v>
      </c>
      <c r="AC592" s="29">
        <f t="shared" si="52"/>
        <v>0</v>
      </c>
      <c r="AD592" s="29">
        <f t="shared" si="57"/>
        <v>0</v>
      </c>
      <c r="AF592">
        <v>640</v>
      </c>
    </row>
    <row r="593" spans="1:32" ht="30" x14ac:dyDescent="0.3">
      <c r="A593" s="12"/>
      <c r="B593" s="12"/>
      <c r="C593" s="13"/>
      <c r="D593" s="13"/>
      <c r="E593" s="14"/>
      <c r="F593" s="13"/>
      <c r="G593" s="13"/>
      <c r="H593" s="10" t="s">
        <v>795</v>
      </c>
      <c r="I593" s="10" t="s">
        <v>795</v>
      </c>
      <c r="J593" t="s">
        <v>798</v>
      </c>
      <c r="M593" s="15"/>
      <c r="N593" s="132" t="s">
        <v>798</v>
      </c>
      <c r="O593" s="12">
        <f>+VLOOKUP(M593,[2]Foglio1!$A:$C,3,0)</f>
        <v>0</v>
      </c>
      <c r="P593" s="12"/>
      <c r="Q593" s="12">
        <f t="shared" si="58"/>
        <v>0</v>
      </c>
      <c r="R593" s="29"/>
      <c r="S593" s="29"/>
      <c r="T593" s="29">
        <f>+SUMIFS('Scritture 2015'!$F:$F,'Scritture 2015'!$G:$G,"38",'Scritture 2015'!$A:$A,$M593)</f>
        <v>0</v>
      </c>
      <c r="U593" s="29">
        <f>+SUMIFS('Scritture 2015'!$F:$F,'Scritture 2015'!$G:$G,"16",'Scritture 2015'!$A:$A,$M593)</f>
        <v>0</v>
      </c>
      <c r="V593" s="29">
        <f>+SUMIFS('Scritture 2015'!$F:$F,'Scritture 2015'!$G:$G,"39CA",'Scritture 2015'!$A:$A,$M593)</f>
        <v>0</v>
      </c>
      <c r="W593" s="29">
        <f>+SUMIFS('Scritture 2015'!$F:$F,'Scritture 2015'!$G:$G,"17",'Scritture 2015'!$A:$A,$M593)</f>
        <v>0</v>
      </c>
      <c r="X593" s="29">
        <f>+SUMIFS('Scritture 2015'!$F:$F,'Scritture 2015'!$G:$G,"39AF",'Scritture 2015'!$A:$A,$M593)</f>
        <v>0</v>
      </c>
      <c r="Y593" s="29">
        <f>+SUMIFS('Scritture 2015'!$F:$F,'Scritture 2015'!$G:$G,"39SD",'Scritture 2015'!$A:$A,$M593)</f>
        <v>0</v>
      </c>
      <c r="Z593" s="29">
        <f>+SUMIFS('Scritture 2015'!$F:$F,'Scritture 2015'!$G:$G,"37",'Scritture 2015'!$A:$A,$M593)</f>
        <v>0</v>
      </c>
      <c r="AA593" s="29">
        <f>+SUMIFS('Scritture 2015'!$F:$F,'Scritture 2015'!$G:$G,"19",'Scritture 2015'!$A:$A,$M593)</f>
        <v>0</v>
      </c>
      <c r="AB593" s="29">
        <f>+SUMIFS('Scritture 2015'!$F:$F,'Scritture 2015'!$G:$G,"SP",'Scritture 2015'!$A:$A,$M593)</f>
        <v>0</v>
      </c>
      <c r="AC593" s="29">
        <f t="shared" ref="AC593:AC595" si="60">+P593+SUM(T593:AB593)</f>
        <v>0</v>
      </c>
      <c r="AD593" s="29">
        <f t="shared" si="57"/>
        <v>0</v>
      </c>
      <c r="AF593">
        <v>640</v>
      </c>
    </row>
    <row r="594" spans="1:32" ht="30" x14ac:dyDescent="0.3">
      <c r="A594" s="12"/>
      <c r="B594" s="12"/>
      <c r="C594" s="13"/>
      <c r="D594" s="13"/>
      <c r="E594" s="14"/>
      <c r="F594" s="13"/>
      <c r="G594" s="13"/>
      <c r="H594" s="10" t="s">
        <v>795</v>
      </c>
      <c r="I594" s="10" t="s">
        <v>795</v>
      </c>
      <c r="J594" t="s">
        <v>799</v>
      </c>
      <c r="M594" s="15"/>
      <c r="N594" s="132" t="s">
        <v>799</v>
      </c>
      <c r="O594" s="12">
        <f>+VLOOKUP(M594,[2]Foglio1!$A:$C,3,0)</f>
        <v>0</v>
      </c>
      <c r="P594" s="12"/>
      <c r="Q594" s="12">
        <f t="shared" si="58"/>
        <v>0</v>
      </c>
      <c r="R594" s="29"/>
      <c r="S594" s="29"/>
      <c r="T594" s="29">
        <f>+SUMIFS('Scritture 2015'!$F:$F,'Scritture 2015'!$G:$G,"38",'Scritture 2015'!$A:$A,$M594)</f>
        <v>0</v>
      </c>
      <c r="U594" s="29">
        <f>+SUMIFS('Scritture 2015'!$F:$F,'Scritture 2015'!$G:$G,"16",'Scritture 2015'!$A:$A,$M594)</f>
        <v>0</v>
      </c>
      <c r="V594" s="29">
        <f>+SUMIFS('Scritture 2015'!$F:$F,'Scritture 2015'!$G:$G,"39CA",'Scritture 2015'!$A:$A,$M594)</f>
        <v>0</v>
      </c>
      <c r="W594" s="29">
        <f>+SUMIFS('Scritture 2015'!$F:$F,'Scritture 2015'!$G:$G,"17",'Scritture 2015'!$A:$A,$M594)</f>
        <v>0</v>
      </c>
      <c r="X594" s="29">
        <f>+SUMIFS('Scritture 2015'!$F:$F,'Scritture 2015'!$G:$G,"39AF",'Scritture 2015'!$A:$A,$M594)</f>
        <v>0</v>
      </c>
      <c r="Y594" s="29">
        <f>+SUMIFS('Scritture 2015'!$F:$F,'Scritture 2015'!$G:$G,"39SD",'Scritture 2015'!$A:$A,$M594)</f>
        <v>0</v>
      </c>
      <c r="Z594" s="29">
        <f>+SUMIFS('Scritture 2015'!$F:$F,'Scritture 2015'!$G:$G,"37",'Scritture 2015'!$A:$A,$M594)</f>
        <v>0</v>
      </c>
      <c r="AA594" s="29">
        <f>+SUMIFS('Scritture 2015'!$F:$F,'Scritture 2015'!$G:$G,"19",'Scritture 2015'!$A:$A,$M594)</f>
        <v>0</v>
      </c>
      <c r="AB594" s="29">
        <f>+SUMIFS('Scritture 2015'!$F:$F,'Scritture 2015'!$G:$G,"SP",'Scritture 2015'!$A:$A,$M594)</f>
        <v>0</v>
      </c>
      <c r="AC594" s="29">
        <f t="shared" si="60"/>
        <v>0</v>
      </c>
      <c r="AD594" s="29">
        <f t="shared" si="57"/>
        <v>0</v>
      </c>
      <c r="AF594">
        <v>640</v>
      </c>
    </row>
    <row r="595" spans="1:32" ht="45" x14ac:dyDescent="0.3">
      <c r="A595" s="12"/>
      <c r="B595" s="12"/>
      <c r="C595" s="13"/>
      <c r="D595" s="13"/>
      <c r="E595" s="14"/>
      <c r="F595" s="13"/>
      <c r="G595" s="13"/>
      <c r="H595" s="10" t="s">
        <v>795</v>
      </c>
      <c r="I595" s="10" t="s">
        <v>795</v>
      </c>
      <c r="J595" t="s">
        <v>800</v>
      </c>
      <c r="M595" s="15"/>
      <c r="N595" s="132" t="s">
        <v>800</v>
      </c>
      <c r="O595" s="12">
        <f>+VLOOKUP(M595,[2]Foglio1!$A:$C,3,0)</f>
        <v>0</v>
      </c>
      <c r="P595" s="12"/>
      <c r="Q595" s="12">
        <f t="shared" si="58"/>
        <v>0</v>
      </c>
      <c r="R595" s="29"/>
      <c r="S595" s="29"/>
      <c r="T595" s="29">
        <f>+SUMIFS('Scritture 2015'!$F:$F,'Scritture 2015'!$G:$G,"38",'Scritture 2015'!$A:$A,$M595)</f>
        <v>0</v>
      </c>
      <c r="U595" s="29">
        <f>+SUMIFS('Scritture 2015'!$F:$F,'Scritture 2015'!$G:$G,"16",'Scritture 2015'!$A:$A,$M595)</f>
        <v>0</v>
      </c>
      <c r="V595" s="29">
        <f>+SUMIFS('Scritture 2015'!$F:$F,'Scritture 2015'!$G:$G,"39CA",'Scritture 2015'!$A:$A,$M595)</f>
        <v>0</v>
      </c>
      <c r="W595" s="29">
        <f>+SUMIFS('Scritture 2015'!$F:$F,'Scritture 2015'!$G:$G,"17",'Scritture 2015'!$A:$A,$M595)</f>
        <v>0</v>
      </c>
      <c r="X595" s="29">
        <f>+SUMIFS('Scritture 2015'!$F:$F,'Scritture 2015'!$G:$G,"39AF",'Scritture 2015'!$A:$A,$M595)</f>
        <v>0</v>
      </c>
      <c r="Y595" s="29">
        <f>+SUMIFS('Scritture 2015'!$F:$F,'Scritture 2015'!$G:$G,"39SD",'Scritture 2015'!$A:$A,$M595)</f>
        <v>0</v>
      </c>
      <c r="Z595" s="29">
        <f>+SUMIFS('Scritture 2015'!$F:$F,'Scritture 2015'!$G:$G,"37",'Scritture 2015'!$A:$A,$M595)</f>
        <v>0</v>
      </c>
      <c r="AA595" s="29">
        <f>+SUMIFS('Scritture 2015'!$F:$F,'Scritture 2015'!$G:$G,"19",'Scritture 2015'!$A:$A,$M595)</f>
        <v>0</v>
      </c>
      <c r="AB595" s="29">
        <f>+SUMIFS('Scritture 2015'!$F:$F,'Scritture 2015'!$G:$G,"SP",'Scritture 2015'!$A:$A,$M595)</f>
        <v>0</v>
      </c>
      <c r="AC595" s="29">
        <f t="shared" si="60"/>
        <v>0</v>
      </c>
      <c r="AD595" s="29">
        <f t="shared" si="57"/>
        <v>0</v>
      </c>
      <c r="AF595">
        <v>640</v>
      </c>
    </row>
    <row r="596" spans="1:32" x14ac:dyDescent="0.3">
      <c r="M596" s="92"/>
      <c r="O596" s="10">
        <f>SUM(O3:O595)</f>
        <v>-2.5029294192790985E-9</v>
      </c>
      <c r="P596" s="10">
        <f>SUM(P3:P595)</f>
        <v>-2.4321707314811647E-8</v>
      </c>
      <c r="Q596" s="10">
        <f>SUM(Q3:Q595)</f>
        <v>3.1213858164846897E-9</v>
      </c>
      <c r="R596" s="10">
        <f t="shared" ref="R596:AD596" si="61">SUM(R3:R595)</f>
        <v>-5.8207660913467407E-11</v>
      </c>
      <c r="S596" s="10">
        <f t="shared" si="61"/>
        <v>0.22000000019761501</v>
      </c>
      <c r="T596" s="10">
        <f t="shared" si="61"/>
        <v>-5.4569682106375694E-12</v>
      </c>
      <c r="U596" s="10">
        <f t="shared" si="61"/>
        <v>1.1459633242338896E-10</v>
      </c>
      <c r="V596" s="10">
        <f t="shared" si="61"/>
        <v>0</v>
      </c>
      <c r="W596" s="10">
        <f t="shared" si="61"/>
        <v>-0.24499999998170097</v>
      </c>
      <c r="X596" s="10">
        <f t="shared" si="61"/>
        <v>-0.41650000000299769</v>
      </c>
      <c r="Y596" s="10">
        <f t="shared" si="61"/>
        <v>-9.0949470177292824E-13</v>
      </c>
      <c r="Z596" s="10">
        <f t="shared" si="61"/>
        <v>0</v>
      </c>
      <c r="AA596" s="10">
        <f t="shared" si="61"/>
        <v>-9.0949470177292824E-13</v>
      </c>
      <c r="AB596" s="10">
        <f t="shared" si="61"/>
        <v>282039.26368491299</v>
      </c>
      <c r="AC596" s="10">
        <f>SUM(AC3:AC595)</f>
        <v>0.22849998030505958</v>
      </c>
      <c r="AD596" s="10">
        <f t="shared" si="61"/>
        <v>0.22850000061953324</v>
      </c>
    </row>
    <row r="597" spans="1:32" x14ac:dyDescent="0.3">
      <c r="M597" s="92"/>
    </row>
  </sheetData>
  <autoFilter ref="E2:AH595"/>
  <mergeCells count="2">
    <mergeCell ref="A1:E1"/>
    <mergeCell ref="H1:L1"/>
  </mergeCells>
  <conditionalFormatting sqref="M1">
    <cfRule type="duplicateValues" dxfId="241" priority="42"/>
  </conditionalFormatting>
  <conditionalFormatting sqref="H1">
    <cfRule type="duplicateValues" dxfId="240" priority="41"/>
  </conditionalFormatting>
  <conditionalFormatting sqref="F1:G1 A1">
    <cfRule type="duplicateValues" dxfId="239" priority="43"/>
  </conditionalFormatting>
  <conditionalFormatting sqref="M147:M148">
    <cfRule type="duplicateValues" dxfId="238" priority="20"/>
  </conditionalFormatting>
  <conditionalFormatting sqref="M316">
    <cfRule type="duplicateValues" dxfId="237" priority="35" stopIfTrue="1"/>
  </conditionalFormatting>
  <conditionalFormatting sqref="M317">
    <cfRule type="duplicateValues" dxfId="236" priority="34" stopIfTrue="1"/>
  </conditionalFormatting>
  <conditionalFormatting sqref="M119:M121">
    <cfRule type="duplicateValues" dxfId="235" priority="33"/>
  </conditionalFormatting>
  <conditionalFormatting sqref="M179">
    <cfRule type="duplicateValues" dxfId="234" priority="32"/>
  </conditionalFormatting>
  <conditionalFormatting sqref="M280:M281">
    <cfRule type="duplicateValues" dxfId="233" priority="31"/>
  </conditionalFormatting>
  <conditionalFormatting sqref="M298:M299">
    <cfRule type="duplicateValues" dxfId="232" priority="30"/>
  </conditionalFormatting>
  <conditionalFormatting sqref="M498 M393:M394">
    <cfRule type="duplicateValues" dxfId="231" priority="36"/>
  </conditionalFormatting>
  <conditionalFormatting sqref="M549">
    <cfRule type="duplicateValues" dxfId="230" priority="29"/>
  </conditionalFormatting>
  <conditionalFormatting sqref="M536">
    <cfRule type="duplicateValues" dxfId="229" priority="28"/>
  </conditionalFormatting>
  <conditionalFormatting sqref="M354">
    <cfRule type="duplicateValues" dxfId="228" priority="27"/>
  </conditionalFormatting>
  <conditionalFormatting sqref="M326">
    <cfRule type="duplicateValues" dxfId="227" priority="26" stopIfTrue="1"/>
  </conditionalFormatting>
  <conditionalFormatting sqref="M326">
    <cfRule type="duplicateValues" dxfId="226" priority="25"/>
  </conditionalFormatting>
  <conditionalFormatting sqref="M102:M103">
    <cfRule type="duplicateValues" dxfId="225" priority="24"/>
  </conditionalFormatting>
  <conditionalFormatting sqref="M192:M193">
    <cfRule type="duplicateValues" dxfId="224" priority="23"/>
  </conditionalFormatting>
  <conditionalFormatting sqref="M527:M528">
    <cfRule type="duplicateValues" dxfId="223" priority="22"/>
  </conditionalFormatting>
  <conditionalFormatting sqref="M145:M148">
    <cfRule type="duplicateValues" dxfId="222" priority="21"/>
  </conditionalFormatting>
  <conditionalFormatting sqref="M331:M334 M318:M325">
    <cfRule type="duplicateValues" dxfId="221" priority="37" stopIfTrue="1"/>
  </conditionalFormatting>
  <conditionalFormatting sqref="M331:M334 M318:M325">
    <cfRule type="duplicateValues" dxfId="220" priority="38"/>
  </conditionalFormatting>
  <conditionalFormatting sqref="M190:M191">
    <cfRule type="duplicateValues" dxfId="219" priority="39"/>
  </conditionalFormatting>
  <conditionalFormatting sqref="M550 M395:M479 M282:M297 M122:M144 M300:M317 M499:M517 M537:M548 M3:M39 M355:M392 M335:M353 M180:M186 M198:M238 M104:M118 M256:M279 M529:M535 M149:M178 M519:M526 M56:M101 M481:M497 M240:M253 M188:M189">
    <cfRule type="duplicateValues" dxfId="218" priority="40"/>
  </conditionalFormatting>
  <conditionalFormatting sqref="N1">
    <cfRule type="duplicateValues" dxfId="217" priority="44"/>
  </conditionalFormatting>
  <conditionalFormatting sqref="M592:M595 M551:M581 M586:M590">
    <cfRule type="duplicateValues" dxfId="216" priority="19"/>
  </conditionalFormatting>
  <conditionalFormatting sqref="M254:M255">
    <cfRule type="duplicateValues" dxfId="215" priority="18"/>
  </conditionalFormatting>
  <conditionalFormatting sqref="M328">
    <cfRule type="duplicateValues" dxfId="214" priority="15" stopIfTrue="1"/>
  </conditionalFormatting>
  <conditionalFormatting sqref="M328">
    <cfRule type="duplicateValues" dxfId="213" priority="14"/>
  </conditionalFormatting>
  <conditionalFormatting sqref="M327">
    <cfRule type="duplicateValues" dxfId="212" priority="16" stopIfTrue="1"/>
  </conditionalFormatting>
  <conditionalFormatting sqref="M327">
    <cfRule type="duplicateValues" dxfId="211" priority="17"/>
  </conditionalFormatting>
  <conditionalFormatting sqref="M194:M197">
    <cfRule type="duplicateValues" dxfId="210" priority="13"/>
  </conditionalFormatting>
  <conditionalFormatting sqref="M582:M583">
    <cfRule type="duplicateValues" dxfId="209" priority="12"/>
  </conditionalFormatting>
  <conditionalFormatting sqref="M518">
    <cfRule type="duplicateValues" dxfId="208" priority="11"/>
  </conditionalFormatting>
  <conditionalFormatting sqref="M40">
    <cfRule type="duplicateValues" dxfId="207" priority="10"/>
  </conditionalFormatting>
  <conditionalFormatting sqref="M41:M45 M47">
    <cfRule type="duplicateValues" dxfId="206" priority="9"/>
  </conditionalFormatting>
  <conditionalFormatting sqref="M46">
    <cfRule type="duplicateValues" dxfId="205" priority="8"/>
  </conditionalFormatting>
  <conditionalFormatting sqref="M48">
    <cfRule type="duplicateValues" dxfId="204" priority="7"/>
  </conditionalFormatting>
  <conditionalFormatting sqref="M53">
    <cfRule type="duplicateValues" dxfId="203" priority="5"/>
  </conditionalFormatting>
  <conditionalFormatting sqref="M55">
    <cfRule type="duplicateValues" dxfId="202" priority="4"/>
  </conditionalFormatting>
  <conditionalFormatting sqref="M49:M52">
    <cfRule type="duplicateValues" dxfId="201" priority="6"/>
  </conditionalFormatting>
  <conditionalFormatting sqref="M54">
    <cfRule type="duplicateValues" dxfId="200" priority="3"/>
  </conditionalFormatting>
  <conditionalFormatting sqref="M480">
    <cfRule type="duplicateValues" dxfId="199" priority="2"/>
  </conditionalFormatting>
  <conditionalFormatting sqref="M187">
    <cfRule type="duplicateValues" dxfId="198" priority="1" stopIfTrue="1"/>
  </conditionalFormatting>
  <pageMargins left="0.31496062992125984" right="0.31496062992125984" top="0.35433070866141736" bottom="0.35433070866141736" header="0" footer="0"/>
  <pageSetup paperSize="8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7"/>
  <sheetViews>
    <sheetView workbookViewId="0">
      <pane ySplit="2" topLeftCell="A254" activePane="bottomLeft" state="frozen"/>
      <selection pane="bottomLeft" activeCell="F265" sqref="F265"/>
    </sheetView>
  </sheetViews>
  <sheetFormatPr defaultRowHeight="15" x14ac:dyDescent="0.3"/>
  <cols>
    <col min="1" max="1" width="12" bestFit="1" customWidth="1"/>
    <col min="2" max="2" width="45.42578125" bestFit="1" customWidth="1"/>
    <col min="3" max="4" width="15.85546875" customWidth="1"/>
    <col min="5" max="5" width="9"/>
    <col min="6" max="6" width="13.7109375" bestFit="1" customWidth="1"/>
    <col min="7" max="7" width="9.140625" style="33"/>
    <col min="9" max="12" width="12.28515625" customWidth="1"/>
    <col min="14" max="14" width="10.85546875" bestFit="1" customWidth="1"/>
    <col min="15" max="15" width="11.28515625" bestFit="1" customWidth="1"/>
  </cols>
  <sheetData>
    <row r="1" spans="1:11" x14ac:dyDescent="0.3">
      <c r="A1" s="46" t="s">
        <v>715</v>
      </c>
      <c r="B1" s="47">
        <v>0.27500000000000002</v>
      </c>
    </row>
    <row r="2" spans="1:11" x14ac:dyDescent="0.3">
      <c r="A2" s="46" t="s">
        <v>716</v>
      </c>
      <c r="B2" s="47">
        <v>3.9E-2</v>
      </c>
      <c r="H2" s="45"/>
      <c r="I2" s="45"/>
    </row>
    <row r="3" spans="1:11" x14ac:dyDescent="0.3">
      <c r="A3" s="39"/>
      <c r="B3" s="48"/>
      <c r="C3" s="34"/>
      <c r="D3" s="34"/>
      <c r="H3" s="10"/>
    </row>
    <row r="4" spans="1:11" x14ac:dyDescent="0.3">
      <c r="A4" s="39"/>
      <c r="B4" s="39"/>
      <c r="C4" s="34"/>
      <c r="D4" s="34"/>
    </row>
    <row r="5" spans="1:11" x14ac:dyDescent="0.3">
      <c r="A5" s="40" t="s">
        <v>718</v>
      </c>
      <c r="B5" s="40"/>
      <c r="C5" s="35" t="s">
        <v>710</v>
      </c>
      <c r="D5" s="35" t="s">
        <v>711</v>
      </c>
      <c r="F5" s="45" t="s">
        <v>714</v>
      </c>
      <c r="G5" s="45" t="s">
        <v>712</v>
      </c>
    </row>
    <row r="6" spans="1:11" x14ac:dyDescent="0.3">
      <c r="A6" s="36">
        <v>22206000017</v>
      </c>
      <c r="B6" s="36" t="s">
        <v>340</v>
      </c>
      <c r="C6" s="37"/>
      <c r="D6" s="37">
        <f>+C12</f>
        <v>1998.51</v>
      </c>
      <c r="F6" s="10">
        <f>+C6-D6</f>
        <v>-1998.51</v>
      </c>
      <c r="G6" s="33" t="s">
        <v>802</v>
      </c>
    </row>
    <row r="7" spans="1:11" x14ac:dyDescent="0.3">
      <c r="A7" s="15" t="s">
        <v>730</v>
      </c>
      <c r="B7" s="15" t="s">
        <v>724</v>
      </c>
      <c r="C7" s="12"/>
      <c r="D7" s="12">
        <f>+C13</f>
        <v>50.7</v>
      </c>
      <c r="F7" s="10">
        <f t="shared" ref="F7:F13" si="0">+C7-D7</f>
        <v>-50.7</v>
      </c>
      <c r="G7" s="33" t="s">
        <v>802</v>
      </c>
    </row>
    <row r="8" spans="1:11" x14ac:dyDescent="0.3">
      <c r="A8" s="15" t="s">
        <v>735</v>
      </c>
      <c r="B8" s="15" t="s">
        <v>725</v>
      </c>
      <c r="C8" s="12">
        <f>+D14</f>
        <v>192.09025000000003</v>
      </c>
      <c r="D8" s="12"/>
      <c r="F8" s="10">
        <f t="shared" si="0"/>
        <v>192.09025000000003</v>
      </c>
      <c r="G8" s="33" t="s">
        <v>802</v>
      </c>
    </row>
    <row r="9" spans="1:11" x14ac:dyDescent="0.3">
      <c r="A9" s="15">
        <v>11103000001</v>
      </c>
      <c r="B9" s="15" t="s">
        <v>35</v>
      </c>
      <c r="C9" s="12">
        <v>1300</v>
      </c>
      <c r="D9" s="12"/>
      <c r="F9" s="10">
        <f t="shared" si="0"/>
        <v>1300</v>
      </c>
      <c r="G9" s="33" t="s">
        <v>802</v>
      </c>
    </row>
    <row r="10" spans="1:11" x14ac:dyDescent="0.3">
      <c r="A10" s="23"/>
      <c r="B10" s="23"/>
      <c r="C10" s="12"/>
      <c r="D10" s="12"/>
      <c r="F10" s="10">
        <f t="shared" si="0"/>
        <v>0</v>
      </c>
      <c r="G10" s="33" t="s">
        <v>802</v>
      </c>
      <c r="I10" t="s">
        <v>716</v>
      </c>
      <c r="J10" t="s">
        <v>715</v>
      </c>
    </row>
    <row r="11" spans="1:11" x14ac:dyDescent="0.3">
      <c r="A11" s="23">
        <v>44009000012</v>
      </c>
      <c r="B11" s="23" t="s">
        <v>643</v>
      </c>
      <c r="C11" s="12"/>
      <c r="D11" s="12">
        <v>1300</v>
      </c>
      <c r="F11" s="10">
        <f t="shared" si="0"/>
        <v>-1300</v>
      </c>
      <c r="G11" s="33" t="s">
        <v>802</v>
      </c>
      <c r="I11" s="49">
        <f>-D11*($B$2)</f>
        <v>-50.7</v>
      </c>
      <c r="J11" s="49">
        <f>-D11*($B$1)</f>
        <v>-357.50000000000006</v>
      </c>
      <c r="K11" s="49"/>
    </row>
    <row r="12" spans="1:11" x14ac:dyDescent="0.3">
      <c r="A12" s="23" t="s">
        <v>793</v>
      </c>
      <c r="B12" s="23" t="s">
        <v>717</v>
      </c>
      <c r="C12" s="12">
        <v>1998.51</v>
      </c>
      <c r="D12" s="12"/>
      <c r="F12" s="10">
        <f t="shared" si="0"/>
        <v>1998.51</v>
      </c>
      <c r="G12" s="33" t="s">
        <v>802</v>
      </c>
      <c r="J12" s="49">
        <f>+C12*($B$1)</f>
        <v>549.59025000000008</v>
      </c>
      <c r="K12" s="49"/>
    </row>
    <row r="13" spans="1:11" x14ac:dyDescent="0.3">
      <c r="A13" s="59" t="s">
        <v>733</v>
      </c>
      <c r="B13" s="59" t="s">
        <v>728</v>
      </c>
      <c r="C13" s="61">
        <f>-I14</f>
        <v>50.7</v>
      </c>
      <c r="D13" s="61"/>
      <c r="F13" s="10">
        <f t="shared" si="0"/>
        <v>50.7</v>
      </c>
      <c r="G13" s="33" t="s">
        <v>802</v>
      </c>
      <c r="I13" s="49"/>
    </row>
    <row r="14" spans="1:11" x14ac:dyDescent="0.3">
      <c r="A14" s="41" t="s">
        <v>734</v>
      </c>
      <c r="B14" s="41" t="s">
        <v>727</v>
      </c>
      <c r="C14" s="32"/>
      <c r="D14" s="32">
        <f>+J14</f>
        <v>192.09025000000003</v>
      </c>
      <c r="F14" s="10">
        <f>+C14-D14</f>
        <v>-192.09025000000003</v>
      </c>
      <c r="G14" s="33" t="s">
        <v>802</v>
      </c>
      <c r="I14" s="50">
        <f>SUM(I11:I12)</f>
        <v>-50.7</v>
      </c>
      <c r="J14" s="50">
        <f>SUM(J11:J12)</f>
        <v>192.09025000000003</v>
      </c>
      <c r="K14" t="s">
        <v>722</v>
      </c>
    </row>
    <row r="15" spans="1:11" x14ac:dyDescent="0.3">
      <c r="A15" s="42"/>
      <c r="B15" s="42" t="s">
        <v>721</v>
      </c>
      <c r="C15" s="10">
        <f>SUM(C6:C14)</f>
        <v>3541.3002499999998</v>
      </c>
      <c r="D15" s="10">
        <f>SUM(D6:D14)</f>
        <v>3541.3002500000002</v>
      </c>
      <c r="F15" s="10">
        <f>SUM(F6:F14)</f>
        <v>0</v>
      </c>
    </row>
    <row r="16" spans="1:11" x14ac:dyDescent="0.3">
      <c r="A16" s="42"/>
      <c r="B16" s="42"/>
      <c r="C16" s="10"/>
      <c r="D16" s="10"/>
    </row>
    <row r="19" spans="1:11" x14ac:dyDescent="0.3">
      <c r="A19" s="40" t="s">
        <v>719</v>
      </c>
      <c r="B19" s="40"/>
      <c r="C19" s="35" t="s">
        <v>710</v>
      </c>
      <c r="D19" s="35" t="s">
        <v>711</v>
      </c>
      <c r="F19" s="45" t="s">
        <v>714</v>
      </c>
      <c r="G19" s="45" t="s">
        <v>712</v>
      </c>
    </row>
    <row r="20" spans="1:11" x14ac:dyDescent="0.3">
      <c r="A20" s="23">
        <v>22206000021</v>
      </c>
      <c r="B20" s="23" t="s">
        <v>344</v>
      </c>
      <c r="C20" s="12"/>
      <c r="D20" s="12">
        <f>+C27</f>
        <v>20265.64</v>
      </c>
      <c r="F20" s="10">
        <f t="shared" ref="F20:F29" si="1">+C20-D20</f>
        <v>-20265.64</v>
      </c>
      <c r="G20" s="33" t="s">
        <v>802</v>
      </c>
    </row>
    <row r="21" spans="1:11" x14ac:dyDescent="0.3">
      <c r="A21" s="15">
        <v>11103000001</v>
      </c>
      <c r="B21" s="15" t="s">
        <v>35</v>
      </c>
      <c r="C21" s="12"/>
      <c r="D21" s="12"/>
      <c r="F21" s="10">
        <f t="shared" si="1"/>
        <v>0</v>
      </c>
      <c r="G21" s="33" t="s">
        <v>802</v>
      </c>
    </row>
    <row r="22" spans="1:11" x14ac:dyDescent="0.3">
      <c r="A22" s="15" t="s">
        <v>730</v>
      </c>
      <c r="B22" s="15" t="s">
        <v>724</v>
      </c>
      <c r="C22" s="12"/>
      <c r="D22" s="12">
        <f>+C28</f>
        <v>482.07119999999998</v>
      </c>
      <c r="F22" s="10">
        <f t="shared" si="1"/>
        <v>-482.07119999999998</v>
      </c>
      <c r="G22" s="33" t="s">
        <v>802</v>
      </c>
    </row>
    <row r="23" spans="1:11" x14ac:dyDescent="0.3">
      <c r="A23" s="15" t="s">
        <v>735</v>
      </c>
      <c r="B23" s="15" t="s">
        <v>725</v>
      </c>
      <c r="C23" s="12">
        <f>+D29</f>
        <v>2173.8310000000001</v>
      </c>
      <c r="D23" s="12"/>
      <c r="F23" s="10">
        <f t="shared" si="1"/>
        <v>2173.8310000000001</v>
      </c>
      <c r="G23" s="33" t="s">
        <v>802</v>
      </c>
      <c r="I23" s="51" t="s">
        <v>723</v>
      </c>
    </row>
    <row r="24" spans="1:11" x14ac:dyDescent="0.3">
      <c r="A24" s="15">
        <v>11103000001</v>
      </c>
      <c r="B24" s="15" t="s">
        <v>35</v>
      </c>
      <c r="C24" s="12">
        <v>12360.8</v>
      </c>
      <c r="D24" s="12"/>
      <c r="F24" s="10">
        <f t="shared" si="1"/>
        <v>12360.8</v>
      </c>
      <c r="G24" s="33" t="s">
        <v>802</v>
      </c>
    </row>
    <row r="25" spans="1:11" x14ac:dyDescent="0.3">
      <c r="A25" s="23"/>
      <c r="B25" s="23"/>
      <c r="C25" s="12"/>
      <c r="D25" s="12"/>
      <c r="F25" s="10">
        <f t="shared" si="1"/>
        <v>0</v>
      </c>
      <c r="G25" s="33" t="s">
        <v>802</v>
      </c>
      <c r="I25" t="s">
        <v>716</v>
      </c>
      <c r="J25" t="s">
        <v>715</v>
      </c>
    </row>
    <row r="26" spans="1:11" x14ac:dyDescent="0.3">
      <c r="A26" s="23">
        <v>44009000012</v>
      </c>
      <c r="B26" s="23" t="s">
        <v>643</v>
      </c>
      <c r="C26" s="12"/>
      <c r="D26" s="12">
        <v>12360.8</v>
      </c>
      <c r="F26" s="10">
        <f t="shared" si="1"/>
        <v>-12360.8</v>
      </c>
      <c r="G26" s="33" t="s">
        <v>802</v>
      </c>
      <c r="I26" s="49">
        <f>-D26*($B$2)</f>
        <v>-482.07119999999998</v>
      </c>
      <c r="J26" s="49">
        <f>-D26*($B$1)</f>
        <v>-3399.2200000000003</v>
      </c>
      <c r="K26" s="49"/>
    </row>
    <row r="27" spans="1:11" x14ac:dyDescent="0.3">
      <c r="A27" s="23" t="s">
        <v>793</v>
      </c>
      <c r="B27" s="23" t="s">
        <v>717</v>
      </c>
      <c r="C27" s="12">
        <v>20265.64</v>
      </c>
      <c r="D27" s="12"/>
      <c r="F27" s="10">
        <f>+C27-D27</f>
        <v>20265.64</v>
      </c>
      <c r="G27" s="33" t="s">
        <v>802</v>
      </c>
      <c r="J27" s="49">
        <f>+C27*($B$1)</f>
        <v>5573.0510000000004</v>
      </c>
      <c r="K27" s="49"/>
    </row>
    <row r="28" spans="1:11" x14ac:dyDescent="0.3">
      <c r="A28" s="59" t="s">
        <v>733</v>
      </c>
      <c r="B28" s="59" t="s">
        <v>728</v>
      </c>
      <c r="C28" s="61">
        <f>-I29</f>
        <v>482.07119999999998</v>
      </c>
      <c r="D28" s="61"/>
      <c r="F28" s="10">
        <f>+C28-D28</f>
        <v>482.07119999999998</v>
      </c>
      <c r="G28" s="33" t="s">
        <v>802</v>
      </c>
      <c r="I28" s="49"/>
    </row>
    <row r="29" spans="1:11" x14ac:dyDescent="0.3">
      <c r="A29" s="41" t="s">
        <v>734</v>
      </c>
      <c r="B29" s="41" t="s">
        <v>727</v>
      </c>
      <c r="C29" s="32"/>
      <c r="D29" s="32">
        <f>+J29</f>
        <v>2173.8310000000001</v>
      </c>
      <c r="F29" s="10">
        <f t="shared" si="1"/>
        <v>-2173.8310000000001</v>
      </c>
      <c r="G29" s="33" t="s">
        <v>802</v>
      </c>
      <c r="I29" s="50">
        <f>SUM(I26:I27)</f>
        <v>-482.07119999999998</v>
      </c>
      <c r="J29" s="50">
        <f>SUM(J26:J27)</f>
        <v>2173.8310000000001</v>
      </c>
      <c r="K29" t="s">
        <v>722</v>
      </c>
    </row>
    <row r="30" spans="1:11" x14ac:dyDescent="0.3">
      <c r="A30" s="42"/>
      <c r="B30" s="42" t="s">
        <v>721</v>
      </c>
      <c r="C30" s="10">
        <f>SUM(C20:C29)</f>
        <v>35282.342199999999</v>
      </c>
      <c r="D30" s="10">
        <f>SUM(D20:D29)</f>
        <v>35282.342199999992</v>
      </c>
      <c r="F30" s="10">
        <f>SUM(F20:F29)</f>
        <v>0</v>
      </c>
    </row>
    <row r="33" spans="1:11" x14ac:dyDescent="0.3">
      <c r="A33" s="40" t="s">
        <v>720</v>
      </c>
      <c r="B33" s="40"/>
      <c r="C33" s="35" t="s">
        <v>710</v>
      </c>
      <c r="D33" s="35" t="s">
        <v>711</v>
      </c>
      <c r="F33" s="45" t="s">
        <v>714</v>
      </c>
      <c r="G33" s="45" t="s">
        <v>712</v>
      </c>
    </row>
    <row r="34" spans="1:11" x14ac:dyDescent="0.3">
      <c r="A34" s="23">
        <v>22206000022</v>
      </c>
      <c r="B34" s="23" t="s">
        <v>345</v>
      </c>
      <c r="C34" s="12"/>
      <c r="D34" s="12">
        <v>7530.66</v>
      </c>
      <c r="F34" s="10">
        <f t="shared" ref="F34:F43" si="2">+C34-D34</f>
        <v>-7530.66</v>
      </c>
      <c r="G34" s="33" t="s">
        <v>802</v>
      </c>
    </row>
    <row r="35" spans="1:11" x14ac:dyDescent="0.3">
      <c r="A35" s="15">
        <v>11103000001</v>
      </c>
      <c r="B35" s="15" t="s">
        <v>35</v>
      </c>
      <c r="C35" s="12"/>
      <c r="D35" s="12"/>
      <c r="F35" s="10">
        <f t="shared" si="2"/>
        <v>0</v>
      </c>
      <c r="G35" s="33" t="s">
        <v>802</v>
      </c>
    </row>
    <row r="36" spans="1:11" x14ac:dyDescent="0.3">
      <c r="A36" s="15" t="s">
        <v>730</v>
      </c>
      <c r="B36" s="15" t="s">
        <v>724</v>
      </c>
      <c r="C36" s="12"/>
      <c r="D36" s="12">
        <f>+C42</f>
        <v>312.40131000000002</v>
      </c>
      <c r="F36" s="10">
        <f t="shared" si="2"/>
        <v>-312.40131000000002</v>
      </c>
      <c r="G36" s="33" t="s">
        <v>802</v>
      </c>
    </row>
    <row r="37" spans="1:11" x14ac:dyDescent="0.3">
      <c r="A37" s="15" t="s">
        <v>735</v>
      </c>
      <c r="B37" s="15" t="s">
        <v>725</v>
      </c>
      <c r="C37" s="12"/>
      <c r="D37" s="12">
        <f>+C43</f>
        <v>131.89825000000019</v>
      </c>
      <c r="F37" s="10">
        <f t="shared" si="2"/>
        <v>-131.89825000000019</v>
      </c>
      <c r="G37" s="33" t="s">
        <v>802</v>
      </c>
    </row>
    <row r="38" spans="1:11" x14ac:dyDescent="0.3">
      <c r="A38" s="15">
        <v>11103000001</v>
      </c>
      <c r="B38" s="15" t="s">
        <v>35</v>
      </c>
      <c r="C38" s="12">
        <v>8010.29</v>
      </c>
      <c r="D38" s="12"/>
      <c r="F38" s="10">
        <f t="shared" si="2"/>
        <v>8010.29</v>
      </c>
      <c r="G38" s="33" t="s">
        <v>802</v>
      </c>
    </row>
    <row r="39" spans="1:11" x14ac:dyDescent="0.3">
      <c r="A39" s="23"/>
      <c r="B39" s="23"/>
      <c r="C39" s="12"/>
      <c r="D39" s="12"/>
      <c r="F39" s="10">
        <f t="shared" si="2"/>
        <v>0</v>
      </c>
      <c r="G39" s="33" t="s">
        <v>802</v>
      </c>
      <c r="I39" t="s">
        <v>716</v>
      </c>
      <c r="J39" t="s">
        <v>715</v>
      </c>
    </row>
    <row r="40" spans="1:11" x14ac:dyDescent="0.3">
      <c r="A40" s="23">
        <v>44009000012</v>
      </c>
      <c r="B40" s="23" t="s">
        <v>643</v>
      </c>
      <c r="C40" s="12"/>
      <c r="D40" s="12">
        <v>8010.29</v>
      </c>
      <c r="F40" s="10">
        <f t="shared" si="2"/>
        <v>-8010.29</v>
      </c>
      <c r="G40" s="33" t="s">
        <v>802</v>
      </c>
      <c r="I40" s="49">
        <f>-D40*($B$2)</f>
        <v>-312.40131000000002</v>
      </c>
      <c r="J40" s="49">
        <f>-D40*($B$1)</f>
        <v>-2202.8297500000003</v>
      </c>
      <c r="K40" s="49"/>
    </row>
    <row r="41" spans="1:11" x14ac:dyDescent="0.3">
      <c r="A41" s="23" t="s">
        <v>793</v>
      </c>
      <c r="B41" s="23" t="s">
        <v>717</v>
      </c>
      <c r="C41" s="12">
        <f>+D34</f>
        <v>7530.66</v>
      </c>
      <c r="D41" s="12"/>
      <c r="F41" s="10">
        <f t="shared" si="2"/>
        <v>7530.66</v>
      </c>
      <c r="G41" s="33" t="s">
        <v>802</v>
      </c>
      <c r="J41" s="49">
        <f>+C41*($B$1)</f>
        <v>2070.9315000000001</v>
      </c>
      <c r="K41" s="49"/>
    </row>
    <row r="42" spans="1:11" x14ac:dyDescent="0.3">
      <c r="A42" s="59" t="s">
        <v>733</v>
      </c>
      <c r="B42" s="59" t="s">
        <v>728</v>
      </c>
      <c r="C42" s="61">
        <f>-I43</f>
        <v>312.40131000000002</v>
      </c>
      <c r="D42" s="61"/>
      <c r="F42" s="10">
        <f t="shared" si="2"/>
        <v>312.40131000000002</v>
      </c>
      <c r="G42" s="33" t="s">
        <v>802</v>
      </c>
      <c r="I42" s="49"/>
    </row>
    <row r="43" spans="1:11" x14ac:dyDescent="0.3">
      <c r="A43" s="41" t="s">
        <v>734</v>
      </c>
      <c r="B43" s="41" t="s">
        <v>727</v>
      </c>
      <c r="C43" s="32">
        <f>-J43</f>
        <v>131.89825000000019</v>
      </c>
      <c r="D43" s="32"/>
      <c r="F43" s="10">
        <f t="shared" si="2"/>
        <v>131.89825000000019</v>
      </c>
      <c r="G43" s="33" t="s">
        <v>802</v>
      </c>
      <c r="I43" s="50">
        <f>SUM(I40:I41)</f>
        <v>-312.40131000000002</v>
      </c>
      <c r="J43" s="50">
        <f>SUM(J40:J41)</f>
        <v>-131.89825000000019</v>
      </c>
      <c r="K43" t="s">
        <v>722</v>
      </c>
    </row>
    <row r="44" spans="1:11" x14ac:dyDescent="0.3">
      <c r="A44" s="42"/>
      <c r="B44" s="42"/>
      <c r="C44" s="10">
        <f>SUM(C34:C43)</f>
        <v>15985.24956</v>
      </c>
      <c r="D44" s="10">
        <f>SUM(D34:D43)</f>
        <v>15985.24956</v>
      </c>
      <c r="F44" s="10">
        <f>SUM(F34:F43)</f>
        <v>0</v>
      </c>
    </row>
    <row r="47" spans="1:11" x14ac:dyDescent="0.3">
      <c r="A47" s="75" t="s">
        <v>815</v>
      </c>
      <c r="B47" s="75"/>
      <c r="C47" s="76" t="s">
        <v>710</v>
      </c>
      <c r="D47" s="76" t="s">
        <v>711</v>
      </c>
      <c r="E47" s="77"/>
      <c r="F47" s="78" t="s">
        <v>714</v>
      </c>
      <c r="G47" s="78" t="s">
        <v>712</v>
      </c>
    </row>
    <row r="48" spans="1:11" x14ac:dyDescent="0.3">
      <c r="A48" s="79">
        <v>11301000002</v>
      </c>
      <c r="B48" s="79" t="s">
        <v>220</v>
      </c>
      <c r="C48" s="37"/>
      <c r="D48" s="37">
        <v>1710.4899999999907</v>
      </c>
      <c r="E48" s="77"/>
      <c r="F48" s="80">
        <f>+C48-D48</f>
        <v>-1710.4899999999907</v>
      </c>
      <c r="G48" s="85" t="s">
        <v>813</v>
      </c>
    </row>
    <row r="49" spans="1:9" x14ac:dyDescent="0.3">
      <c r="A49" s="79">
        <v>11301000004</v>
      </c>
      <c r="B49" s="79" t="s">
        <v>224</v>
      </c>
      <c r="C49" s="37">
        <v>1085.3800000000047</v>
      </c>
      <c r="D49" s="61">
        <v>3401.8699999999953</v>
      </c>
      <c r="E49" s="77"/>
      <c r="F49" s="80">
        <f t="shared" ref="F49:F62" si="3">+C49-D49</f>
        <v>-2316.4899999999907</v>
      </c>
      <c r="G49" s="85" t="s">
        <v>813</v>
      </c>
    </row>
    <row r="50" spans="1:9" x14ac:dyDescent="0.3">
      <c r="A50" s="79">
        <v>11301000005</v>
      </c>
      <c r="B50" s="79" t="s">
        <v>225</v>
      </c>
      <c r="C50" s="37">
        <v>7590.0599999999977</v>
      </c>
      <c r="D50" s="61">
        <v>78517</v>
      </c>
      <c r="E50" s="77"/>
      <c r="F50" s="80">
        <f t="shared" si="3"/>
        <v>-70926.94</v>
      </c>
      <c r="G50" s="85" t="s">
        <v>813</v>
      </c>
    </row>
    <row r="51" spans="1:9" x14ac:dyDescent="0.3">
      <c r="A51" s="79">
        <v>11301000006</v>
      </c>
      <c r="B51" s="79" t="s">
        <v>226</v>
      </c>
      <c r="C51" s="37"/>
      <c r="D51" s="61">
        <v>5677.6100000000006</v>
      </c>
      <c r="E51" s="77"/>
      <c r="F51" s="80">
        <f t="shared" si="3"/>
        <v>-5677.6100000000006</v>
      </c>
      <c r="G51" s="85" t="s">
        <v>813</v>
      </c>
    </row>
    <row r="52" spans="1:9" x14ac:dyDescent="0.3">
      <c r="A52" s="79">
        <v>11301000007</v>
      </c>
      <c r="B52" s="79" t="s">
        <v>227</v>
      </c>
      <c r="C52" s="37"/>
      <c r="D52" s="37">
        <v>3830</v>
      </c>
      <c r="E52" s="77"/>
      <c r="F52" s="80">
        <f t="shared" si="3"/>
        <v>-3830</v>
      </c>
      <c r="G52" s="85" t="s">
        <v>813</v>
      </c>
    </row>
    <row r="53" spans="1:9" x14ac:dyDescent="0.3">
      <c r="A53" s="81" t="s">
        <v>749</v>
      </c>
      <c r="B53" s="79" t="s">
        <v>750</v>
      </c>
      <c r="C53" s="37"/>
      <c r="D53" s="37"/>
      <c r="E53" s="77"/>
      <c r="F53" s="80">
        <f t="shared" si="3"/>
        <v>0</v>
      </c>
      <c r="G53" s="85" t="s">
        <v>813</v>
      </c>
    </row>
    <row r="54" spans="1:9" x14ac:dyDescent="0.3">
      <c r="A54" s="79">
        <v>11301000008</v>
      </c>
      <c r="B54" s="79" t="s">
        <v>228</v>
      </c>
      <c r="C54" s="37">
        <v>953.29999999999973</v>
      </c>
      <c r="D54" s="37"/>
      <c r="E54" s="77"/>
      <c r="F54" s="80">
        <f t="shared" si="3"/>
        <v>953.29999999999973</v>
      </c>
      <c r="G54" s="85" t="s">
        <v>813</v>
      </c>
    </row>
    <row r="55" spans="1:9" x14ac:dyDescent="0.3">
      <c r="A55" s="23" t="s">
        <v>730</v>
      </c>
      <c r="B55" s="23" t="s">
        <v>724</v>
      </c>
      <c r="C55" s="12">
        <v>0</v>
      </c>
      <c r="D55" s="12"/>
      <c r="E55" s="77"/>
      <c r="F55" s="80">
        <f t="shared" si="3"/>
        <v>0</v>
      </c>
      <c r="G55" s="85" t="s">
        <v>813</v>
      </c>
    </row>
    <row r="56" spans="1:9" x14ac:dyDescent="0.3">
      <c r="A56" s="23" t="s">
        <v>735</v>
      </c>
      <c r="B56" s="23" t="s">
        <v>725</v>
      </c>
      <c r="C56" s="12"/>
      <c r="D56" s="12">
        <v>543.41650000000243</v>
      </c>
      <c r="E56" s="77"/>
      <c r="F56" s="80">
        <f t="shared" si="3"/>
        <v>-543.41650000000243</v>
      </c>
      <c r="G56" s="85" t="s">
        <v>813</v>
      </c>
    </row>
    <row r="57" spans="1:9" x14ac:dyDescent="0.3">
      <c r="A57" s="23"/>
      <c r="B57" s="42"/>
      <c r="C57" s="12"/>
      <c r="D57" s="12"/>
      <c r="E57" s="77"/>
      <c r="F57" s="80">
        <f t="shared" si="3"/>
        <v>0</v>
      </c>
      <c r="G57" s="85" t="s">
        <v>813</v>
      </c>
    </row>
    <row r="58" spans="1:9" x14ac:dyDescent="0.3">
      <c r="A58" s="23"/>
      <c r="B58" s="42"/>
      <c r="C58" s="12"/>
      <c r="D58" s="12"/>
      <c r="E58" s="77"/>
      <c r="F58" s="80">
        <f t="shared" si="3"/>
        <v>0</v>
      </c>
      <c r="G58" s="85" t="s">
        <v>813</v>
      </c>
      <c r="I58" t="s">
        <v>819</v>
      </c>
    </row>
    <row r="59" spans="1:9" x14ac:dyDescent="0.3">
      <c r="A59" s="23" t="s">
        <v>790</v>
      </c>
      <c r="B59" s="77" t="s">
        <v>729</v>
      </c>
      <c r="C59" s="12">
        <v>7652.679999999993</v>
      </c>
      <c r="D59" s="12">
        <v>9628.7400000000016</v>
      </c>
      <c r="E59" s="77"/>
      <c r="F59" s="80">
        <f t="shared" si="3"/>
        <v>-1976.0600000000086</v>
      </c>
      <c r="G59" s="85" t="s">
        <v>813</v>
      </c>
    </row>
    <row r="60" spans="1:9" x14ac:dyDescent="0.3">
      <c r="A60" s="23">
        <v>55113000006</v>
      </c>
      <c r="B60" s="77" t="s">
        <v>677</v>
      </c>
      <c r="C60" s="61">
        <v>85484.29</v>
      </c>
      <c r="D60" s="61"/>
      <c r="E60" s="77"/>
      <c r="F60" s="80">
        <f t="shared" si="3"/>
        <v>85484.29</v>
      </c>
      <c r="G60" s="85" t="s">
        <v>813</v>
      </c>
    </row>
    <row r="61" spans="1:9" x14ac:dyDescent="0.3">
      <c r="A61" s="23" t="s">
        <v>733</v>
      </c>
      <c r="B61" s="59" t="s">
        <v>728</v>
      </c>
      <c r="C61" s="61"/>
      <c r="D61" s="61">
        <v>0</v>
      </c>
      <c r="E61" s="77"/>
      <c r="F61" s="80">
        <f t="shared" si="3"/>
        <v>0</v>
      </c>
      <c r="G61" s="85" t="s">
        <v>813</v>
      </c>
    </row>
    <row r="62" spans="1:9" x14ac:dyDescent="0.3">
      <c r="A62" s="23" t="s">
        <v>734</v>
      </c>
      <c r="B62" s="41" t="s">
        <v>727</v>
      </c>
      <c r="C62" s="32">
        <v>543</v>
      </c>
      <c r="D62" s="32"/>
      <c r="E62" s="77"/>
      <c r="F62" s="80">
        <f t="shared" si="3"/>
        <v>543</v>
      </c>
      <c r="G62" s="85" t="s">
        <v>813</v>
      </c>
    </row>
    <row r="63" spans="1:9" x14ac:dyDescent="0.3">
      <c r="A63" s="42"/>
      <c r="B63" s="42" t="s">
        <v>721</v>
      </c>
      <c r="C63" s="80">
        <v>128987.29421999998</v>
      </c>
      <c r="D63" s="80">
        <v>128987.29421999998</v>
      </c>
      <c r="E63" s="77"/>
      <c r="F63" s="80">
        <v>0</v>
      </c>
      <c r="G63" s="85"/>
    </row>
    <row r="66" spans="1:7" x14ac:dyDescent="0.3">
      <c r="A66" s="75" t="s">
        <v>816</v>
      </c>
      <c r="B66" s="75"/>
      <c r="C66" s="76" t="s">
        <v>710</v>
      </c>
      <c r="D66" s="76" t="s">
        <v>711</v>
      </c>
      <c r="E66" s="77"/>
      <c r="F66" s="78" t="s">
        <v>714</v>
      </c>
      <c r="G66" s="78" t="s">
        <v>712</v>
      </c>
    </row>
    <row r="67" spans="1:7" x14ac:dyDescent="0.3">
      <c r="A67" s="36" t="s">
        <v>738</v>
      </c>
      <c r="B67" s="36" t="s">
        <v>739</v>
      </c>
      <c r="C67" s="37"/>
      <c r="D67" s="37">
        <v>5400</v>
      </c>
      <c r="E67" s="77"/>
      <c r="F67" s="80">
        <f>+C67-D67</f>
        <v>-5400</v>
      </c>
      <c r="G67" s="85">
        <v>17</v>
      </c>
    </row>
    <row r="68" spans="1:7" x14ac:dyDescent="0.3">
      <c r="A68" s="23" t="s">
        <v>836</v>
      </c>
      <c r="B68" s="23" t="s">
        <v>837</v>
      </c>
      <c r="C68" s="12"/>
      <c r="D68" s="12">
        <v>289.22000000000025</v>
      </c>
      <c r="E68" s="77"/>
      <c r="F68" s="80">
        <f>+C68-D68</f>
        <v>-289.22000000000025</v>
      </c>
      <c r="G68" s="85">
        <v>17</v>
      </c>
    </row>
    <row r="69" spans="1:7" x14ac:dyDescent="0.3">
      <c r="A69" s="23" t="s">
        <v>838</v>
      </c>
      <c r="B69" s="23" t="s">
        <v>839</v>
      </c>
      <c r="C69" s="12">
        <v>6435.14</v>
      </c>
      <c r="D69" s="12"/>
      <c r="E69" s="77"/>
      <c r="F69" s="80">
        <f>+C69-D69</f>
        <v>6435.14</v>
      </c>
      <c r="G69" s="85">
        <v>17</v>
      </c>
    </row>
    <row r="70" spans="1:7" x14ac:dyDescent="0.3">
      <c r="A70" s="23" t="s">
        <v>758</v>
      </c>
      <c r="B70" s="23" t="s">
        <v>759</v>
      </c>
      <c r="C70" s="12"/>
      <c r="D70" s="12">
        <v>43.188079999999985</v>
      </c>
      <c r="E70" s="77"/>
      <c r="F70" s="80">
        <v>-43.188079999999985</v>
      </c>
      <c r="G70" s="85">
        <v>17</v>
      </c>
    </row>
    <row r="71" spans="1:7" x14ac:dyDescent="0.3">
      <c r="A71" s="23" t="s">
        <v>760</v>
      </c>
      <c r="B71" s="23" t="s">
        <v>761</v>
      </c>
      <c r="C71" s="12"/>
      <c r="D71" s="12">
        <v>205.1224999999996</v>
      </c>
      <c r="E71" s="77"/>
      <c r="F71" s="80">
        <v>-205.1224999999996</v>
      </c>
      <c r="G71" s="85">
        <v>17</v>
      </c>
    </row>
    <row r="72" spans="1:7" x14ac:dyDescent="0.3">
      <c r="A72" s="23" t="s">
        <v>770</v>
      </c>
      <c r="B72" s="23" t="s">
        <v>771</v>
      </c>
      <c r="C72" s="12"/>
      <c r="D72" s="12">
        <v>13</v>
      </c>
      <c r="E72" s="77"/>
      <c r="F72" s="80">
        <v>-13</v>
      </c>
      <c r="G72" s="85">
        <v>17</v>
      </c>
    </row>
    <row r="73" spans="1:7" x14ac:dyDescent="0.3">
      <c r="A73" s="23"/>
      <c r="B73" s="23"/>
      <c r="C73" s="12"/>
      <c r="D73" s="12"/>
      <c r="E73" s="77"/>
      <c r="F73" s="80">
        <v>0</v>
      </c>
      <c r="G73" s="85">
        <v>17</v>
      </c>
    </row>
    <row r="74" spans="1:7" x14ac:dyDescent="0.3">
      <c r="A74" s="23"/>
      <c r="B74" s="23"/>
      <c r="C74" s="12"/>
      <c r="D74" s="12"/>
      <c r="E74" s="77"/>
      <c r="F74" s="80">
        <v>0</v>
      </c>
      <c r="G74" s="85">
        <v>17</v>
      </c>
    </row>
    <row r="75" spans="1:7" x14ac:dyDescent="0.3">
      <c r="A75" s="23">
        <v>44008000053</v>
      </c>
      <c r="B75" s="23" t="s">
        <v>597</v>
      </c>
      <c r="C75" s="12"/>
      <c r="D75" s="12">
        <v>6840.7199999999993</v>
      </c>
      <c r="E75" s="77"/>
      <c r="F75" s="80">
        <v>-6840.7199999999993</v>
      </c>
      <c r="G75" s="85">
        <v>17</v>
      </c>
    </row>
    <row r="76" spans="1:7" x14ac:dyDescent="0.3">
      <c r="A76" s="23" t="s">
        <v>780</v>
      </c>
      <c r="B76" s="23" t="s">
        <v>781</v>
      </c>
      <c r="C76" s="12">
        <v>5400</v>
      </c>
      <c r="D76" s="12"/>
      <c r="E76" s="77"/>
      <c r="F76" s="80">
        <v>5400</v>
      </c>
      <c r="G76" s="85">
        <v>17</v>
      </c>
    </row>
    <row r="77" spans="1:7" x14ac:dyDescent="0.3">
      <c r="A77" s="23" t="s">
        <v>811</v>
      </c>
      <c r="B77" s="23" t="s">
        <v>794</v>
      </c>
      <c r="C77" s="12">
        <v>694.82</v>
      </c>
      <c r="D77" s="12"/>
      <c r="E77" s="77"/>
      <c r="F77" s="80">
        <v>694.82</v>
      </c>
      <c r="G77" s="85">
        <v>17</v>
      </c>
    </row>
    <row r="78" spans="1:7" x14ac:dyDescent="0.3">
      <c r="A78" s="59" t="s">
        <v>786</v>
      </c>
      <c r="B78" s="59" t="s">
        <v>787</v>
      </c>
      <c r="C78" s="61">
        <v>56.188079999999985</v>
      </c>
      <c r="D78" s="61"/>
      <c r="E78" s="77"/>
      <c r="F78" s="80">
        <v>56.188079999999985</v>
      </c>
      <c r="G78" s="85">
        <v>17</v>
      </c>
    </row>
    <row r="79" spans="1:7" x14ac:dyDescent="0.3">
      <c r="A79" s="59" t="s">
        <v>788</v>
      </c>
      <c r="B79" s="41" t="s">
        <v>789</v>
      </c>
      <c r="C79" s="32">
        <v>205.1224999999996</v>
      </c>
      <c r="D79" s="32"/>
      <c r="E79" s="77"/>
      <c r="F79" s="80">
        <v>205.1224999999996</v>
      </c>
      <c r="G79" s="85">
        <v>17</v>
      </c>
    </row>
    <row r="80" spans="1:7" x14ac:dyDescent="0.3">
      <c r="A80" s="42"/>
      <c r="B80" s="42" t="s">
        <v>721</v>
      </c>
      <c r="C80" s="80">
        <v>12502.050579999999</v>
      </c>
      <c r="D80" s="80">
        <v>12502.030579999999</v>
      </c>
      <c r="E80" s="77"/>
      <c r="F80" s="80">
        <v>2.0000000000436557E-2</v>
      </c>
      <c r="G80" s="85">
        <v>17</v>
      </c>
    </row>
    <row r="81" spans="1:7" x14ac:dyDescent="0.3">
      <c r="A81" s="77"/>
      <c r="B81" s="77"/>
      <c r="C81" s="77"/>
      <c r="D81" s="77"/>
      <c r="E81" s="77"/>
      <c r="F81" s="77"/>
      <c r="G81" s="85"/>
    </row>
    <row r="82" spans="1:7" x14ac:dyDescent="0.3">
      <c r="A82" s="77"/>
      <c r="B82" s="77"/>
      <c r="C82" s="77"/>
      <c r="D82" s="77"/>
      <c r="E82" s="77"/>
      <c r="F82" s="77"/>
      <c r="G82" s="85"/>
    </row>
    <row r="83" spans="1:7" x14ac:dyDescent="0.3">
      <c r="A83" s="77"/>
      <c r="B83" s="77"/>
      <c r="C83" s="77"/>
      <c r="D83" s="77"/>
      <c r="E83" s="77"/>
      <c r="F83" s="77"/>
      <c r="G83" s="85"/>
    </row>
    <row r="84" spans="1:7" x14ac:dyDescent="0.3">
      <c r="A84" s="75" t="s">
        <v>817</v>
      </c>
      <c r="B84" s="75"/>
      <c r="C84" s="76" t="s">
        <v>710</v>
      </c>
      <c r="D84" s="76" t="s">
        <v>711</v>
      </c>
      <c r="E84" s="77"/>
      <c r="F84" s="78" t="s">
        <v>714</v>
      </c>
      <c r="G84" s="78" t="s">
        <v>712</v>
      </c>
    </row>
    <row r="85" spans="1:7" x14ac:dyDescent="0.3">
      <c r="A85" s="36" t="s">
        <v>737</v>
      </c>
      <c r="B85" s="36" t="s">
        <v>736</v>
      </c>
      <c r="C85" s="37">
        <v>182454.3</v>
      </c>
      <c r="D85" s="37"/>
      <c r="E85" s="77"/>
      <c r="F85" s="80">
        <v>182454.3</v>
      </c>
      <c r="G85" s="85">
        <v>17</v>
      </c>
    </row>
    <row r="86" spans="1:7" x14ac:dyDescent="0.3">
      <c r="A86" s="36" t="s">
        <v>738</v>
      </c>
      <c r="B86" s="36" t="s">
        <v>739</v>
      </c>
      <c r="C86" s="37"/>
      <c r="D86" s="37">
        <v>18245.43</v>
      </c>
      <c r="E86" s="77"/>
      <c r="F86" s="80">
        <f>+C86-D86</f>
        <v>-18245.43</v>
      </c>
      <c r="G86" s="85">
        <v>17</v>
      </c>
    </row>
    <row r="87" spans="1:7" x14ac:dyDescent="0.3">
      <c r="A87" s="23" t="s">
        <v>836</v>
      </c>
      <c r="B87" s="23" t="s">
        <v>837</v>
      </c>
      <c r="C87" s="12"/>
      <c r="D87" s="12">
        <v>37940.005000000005</v>
      </c>
      <c r="E87" s="77"/>
      <c r="F87" s="80">
        <f>+C87-D87</f>
        <v>-37940.005000000005</v>
      </c>
      <c r="G87" s="85">
        <v>17</v>
      </c>
    </row>
    <row r="88" spans="1:7" x14ac:dyDescent="0.3">
      <c r="A88" s="23" t="s">
        <v>838</v>
      </c>
      <c r="B88" s="23" t="s">
        <v>839</v>
      </c>
      <c r="C88" s="12"/>
      <c r="D88" s="12">
        <v>91341.01999999999</v>
      </c>
      <c r="E88" s="77"/>
      <c r="F88" s="80">
        <f>+C88-D88</f>
        <v>-91341.01999999999</v>
      </c>
      <c r="G88" s="85">
        <v>17</v>
      </c>
    </row>
    <row r="89" spans="1:7" x14ac:dyDescent="0.3">
      <c r="A89" s="23">
        <v>11802</v>
      </c>
      <c r="B89" s="23" t="s">
        <v>258</v>
      </c>
      <c r="C89" s="12"/>
      <c r="D89" s="12">
        <v>664.38</v>
      </c>
      <c r="E89" s="77"/>
      <c r="F89" s="80">
        <v>-664.38</v>
      </c>
      <c r="G89" s="85">
        <v>17</v>
      </c>
    </row>
    <row r="90" spans="1:7" x14ac:dyDescent="0.3">
      <c r="A90" s="23"/>
      <c r="B90" s="23"/>
      <c r="C90" s="12"/>
      <c r="D90" s="12"/>
      <c r="E90" s="77"/>
      <c r="F90" s="80">
        <v>0</v>
      </c>
      <c r="G90" s="85">
        <v>17</v>
      </c>
    </row>
    <row r="91" spans="1:7" x14ac:dyDescent="0.3">
      <c r="A91" s="59"/>
      <c r="B91" s="59"/>
      <c r="C91" s="61"/>
      <c r="D91" s="61"/>
      <c r="E91" s="77"/>
      <c r="F91" s="80"/>
      <c r="G91" s="85">
        <v>17</v>
      </c>
    </row>
    <row r="92" spans="1:7" x14ac:dyDescent="0.3">
      <c r="A92" s="23" t="s">
        <v>758</v>
      </c>
      <c r="B92" s="23" t="s">
        <v>759</v>
      </c>
      <c r="C92" s="12"/>
      <c r="D92" s="12"/>
      <c r="E92" s="77"/>
      <c r="F92" s="80">
        <v>0</v>
      </c>
      <c r="G92" s="85">
        <v>17</v>
      </c>
    </row>
    <row r="93" spans="1:7" x14ac:dyDescent="0.3">
      <c r="A93" s="23" t="s">
        <v>760</v>
      </c>
      <c r="B93" s="23" t="s">
        <v>761</v>
      </c>
      <c r="C93" s="12"/>
      <c r="D93" s="12">
        <v>131.51875000000041</v>
      </c>
      <c r="E93" s="77"/>
      <c r="F93" s="80">
        <v>-131.51875000000041</v>
      </c>
      <c r="G93" s="85">
        <v>17</v>
      </c>
    </row>
    <row r="94" spans="1:7" x14ac:dyDescent="0.3">
      <c r="A94" s="23" t="s">
        <v>770</v>
      </c>
      <c r="B94" s="23" t="s">
        <v>771</v>
      </c>
      <c r="C94" s="12"/>
      <c r="D94" s="12">
        <v>1481.33115</v>
      </c>
      <c r="E94" s="77"/>
      <c r="F94" s="80">
        <v>-1481.33115</v>
      </c>
      <c r="G94" s="85">
        <v>17</v>
      </c>
    </row>
    <row r="95" spans="1:7" x14ac:dyDescent="0.3">
      <c r="A95" s="23" t="s">
        <v>772</v>
      </c>
      <c r="B95" s="23" t="s">
        <v>773</v>
      </c>
      <c r="C95" s="12"/>
      <c r="D95" s="12">
        <v>9291.0069999999978</v>
      </c>
      <c r="E95" s="77"/>
      <c r="F95" s="80">
        <v>-9291.0069999999978</v>
      </c>
      <c r="G95" s="85">
        <v>17</v>
      </c>
    </row>
    <row r="96" spans="1:7" x14ac:dyDescent="0.3">
      <c r="A96" s="23"/>
      <c r="B96" s="23"/>
      <c r="C96" s="12"/>
      <c r="D96" s="12"/>
      <c r="E96" s="77"/>
      <c r="F96" s="80">
        <v>0</v>
      </c>
      <c r="G96" s="85">
        <v>17</v>
      </c>
    </row>
    <row r="97" spans="1:7" x14ac:dyDescent="0.3">
      <c r="A97" s="23">
        <v>44008000053</v>
      </c>
      <c r="B97" s="23" t="s">
        <v>597</v>
      </c>
      <c r="C97" s="12"/>
      <c r="D97" s="12">
        <v>56228.28</v>
      </c>
      <c r="E97" s="77"/>
      <c r="F97" s="80">
        <v>-56228.28</v>
      </c>
      <c r="G97" s="85">
        <v>17</v>
      </c>
    </row>
    <row r="98" spans="1:7" x14ac:dyDescent="0.3">
      <c r="A98" s="23" t="s">
        <v>780</v>
      </c>
      <c r="B98" s="23" t="s">
        <v>781</v>
      </c>
      <c r="C98" s="12">
        <v>18245.43</v>
      </c>
      <c r="D98" s="12"/>
      <c r="E98" s="77"/>
      <c r="F98" s="80">
        <v>18245.43</v>
      </c>
      <c r="G98" s="85">
        <v>17</v>
      </c>
    </row>
    <row r="99" spans="1:7" x14ac:dyDescent="0.3">
      <c r="A99" s="23" t="s">
        <v>811</v>
      </c>
      <c r="B99" s="23" t="s">
        <v>794</v>
      </c>
      <c r="C99" s="12">
        <v>3719.12</v>
      </c>
      <c r="D99" s="12"/>
      <c r="E99" s="77"/>
      <c r="F99" s="80">
        <v>3719.12</v>
      </c>
      <c r="G99" s="85">
        <v>17</v>
      </c>
    </row>
    <row r="100" spans="1:7" x14ac:dyDescent="0.3">
      <c r="A100" s="59" t="s">
        <v>786</v>
      </c>
      <c r="B100" s="59" t="s">
        <v>787</v>
      </c>
      <c r="C100" s="61">
        <v>1481.33115</v>
      </c>
      <c r="D100" s="61"/>
      <c r="E100" s="77"/>
      <c r="F100" s="80">
        <v>1481.33115</v>
      </c>
      <c r="G100" s="85">
        <v>17</v>
      </c>
    </row>
    <row r="101" spans="1:7" x14ac:dyDescent="0.3">
      <c r="A101" s="59" t="s">
        <v>788</v>
      </c>
      <c r="B101" s="41" t="s">
        <v>789</v>
      </c>
      <c r="C101" s="32">
        <v>9422.5257499999989</v>
      </c>
      <c r="D101" s="32"/>
      <c r="E101" s="77"/>
      <c r="F101" s="80">
        <v>9422.5257499999989</v>
      </c>
      <c r="G101" s="85">
        <v>17</v>
      </c>
    </row>
    <row r="102" spans="1:7" x14ac:dyDescent="0.3">
      <c r="A102" s="42"/>
      <c r="B102" s="42" t="s">
        <v>721</v>
      </c>
      <c r="C102" s="80">
        <v>215322.70689999999</v>
      </c>
      <c r="D102" s="80">
        <v>215322.97189999997</v>
      </c>
      <c r="E102" s="77"/>
      <c r="F102" s="80">
        <v>-0.26499999998486601</v>
      </c>
      <c r="G102" s="86"/>
    </row>
    <row r="106" spans="1:7" ht="15.75" x14ac:dyDescent="0.3">
      <c r="A106" s="82" t="s">
        <v>823</v>
      </c>
      <c r="B106" s="82"/>
      <c r="C106" s="76" t="s">
        <v>710</v>
      </c>
      <c r="D106" s="76" t="s">
        <v>711</v>
      </c>
      <c r="E106" s="83"/>
      <c r="F106" s="78" t="s">
        <v>714</v>
      </c>
      <c r="G106" s="78" t="s">
        <v>712</v>
      </c>
    </row>
    <row r="107" spans="1:7" ht="15.75" x14ac:dyDescent="0.3">
      <c r="A107" s="36" t="s">
        <v>741</v>
      </c>
      <c r="B107" s="36" t="s">
        <v>742</v>
      </c>
      <c r="C107" s="37">
        <v>13949.070000000003</v>
      </c>
      <c r="D107" s="37"/>
      <c r="E107" s="83"/>
      <c r="F107" s="84">
        <f>+C107-D107</f>
        <v>13949.070000000003</v>
      </c>
      <c r="G107" s="87" t="s">
        <v>822</v>
      </c>
    </row>
    <row r="108" spans="1:7" ht="15.75" x14ac:dyDescent="0.3">
      <c r="A108" s="36" t="s">
        <v>743</v>
      </c>
      <c r="B108" s="36" t="s">
        <v>744</v>
      </c>
      <c r="C108" s="37"/>
      <c r="D108" s="37">
        <v>228.3</v>
      </c>
      <c r="E108" s="83"/>
      <c r="F108" s="84">
        <f t="shared" ref="F108:F118" si="4">+C108-D108</f>
        <v>-228.3</v>
      </c>
      <c r="G108" s="87" t="s">
        <v>822</v>
      </c>
    </row>
    <row r="109" spans="1:7" ht="15.75" x14ac:dyDescent="0.3">
      <c r="A109" s="36" t="s">
        <v>745</v>
      </c>
      <c r="B109" s="23" t="s">
        <v>746</v>
      </c>
      <c r="C109" s="12"/>
      <c r="D109" s="12">
        <v>3677.2</v>
      </c>
      <c r="E109" s="83"/>
      <c r="F109" s="84">
        <f t="shared" si="4"/>
        <v>-3677.2</v>
      </c>
      <c r="G109" s="87" t="s">
        <v>822</v>
      </c>
    </row>
    <row r="110" spans="1:7" ht="15.75" x14ac:dyDescent="0.3">
      <c r="A110" s="36" t="s">
        <v>747</v>
      </c>
      <c r="B110" s="23" t="s">
        <v>748</v>
      </c>
      <c r="C110" s="37">
        <v>17900</v>
      </c>
      <c r="D110" s="37">
        <v>10939.470000000001</v>
      </c>
      <c r="E110" s="83"/>
      <c r="F110" s="84">
        <f t="shared" si="4"/>
        <v>6960.5299999999988</v>
      </c>
      <c r="G110" s="87" t="s">
        <v>822</v>
      </c>
    </row>
    <row r="111" spans="1:7" ht="15.75" x14ac:dyDescent="0.3">
      <c r="A111" s="23" t="s">
        <v>752</v>
      </c>
      <c r="B111" s="23" t="s">
        <v>825</v>
      </c>
      <c r="C111" s="12"/>
      <c r="D111" s="12">
        <v>0</v>
      </c>
      <c r="E111" s="83"/>
      <c r="F111" s="84">
        <f t="shared" si="4"/>
        <v>0</v>
      </c>
      <c r="G111" s="87" t="s">
        <v>822</v>
      </c>
    </row>
    <row r="112" spans="1:7" ht="15.75" x14ac:dyDescent="0.3">
      <c r="A112" s="23" t="s">
        <v>731</v>
      </c>
      <c r="B112" s="23" t="s">
        <v>824</v>
      </c>
      <c r="C112" s="12"/>
      <c r="D112" s="12">
        <v>4676.1275000000014</v>
      </c>
      <c r="E112" s="83"/>
      <c r="F112" s="84">
        <f t="shared" si="4"/>
        <v>-4676.1275000000014</v>
      </c>
      <c r="G112" s="87" t="s">
        <v>822</v>
      </c>
    </row>
    <row r="113" spans="1:7" ht="15.75" x14ac:dyDescent="0.3">
      <c r="A113" s="23"/>
      <c r="B113" s="23"/>
      <c r="C113" s="12"/>
      <c r="D113" s="12"/>
      <c r="E113" s="83"/>
      <c r="F113" s="84">
        <f t="shared" si="4"/>
        <v>0</v>
      </c>
      <c r="G113" s="87" t="s">
        <v>822</v>
      </c>
    </row>
    <row r="114" spans="1:7" ht="15.75" x14ac:dyDescent="0.3">
      <c r="A114" s="23"/>
      <c r="B114" s="23"/>
      <c r="C114" s="12"/>
      <c r="D114" s="12"/>
      <c r="E114" s="83"/>
      <c r="F114" s="84">
        <f t="shared" si="4"/>
        <v>0</v>
      </c>
      <c r="G114" s="87" t="s">
        <v>822</v>
      </c>
    </row>
    <row r="115" spans="1:7" ht="15.75" x14ac:dyDescent="0.3">
      <c r="A115" s="23">
        <v>44104000008</v>
      </c>
      <c r="B115" s="23" t="s">
        <v>684</v>
      </c>
      <c r="C115" s="12"/>
      <c r="D115" s="12">
        <v>17900</v>
      </c>
      <c r="E115" s="83"/>
      <c r="F115" s="84">
        <f t="shared" si="4"/>
        <v>-17900</v>
      </c>
      <c r="G115" s="87" t="s">
        <v>822</v>
      </c>
    </row>
    <row r="116" spans="1:7" ht="15.75" x14ac:dyDescent="0.3">
      <c r="A116" s="23" t="s">
        <v>791</v>
      </c>
      <c r="B116" s="23" t="s">
        <v>792</v>
      </c>
      <c r="C116" s="12">
        <v>895.89999999999782</v>
      </c>
      <c r="D116" s="12"/>
      <c r="E116" s="83"/>
      <c r="F116" s="84">
        <f t="shared" si="4"/>
        <v>895.89999999999782</v>
      </c>
      <c r="G116" s="87" t="s">
        <v>822</v>
      </c>
    </row>
    <row r="117" spans="1:7" ht="15.75" x14ac:dyDescent="0.3">
      <c r="A117" s="59" t="s">
        <v>733</v>
      </c>
      <c r="B117" s="59" t="s">
        <v>728</v>
      </c>
      <c r="C117" s="61">
        <v>0</v>
      </c>
      <c r="D117" s="61"/>
      <c r="E117" s="83"/>
      <c r="F117" s="84">
        <f t="shared" si="4"/>
        <v>0</v>
      </c>
      <c r="G117" s="87" t="s">
        <v>822</v>
      </c>
    </row>
    <row r="118" spans="1:7" ht="15.75" x14ac:dyDescent="0.3">
      <c r="A118" s="59" t="s">
        <v>734</v>
      </c>
      <c r="B118" s="41" t="s">
        <v>727</v>
      </c>
      <c r="C118" s="32">
        <v>4676.1275000000014</v>
      </c>
      <c r="D118" s="32"/>
      <c r="E118" s="83"/>
      <c r="F118" s="84">
        <f t="shared" si="4"/>
        <v>4676.1275000000014</v>
      </c>
      <c r="G118" s="87" t="s">
        <v>822</v>
      </c>
    </row>
    <row r="119" spans="1:7" ht="15.75" x14ac:dyDescent="0.3">
      <c r="A119" s="42"/>
      <c r="B119" s="42" t="s">
        <v>721</v>
      </c>
      <c r="C119" s="84">
        <v>37421.097500000003</v>
      </c>
      <c r="D119" s="84">
        <v>37421.097500000003</v>
      </c>
      <c r="E119" s="83"/>
      <c r="F119" s="84">
        <v>0</v>
      </c>
      <c r="G119" s="87"/>
    </row>
    <row r="123" spans="1:7" s="77" customFormat="1" x14ac:dyDescent="0.3">
      <c r="A123" s="75" t="s">
        <v>826</v>
      </c>
      <c r="B123" s="75"/>
      <c r="C123" s="89" t="s">
        <v>710</v>
      </c>
      <c r="D123" s="89" t="s">
        <v>711</v>
      </c>
      <c r="E123" s="90"/>
      <c r="F123" s="91" t="s">
        <v>714</v>
      </c>
      <c r="G123" s="78" t="s">
        <v>712</v>
      </c>
    </row>
    <row r="124" spans="1:7" s="77" customFormat="1" x14ac:dyDescent="0.3">
      <c r="A124" s="23">
        <v>11103000007</v>
      </c>
      <c r="B124" s="23" t="s">
        <v>38</v>
      </c>
      <c r="C124" s="56">
        <v>20681.48000000001</v>
      </c>
      <c r="D124" s="56"/>
      <c r="E124" s="90"/>
      <c r="F124" s="90">
        <v>20681.48000000001</v>
      </c>
      <c r="G124" s="77">
        <v>38</v>
      </c>
    </row>
    <row r="125" spans="1:7" s="77" customFormat="1" x14ac:dyDescent="0.3">
      <c r="A125" s="23">
        <v>44009000010</v>
      </c>
      <c r="B125" s="23" t="s">
        <v>642</v>
      </c>
      <c r="C125" s="56"/>
      <c r="D125" s="56">
        <v>20681.48000000001</v>
      </c>
      <c r="E125" s="90"/>
      <c r="F125" s="90">
        <v>-20681.48000000001</v>
      </c>
      <c r="G125" s="77">
        <v>38</v>
      </c>
    </row>
    <row r="126" spans="1:7" s="77" customFormat="1" x14ac:dyDescent="0.3">
      <c r="A126" s="23" t="s">
        <v>754</v>
      </c>
      <c r="B126" s="23" t="s">
        <v>755</v>
      </c>
      <c r="C126" s="57"/>
      <c r="D126" s="57">
        <v>5687.4070000000038</v>
      </c>
      <c r="E126" s="90"/>
      <c r="F126" s="90">
        <v>-5687.4070000000038</v>
      </c>
      <c r="G126" s="77">
        <v>38</v>
      </c>
    </row>
    <row r="127" spans="1:7" s="77" customFormat="1" x14ac:dyDescent="0.3">
      <c r="A127" s="23" t="s">
        <v>756</v>
      </c>
      <c r="B127" s="23" t="s">
        <v>757</v>
      </c>
      <c r="C127" s="57"/>
      <c r="D127" s="57">
        <v>806.57772000000045</v>
      </c>
      <c r="E127" s="90"/>
      <c r="F127" s="90">
        <v>-806.57772000000045</v>
      </c>
      <c r="G127" s="77">
        <v>38</v>
      </c>
    </row>
    <row r="128" spans="1:7" s="77" customFormat="1" x14ac:dyDescent="0.3">
      <c r="A128" s="23" t="s">
        <v>782</v>
      </c>
      <c r="B128" s="59" t="s">
        <v>783</v>
      </c>
      <c r="C128" s="60">
        <v>5687.4070000000038</v>
      </c>
      <c r="D128" s="60"/>
      <c r="E128" s="90"/>
      <c r="F128" s="90">
        <v>5687.4070000000038</v>
      </c>
      <c r="G128" s="77">
        <v>38</v>
      </c>
    </row>
    <row r="129" spans="1:9" s="77" customFormat="1" x14ac:dyDescent="0.3">
      <c r="A129" s="23" t="s">
        <v>784</v>
      </c>
      <c r="B129" s="41" t="s">
        <v>785</v>
      </c>
      <c r="C129" s="58">
        <v>806.57772000000045</v>
      </c>
      <c r="D129" s="58"/>
      <c r="E129" s="90"/>
      <c r="F129" s="90">
        <v>806.57772000000045</v>
      </c>
      <c r="G129" s="77">
        <v>38</v>
      </c>
    </row>
    <row r="130" spans="1:9" s="77" customFormat="1" x14ac:dyDescent="0.3">
      <c r="A130" s="42"/>
      <c r="B130" s="42" t="s">
        <v>721</v>
      </c>
      <c r="C130" s="90">
        <v>27175.464720000014</v>
      </c>
      <c r="D130" s="90">
        <v>27175.464720000014</v>
      </c>
      <c r="E130" s="90"/>
      <c r="F130" s="90">
        <v>0</v>
      </c>
    </row>
    <row r="131" spans="1:9" s="77" customFormat="1" x14ac:dyDescent="0.3"/>
    <row r="132" spans="1:9" s="77" customFormat="1" x14ac:dyDescent="0.3">
      <c r="A132" s="75" t="s">
        <v>827</v>
      </c>
      <c r="B132" s="75"/>
      <c r="C132" s="89" t="s">
        <v>710</v>
      </c>
      <c r="D132" s="89" t="s">
        <v>711</v>
      </c>
      <c r="E132" s="90"/>
      <c r="F132" s="91" t="s">
        <v>714</v>
      </c>
      <c r="G132" s="78" t="s">
        <v>712</v>
      </c>
    </row>
    <row r="133" spans="1:9" s="77" customFormat="1" x14ac:dyDescent="0.3">
      <c r="A133" s="23">
        <v>11103000008</v>
      </c>
      <c r="B133" s="23" t="s">
        <v>39</v>
      </c>
      <c r="C133" s="56">
        <v>2705.3199999999997</v>
      </c>
      <c r="D133" s="56"/>
      <c r="E133" s="90"/>
      <c r="F133" s="90">
        <v>2705.3199999999997</v>
      </c>
      <c r="G133" s="77">
        <v>38</v>
      </c>
    </row>
    <row r="134" spans="1:9" s="77" customFormat="1" x14ac:dyDescent="0.3">
      <c r="A134" s="23">
        <v>44009000012</v>
      </c>
      <c r="B134" s="23" t="s">
        <v>643</v>
      </c>
      <c r="C134" s="57"/>
      <c r="D134" s="57">
        <v>2705.3199999999997</v>
      </c>
      <c r="E134" s="90"/>
      <c r="F134" s="90">
        <v>-2705.3199999999997</v>
      </c>
      <c r="G134" s="77">
        <v>38</v>
      </c>
    </row>
    <row r="135" spans="1:9" s="77" customFormat="1" x14ac:dyDescent="0.3">
      <c r="A135" s="23" t="s">
        <v>754</v>
      </c>
      <c r="B135" s="23" t="s">
        <v>755</v>
      </c>
      <c r="C135" s="57"/>
      <c r="D135" s="57">
        <v>743.96299999999997</v>
      </c>
      <c r="E135" s="90"/>
      <c r="F135" s="90">
        <v>-743.96299999999997</v>
      </c>
      <c r="G135" s="77">
        <v>38</v>
      </c>
    </row>
    <row r="136" spans="1:9" s="77" customFormat="1" x14ac:dyDescent="0.3">
      <c r="A136" s="23" t="s">
        <v>756</v>
      </c>
      <c r="B136" s="23" t="s">
        <v>757</v>
      </c>
      <c r="C136" s="57"/>
      <c r="D136" s="57">
        <v>105.50747999999999</v>
      </c>
      <c r="E136" s="90"/>
      <c r="F136" s="90">
        <v>-105.50747999999999</v>
      </c>
      <c r="G136" s="77">
        <v>38</v>
      </c>
    </row>
    <row r="137" spans="1:9" s="77" customFormat="1" x14ac:dyDescent="0.3">
      <c r="A137" s="23" t="s">
        <v>782</v>
      </c>
      <c r="B137" s="59" t="s">
        <v>783</v>
      </c>
      <c r="C137" s="60">
        <v>743.96299999999997</v>
      </c>
      <c r="D137" s="60"/>
      <c r="E137" s="90"/>
      <c r="F137" s="90">
        <v>743.96299999999997</v>
      </c>
      <c r="G137" s="77">
        <v>38</v>
      </c>
    </row>
    <row r="138" spans="1:9" s="77" customFormat="1" x14ac:dyDescent="0.3">
      <c r="A138" s="23" t="s">
        <v>784</v>
      </c>
      <c r="B138" s="41" t="s">
        <v>785</v>
      </c>
      <c r="C138" s="58">
        <v>105.50747999999999</v>
      </c>
      <c r="D138" s="58"/>
      <c r="E138" s="90"/>
      <c r="F138" s="90">
        <v>105.50747999999999</v>
      </c>
      <c r="G138" s="77">
        <v>38</v>
      </c>
    </row>
    <row r="139" spans="1:9" s="77" customFormat="1" x14ac:dyDescent="0.3">
      <c r="A139" s="42"/>
      <c r="B139" s="42" t="s">
        <v>721</v>
      </c>
      <c r="C139" s="90">
        <v>3554.7904799999997</v>
      </c>
      <c r="D139" s="90">
        <v>3554.7904799999997</v>
      </c>
      <c r="E139" s="90"/>
      <c r="F139" s="90">
        <v>0</v>
      </c>
    </row>
    <row r="140" spans="1:9" s="77" customFormat="1" x14ac:dyDescent="0.3"/>
    <row r="141" spans="1:9" s="77" customFormat="1" x14ac:dyDescent="0.3"/>
    <row r="142" spans="1:9" s="77" customFormat="1" x14ac:dyDescent="0.3">
      <c r="A142" s="75" t="s">
        <v>828</v>
      </c>
      <c r="B142" s="75"/>
      <c r="C142" s="89" t="s">
        <v>710</v>
      </c>
      <c r="D142" s="89" t="s">
        <v>711</v>
      </c>
      <c r="E142" s="90"/>
      <c r="F142" s="91" t="s">
        <v>714</v>
      </c>
      <c r="G142" s="78" t="s">
        <v>712</v>
      </c>
      <c r="I142" s="77" t="s">
        <v>840</v>
      </c>
    </row>
    <row r="143" spans="1:9" s="77" customFormat="1" x14ac:dyDescent="0.3">
      <c r="A143" s="23">
        <v>11103000009</v>
      </c>
      <c r="B143" s="23" t="s">
        <v>42</v>
      </c>
      <c r="C143" s="56">
        <v>60000</v>
      </c>
      <c r="D143" s="56"/>
      <c r="E143" s="90"/>
      <c r="F143" s="90">
        <v>60000</v>
      </c>
      <c r="G143" s="77">
        <v>38</v>
      </c>
    </row>
    <row r="144" spans="1:9" s="77" customFormat="1" x14ac:dyDescent="0.3">
      <c r="A144" s="23">
        <v>44009000012</v>
      </c>
      <c r="B144" s="23" t="s">
        <v>643</v>
      </c>
      <c r="C144" s="57"/>
      <c r="D144" s="57">
        <v>60000</v>
      </c>
      <c r="E144" s="90"/>
      <c r="F144" s="90">
        <v>-60000</v>
      </c>
      <c r="G144" s="77">
        <v>38</v>
      </c>
    </row>
    <row r="145" spans="1:7" s="77" customFormat="1" x14ac:dyDescent="0.3">
      <c r="A145" s="23" t="s">
        <v>754</v>
      </c>
      <c r="B145" s="23" t="s">
        <v>755</v>
      </c>
      <c r="C145" s="57"/>
      <c r="D145" s="57">
        <v>16500</v>
      </c>
      <c r="E145" s="90"/>
      <c r="F145" s="90">
        <v>-16500</v>
      </c>
      <c r="G145" s="77">
        <v>38</v>
      </c>
    </row>
    <row r="146" spans="1:7" s="77" customFormat="1" x14ac:dyDescent="0.3">
      <c r="A146" s="23" t="s">
        <v>756</v>
      </c>
      <c r="B146" s="23" t="s">
        <v>757</v>
      </c>
      <c r="C146" s="57"/>
      <c r="D146" s="57">
        <v>2340</v>
      </c>
      <c r="E146" s="90"/>
      <c r="F146" s="90">
        <v>-2340</v>
      </c>
      <c r="G146" s="77">
        <v>38</v>
      </c>
    </row>
    <row r="147" spans="1:7" s="77" customFormat="1" x14ac:dyDescent="0.3">
      <c r="A147" s="23" t="s">
        <v>782</v>
      </c>
      <c r="B147" s="59" t="s">
        <v>783</v>
      </c>
      <c r="C147" s="60">
        <v>16500</v>
      </c>
      <c r="D147" s="60"/>
      <c r="E147" s="90"/>
      <c r="F147" s="90">
        <v>16500</v>
      </c>
      <c r="G147" s="77">
        <v>38</v>
      </c>
    </row>
    <row r="148" spans="1:7" s="77" customFormat="1" x14ac:dyDescent="0.3">
      <c r="A148" s="23" t="s">
        <v>784</v>
      </c>
      <c r="B148" s="41" t="s">
        <v>785</v>
      </c>
      <c r="C148" s="58">
        <v>2340</v>
      </c>
      <c r="D148" s="58"/>
      <c r="E148" s="90"/>
      <c r="F148" s="90">
        <v>2340</v>
      </c>
      <c r="G148" s="77">
        <v>38</v>
      </c>
    </row>
    <row r="149" spans="1:7" s="77" customFormat="1" x14ac:dyDescent="0.3">
      <c r="A149" s="42"/>
      <c r="B149" s="42" t="s">
        <v>721</v>
      </c>
      <c r="C149" s="90">
        <v>78840</v>
      </c>
      <c r="D149" s="90">
        <v>78840</v>
      </c>
      <c r="E149" s="90"/>
      <c r="F149" s="90">
        <v>0</v>
      </c>
    </row>
    <row r="150" spans="1:7" s="77" customFormat="1" x14ac:dyDescent="0.3"/>
    <row r="151" spans="1:7" s="77" customFormat="1" x14ac:dyDescent="0.3">
      <c r="A151" s="42"/>
      <c r="B151" s="42"/>
      <c r="C151" s="88"/>
      <c r="D151" s="88"/>
      <c r="E151" s="90"/>
      <c r="F151" s="90"/>
    </row>
    <row r="152" spans="1:7" s="77" customFormat="1" x14ac:dyDescent="0.3">
      <c r="A152" s="75" t="s">
        <v>829</v>
      </c>
      <c r="B152" s="75"/>
      <c r="C152" s="89" t="s">
        <v>710</v>
      </c>
      <c r="D152" s="89" t="s">
        <v>711</v>
      </c>
      <c r="E152" s="90"/>
      <c r="F152" s="91" t="s">
        <v>714</v>
      </c>
    </row>
    <row r="153" spans="1:7" s="77" customFormat="1" x14ac:dyDescent="0.3">
      <c r="A153" s="23">
        <v>11103000011</v>
      </c>
      <c r="B153" s="23" t="s">
        <v>45</v>
      </c>
      <c r="C153" s="56">
        <v>26397.32</v>
      </c>
      <c r="D153" s="56"/>
      <c r="E153" s="90"/>
      <c r="F153" s="90">
        <v>26397.32</v>
      </c>
      <c r="G153" s="77">
        <v>38</v>
      </c>
    </row>
    <row r="154" spans="1:7" s="77" customFormat="1" x14ac:dyDescent="0.3">
      <c r="A154" s="23">
        <v>44009000012</v>
      </c>
      <c r="B154" s="23" t="s">
        <v>643</v>
      </c>
      <c r="C154" s="56"/>
      <c r="D154" s="56">
        <v>26397.32</v>
      </c>
      <c r="E154" s="90"/>
      <c r="F154" s="90">
        <v>-26397.32</v>
      </c>
      <c r="G154" s="77">
        <v>38</v>
      </c>
    </row>
    <row r="155" spans="1:7" s="77" customFormat="1" x14ac:dyDescent="0.3">
      <c r="A155" s="23" t="s">
        <v>754</v>
      </c>
      <c r="B155" s="23" t="s">
        <v>755</v>
      </c>
      <c r="C155" s="57"/>
      <c r="D155" s="57">
        <v>7259.2630000000008</v>
      </c>
      <c r="E155" s="90"/>
      <c r="F155" s="90">
        <v>-7259.2630000000008</v>
      </c>
      <c r="G155" s="77">
        <v>38</v>
      </c>
    </row>
    <row r="156" spans="1:7" s="77" customFormat="1" x14ac:dyDescent="0.3">
      <c r="A156" s="23" t="s">
        <v>756</v>
      </c>
      <c r="B156" s="23" t="s">
        <v>757</v>
      </c>
      <c r="C156" s="57"/>
      <c r="D156" s="57">
        <v>1029.49548</v>
      </c>
      <c r="E156" s="90"/>
      <c r="F156" s="90">
        <v>-1029.49548</v>
      </c>
      <c r="G156" s="77">
        <v>38</v>
      </c>
    </row>
    <row r="157" spans="1:7" s="77" customFormat="1" x14ac:dyDescent="0.3">
      <c r="A157" s="23" t="s">
        <v>782</v>
      </c>
      <c r="B157" s="59" t="s">
        <v>783</v>
      </c>
      <c r="C157" s="60">
        <v>7259.2630000000008</v>
      </c>
      <c r="D157" s="60"/>
      <c r="E157" s="90"/>
      <c r="F157" s="90">
        <v>7259.2630000000008</v>
      </c>
      <c r="G157" s="77">
        <v>38</v>
      </c>
    </row>
    <row r="158" spans="1:7" s="77" customFormat="1" x14ac:dyDescent="0.3">
      <c r="A158" s="23" t="s">
        <v>784</v>
      </c>
      <c r="B158" s="41" t="s">
        <v>785</v>
      </c>
      <c r="C158" s="58">
        <v>1029.49548</v>
      </c>
      <c r="D158" s="58"/>
      <c r="E158" s="90"/>
      <c r="F158" s="90">
        <v>1029.49548</v>
      </c>
      <c r="G158" s="77">
        <v>38</v>
      </c>
    </row>
    <row r="159" spans="1:7" s="77" customFormat="1" x14ac:dyDescent="0.3">
      <c r="A159" s="42"/>
      <c r="B159" s="42" t="s">
        <v>721</v>
      </c>
      <c r="C159" s="90">
        <v>34686.078479999996</v>
      </c>
      <c r="D159" s="90">
        <v>34686.078479999996</v>
      </c>
      <c r="E159" s="90"/>
      <c r="F159" s="90">
        <v>0</v>
      </c>
    </row>
    <row r="160" spans="1:7" s="77" customFormat="1" x14ac:dyDescent="0.3"/>
    <row r="161" spans="1:11" s="77" customFormat="1" x14ac:dyDescent="0.3"/>
    <row r="162" spans="1:11" s="77" customFormat="1" x14ac:dyDescent="0.3">
      <c r="A162" s="75" t="s">
        <v>830</v>
      </c>
      <c r="B162" s="75"/>
      <c r="C162" s="89" t="s">
        <v>710</v>
      </c>
      <c r="D162" s="89" t="s">
        <v>711</v>
      </c>
      <c r="E162" s="90"/>
      <c r="F162" s="91" t="s">
        <v>714</v>
      </c>
    </row>
    <row r="163" spans="1:11" s="77" customFormat="1" x14ac:dyDescent="0.3">
      <c r="A163" s="23">
        <v>11103000010</v>
      </c>
      <c r="B163" s="23" t="s">
        <v>44</v>
      </c>
      <c r="C163" s="56">
        <v>82081.73</v>
      </c>
      <c r="D163" s="56"/>
      <c r="E163" s="90"/>
      <c r="F163" s="90">
        <f>+C163-D163</f>
        <v>82081.73</v>
      </c>
      <c r="G163" s="77">
        <v>38</v>
      </c>
    </row>
    <row r="164" spans="1:11" s="77" customFormat="1" x14ac:dyDescent="0.3">
      <c r="A164" s="23">
        <v>44009000012</v>
      </c>
      <c r="B164" s="23" t="s">
        <v>643</v>
      </c>
      <c r="C164" s="57"/>
      <c r="D164" s="57">
        <v>11400</v>
      </c>
      <c r="E164" s="90"/>
      <c r="F164" s="90">
        <f t="shared" ref="F164:F169" si="5">+C164-D164</f>
        <v>-11400</v>
      </c>
      <c r="G164" s="77">
        <v>38</v>
      </c>
      <c r="H164" s="77" t="s">
        <v>1003</v>
      </c>
    </row>
    <row r="165" spans="1:11" s="77" customFormat="1" x14ac:dyDescent="0.3">
      <c r="A165" s="23">
        <v>44009000012</v>
      </c>
      <c r="B165" s="23" t="s">
        <v>643</v>
      </c>
      <c r="C165" s="57"/>
      <c r="D165" s="57">
        <f>+C163-D164</f>
        <v>70681.73</v>
      </c>
      <c r="E165" s="90"/>
      <c r="F165" s="90">
        <f t="shared" si="5"/>
        <v>-70681.73</v>
      </c>
      <c r="G165" s="77">
        <v>38</v>
      </c>
      <c r="H165" s="77" t="s">
        <v>1002</v>
      </c>
    </row>
    <row r="166" spans="1:11" s="77" customFormat="1" x14ac:dyDescent="0.3">
      <c r="A166" s="23" t="s">
        <v>754</v>
      </c>
      <c r="B166" s="23" t="s">
        <v>755</v>
      </c>
      <c r="C166" s="57"/>
      <c r="D166" s="57">
        <f>+C168</f>
        <v>3135.0000000000005</v>
      </c>
      <c r="E166" s="90"/>
      <c r="F166" s="90">
        <f t="shared" si="5"/>
        <v>-3135.0000000000005</v>
      </c>
      <c r="G166" s="77">
        <v>38</v>
      </c>
      <c r="I166" s="120" t="s">
        <v>1004</v>
      </c>
    </row>
    <row r="167" spans="1:11" s="77" customFormat="1" x14ac:dyDescent="0.3">
      <c r="A167" s="23" t="s">
        <v>756</v>
      </c>
      <c r="B167" s="23" t="s">
        <v>757</v>
      </c>
      <c r="C167" s="57"/>
      <c r="D167" s="57">
        <f>+C169</f>
        <v>444.6</v>
      </c>
      <c r="E167" s="90"/>
      <c r="F167" s="90">
        <f t="shared" si="5"/>
        <v>-444.6</v>
      </c>
      <c r="G167" s="77">
        <v>38</v>
      </c>
    </row>
    <row r="168" spans="1:11" s="77" customFormat="1" x14ac:dyDescent="0.3">
      <c r="A168" s="23" t="s">
        <v>782</v>
      </c>
      <c r="B168" s="59" t="s">
        <v>783</v>
      </c>
      <c r="C168" s="60">
        <f>+D164*27.5%</f>
        <v>3135.0000000000005</v>
      </c>
      <c r="D168" s="60"/>
      <c r="E168" s="90"/>
      <c r="F168" s="90">
        <f t="shared" si="5"/>
        <v>3135.0000000000005</v>
      </c>
      <c r="G168" s="77">
        <v>38</v>
      </c>
    </row>
    <row r="169" spans="1:11" s="77" customFormat="1" x14ac:dyDescent="0.3">
      <c r="A169" s="23" t="s">
        <v>784</v>
      </c>
      <c r="B169" s="41" t="s">
        <v>785</v>
      </c>
      <c r="C169" s="58">
        <f>+D164*3.9%</f>
        <v>444.6</v>
      </c>
      <c r="D169" s="58"/>
      <c r="E169" s="90"/>
      <c r="F169" s="90">
        <f t="shared" si="5"/>
        <v>444.6</v>
      </c>
      <c r="G169" s="77">
        <v>38</v>
      </c>
    </row>
    <row r="170" spans="1:11" s="77" customFormat="1" x14ac:dyDescent="0.3">
      <c r="A170" s="42"/>
      <c r="B170" s="42" t="s">
        <v>721</v>
      </c>
      <c r="C170" s="90">
        <v>220496.83066000001</v>
      </c>
      <c r="D170" s="90">
        <v>220496.83066000001</v>
      </c>
      <c r="E170" s="90"/>
      <c r="F170" s="90">
        <v>0</v>
      </c>
    </row>
    <row r="171" spans="1:11" s="77" customFormat="1" x14ac:dyDescent="0.3"/>
    <row r="172" spans="1:11" s="77" customFormat="1" x14ac:dyDescent="0.3"/>
    <row r="173" spans="1:11" s="77" customFormat="1" x14ac:dyDescent="0.3">
      <c r="A173" s="112" t="s">
        <v>1001</v>
      </c>
      <c r="B173" s="118"/>
      <c r="C173" s="89" t="s">
        <v>710</v>
      </c>
      <c r="D173" s="89" t="s">
        <v>711</v>
      </c>
      <c r="E173" s="117"/>
      <c r="F173" s="91" t="s">
        <v>714</v>
      </c>
      <c r="G173" s="116"/>
    </row>
    <row r="174" spans="1:11" s="77" customFormat="1" x14ac:dyDescent="0.3">
      <c r="A174" s="23">
        <v>11103000010</v>
      </c>
      <c r="B174" s="23" t="s">
        <v>44</v>
      </c>
      <c r="C174" s="56"/>
      <c r="D174" s="56">
        <v>353408.53</v>
      </c>
      <c r="E174" s="117"/>
      <c r="F174" s="117">
        <f>+C174-D174</f>
        <v>-353408.53</v>
      </c>
      <c r="G174" s="116">
        <v>38</v>
      </c>
      <c r="J174" s="119"/>
      <c r="K174" s="119">
        <v>353408.53</v>
      </c>
    </row>
    <row r="175" spans="1:11" s="77" customFormat="1" x14ac:dyDescent="0.3">
      <c r="A175" s="23">
        <v>22302000002</v>
      </c>
      <c r="B175" s="23" t="s">
        <v>416</v>
      </c>
      <c r="C175" s="56">
        <f>+D174</f>
        <v>353408.53</v>
      </c>
      <c r="D175" s="56">
        <v>19671.852859597653</v>
      </c>
      <c r="E175" s="117"/>
      <c r="F175" s="117">
        <f t="shared" ref="F175:F180" si="6">+C175-D175</f>
        <v>333736.67714040237</v>
      </c>
      <c r="G175" s="116">
        <v>38</v>
      </c>
      <c r="J175" s="119">
        <v>353408.53</v>
      </c>
      <c r="K175" s="119">
        <v>19671.852859597653</v>
      </c>
    </row>
    <row r="176" spans="1:11" s="77" customFormat="1" x14ac:dyDescent="0.3">
      <c r="A176" s="23" t="s">
        <v>754</v>
      </c>
      <c r="B176" s="23" t="s">
        <v>755</v>
      </c>
      <c r="C176" s="57"/>
      <c r="D176" s="57"/>
      <c r="E176" s="117"/>
      <c r="F176" s="117">
        <f t="shared" si="6"/>
        <v>0</v>
      </c>
      <c r="G176" s="116">
        <v>38</v>
      </c>
      <c r="J176" s="119">
        <v>5409.7595363893552</v>
      </c>
      <c r="K176" s="119"/>
    </row>
    <row r="177" spans="1:11" s="77" customFormat="1" x14ac:dyDescent="0.3">
      <c r="A177" s="23" t="s">
        <v>756</v>
      </c>
      <c r="B177" s="23" t="s">
        <v>757</v>
      </c>
      <c r="C177" s="57"/>
      <c r="D177" s="57"/>
      <c r="E177" s="117"/>
      <c r="F177" s="117">
        <f t="shared" si="6"/>
        <v>0</v>
      </c>
      <c r="G177" s="116">
        <v>38</v>
      </c>
      <c r="J177" s="119">
        <v>767.20226152430848</v>
      </c>
      <c r="K177" s="119"/>
    </row>
    <row r="178" spans="1:11" s="77" customFormat="1" x14ac:dyDescent="0.3">
      <c r="A178" s="23">
        <v>55005000011</v>
      </c>
      <c r="B178" s="23" t="s">
        <v>465</v>
      </c>
      <c r="C178" s="56">
        <v>19671.852859597653</v>
      </c>
      <c r="D178" s="56"/>
      <c r="E178" s="117"/>
      <c r="F178" s="117">
        <f t="shared" si="6"/>
        <v>19671.852859597653</v>
      </c>
      <c r="G178" s="116">
        <v>38</v>
      </c>
      <c r="J178" s="119">
        <v>19671.852859597653</v>
      </c>
      <c r="K178" s="119"/>
    </row>
    <row r="179" spans="1:11" s="77" customFormat="1" x14ac:dyDescent="0.3">
      <c r="A179" s="23" t="s">
        <v>782</v>
      </c>
      <c r="B179" s="59" t="s">
        <v>783</v>
      </c>
      <c r="C179" s="57"/>
      <c r="D179" s="56"/>
      <c r="E179" s="116"/>
      <c r="F179" s="117">
        <f t="shared" si="6"/>
        <v>0</v>
      </c>
      <c r="G179" s="116">
        <v>38</v>
      </c>
      <c r="J179" s="119"/>
      <c r="K179" s="119">
        <v>5409.7595363893552</v>
      </c>
    </row>
    <row r="180" spans="1:11" s="77" customFormat="1" x14ac:dyDescent="0.3">
      <c r="A180" s="23" t="s">
        <v>784</v>
      </c>
      <c r="B180" s="41" t="s">
        <v>785</v>
      </c>
      <c r="C180" s="57"/>
      <c r="D180" s="56"/>
      <c r="E180" s="116"/>
      <c r="F180" s="117">
        <f t="shared" si="6"/>
        <v>0</v>
      </c>
      <c r="G180" s="116">
        <v>38</v>
      </c>
      <c r="J180" s="119"/>
      <c r="K180" s="119">
        <v>767.20226152430848</v>
      </c>
    </row>
    <row r="181" spans="1:11" s="77" customFormat="1" x14ac:dyDescent="0.3">
      <c r="A181" s="42"/>
      <c r="B181" s="42" t="s">
        <v>721</v>
      </c>
      <c r="C181" s="117">
        <v>379256.81465751136</v>
      </c>
      <c r="D181" s="117">
        <v>379256.81465751136</v>
      </c>
      <c r="E181" s="117"/>
      <c r="F181" s="117">
        <v>0</v>
      </c>
      <c r="G181" s="116"/>
    </row>
    <row r="182" spans="1:11" s="77" customFormat="1" x14ac:dyDescent="0.3">
      <c r="A182" s="115"/>
      <c r="B182" s="116"/>
      <c r="C182" s="116"/>
      <c r="D182" s="116"/>
      <c r="E182" s="116"/>
      <c r="F182" s="116"/>
      <c r="G182" s="116"/>
    </row>
    <row r="183" spans="1:11" s="77" customFormat="1" x14ac:dyDescent="0.3">
      <c r="A183" s="115"/>
      <c r="B183" s="116"/>
      <c r="C183" s="116"/>
      <c r="D183" s="116"/>
      <c r="E183" s="116"/>
      <c r="F183" s="116"/>
      <c r="G183" s="116"/>
    </row>
    <row r="184" spans="1:11" s="77" customFormat="1" x14ac:dyDescent="0.3">
      <c r="A184" s="115"/>
      <c r="B184" s="116"/>
      <c r="C184" s="116"/>
      <c r="D184" s="116"/>
      <c r="E184" s="116"/>
      <c r="F184" s="116"/>
      <c r="G184" s="116"/>
    </row>
    <row r="185" spans="1:11" s="77" customFormat="1" x14ac:dyDescent="0.3">
      <c r="A185" s="115"/>
      <c r="B185" s="116"/>
      <c r="C185" s="116"/>
      <c r="D185" s="116"/>
      <c r="E185" s="116"/>
      <c r="F185" s="116"/>
      <c r="G185" s="116"/>
    </row>
    <row r="186" spans="1:11" s="77" customFormat="1" x14ac:dyDescent="0.3">
      <c r="A186" s="115" t="s">
        <v>1000</v>
      </c>
      <c r="B186" s="116"/>
      <c r="C186" s="116"/>
      <c r="D186" s="116"/>
      <c r="E186" s="116"/>
      <c r="F186" s="91" t="s">
        <v>714</v>
      </c>
      <c r="G186" s="116"/>
    </row>
    <row r="187" spans="1:11" s="77" customFormat="1" x14ac:dyDescent="0.3">
      <c r="A187" s="113">
        <v>22302000002</v>
      </c>
      <c r="B187" s="113" t="s">
        <v>416</v>
      </c>
      <c r="C187" s="114"/>
      <c r="D187" s="114">
        <v>4849.3759940913878</v>
      </c>
      <c r="E187" s="117"/>
      <c r="F187" s="117">
        <v>-4849.3759940913878</v>
      </c>
      <c r="G187" s="116">
        <v>38</v>
      </c>
    </row>
    <row r="188" spans="1:11" s="77" customFormat="1" x14ac:dyDescent="0.3">
      <c r="A188" s="23" t="s">
        <v>754</v>
      </c>
      <c r="B188" s="23" t="s">
        <v>755</v>
      </c>
      <c r="C188" s="57">
        <v>1333.5783983751317</v>
      </c>
      <c r="D188" s="56"/>
      <c r="E188" s="116"/>
      <c r="F188" s="117">
        <v>1333.5783983751317</v>
      </c>
      <c r="G188" s="116">
        <v>38</v>
      </c>
    </row>
    <row r="189" spans="1:11" s="77" customFormat="1" x14ac:dyDescent="0.3">
      <c r="A189" s="23" t="s">
        <v>756</v>
      </c>
      <c r="B189" s="23" t="s">
        <v>757</v>
      </c>
      <c r="C189" s="57">
        <v>189.12566376956411</v>
      </c>
      <c r="D189" s="56"/>
      <c r="E189" s="116"/>
      <c r="F189" s="117">
        <v>189.12566376956411</v>
      </c>
      <c r="G189" s="116">
        <v>38</v>
      </c>
    </row>
    <row r="190" spans="1:11" s="77" customFormat="1" x14ac:dyDescent="0.3">
      <c r="A190" s="23">
        <v>55005000011</v>
      </c>
      <c r="B190" s="23" t="s">
        <v>465</v>
      </c>
      <c r="C190" s="56">
        <v>4849.3759940913878</v>
      </c>
      <c r="D190" s="56"/>
      <c r="E190" s="117"/>
      <c r="F190" s="117">
        <v>4849.3759940913878</v>
      </c>
      <c r="G190" s="116">
        <v>38</v>
      </c>
    </row>
    <row r="191" spans="1:11" s="77" customFormat="1" x14ac:dyDescent="0.3">
      <c r="A191" s="23" t="s">
        <v>782</v>
      </c>
      <c r="B191" s="59" t="s">
        <v>783</v>
      </c>
      <c r="C191" s="57"/>
      <c r="D191" s="56">
        <v>1333.5783983751317</v>
      </c>
      <c r="E191" s="116"/>
      <c r="F191" s="117">
        <v>-1333.5783983751317</v>
      </c>
      <c r="G191" s="116">
        <v>38</v>
      </c>
    </row>
    <row r="192" spans="1:11" s="77" customFormat="1" x14ac:dyDescent="0.3">
      <c r="A192" s="23" t="s">
        <v>784</v>
      </c>
      <c r="B192" s="41" t="s">
        <v>785</v>
      </c>
      <c r="C192" s="57"/>
      <c r="D192" s="56">
        <v>189.12566376956411</v>
      </c>
      <c r="E192" s="116"/>
      <c r="F192" s="117">
        <v>-189.12566376956411</v>
      </c>
      <c r="G192" s="116">
        <v>38</v>
      </c>
    </row>
    <row r="193" spans="1:7" x14ac:dyDescent="0.3">
      <c r="A193" s="116"/>
      <c r="B193" s="116"/>
      <c r="C193" s="117">
        <v>6372.0800562360837</v>
      </c>
      <c r="D193" s="117">
        <v>6372.0800562360837</v>
      </c>
      <c r="E193" s="116"/>
      <c r="F193" s="116"/>
      <c r="G193" s="116"/>
    </row>
    <row r="197" spans="1:7" x14ac:dyDescent="0.3">
      <c r="A197" s="75" t="s">
        <v>842</v>
      </c>
      <c r="B197" s="75"/>
      <c r="C197" s="89" t="s">
        <v>710</v>
      </c>
      <c r="D197" s="89" t="s">
        <v>711</v>
      </c>
      <c r="E197" s="90"/>
      <c r="F197" s="91" t="s">
        <v>714</v>
      </c>
      <c r="G197" s="78" t="s">
        <v>712</v>
      </c>
    </row>
    <row r="198" spans="1:7" x14ac:dyDescent="0.3">
      <c r="A198" s="23">
        <v>22101000003</v>
      </c>
      <c r="B198" s="23" t="s">
        <v>280</v>
      </c>
      <c r="C198" s="56">
        <v>16562.440000000031</v>
      </c>
      <c r="D198" s="56"/>
      <c r="E198" s="90"/>
      <c r="F198" s="90">
        <v>16562.440000000031</v>
      </c>
      <c r="G198" s="77">
        <v>37</v>
      </c>
    </row>
    <row r="199" spans="1:7" x14ac:dyDescent="0.3">
      <c r="A199" s="23" t="s">
        <v>843</v>
      </c>
      <c r="B199" s="23" t="s">
        <v>844</v>
      </c>
      <c r="C199" s="57"/>
      <c r="D199" s="57">
        <v>4554.6710000000094</v>
      </c>
      <c r="E199" s="90"/>
      <c r="F199" s="90">
        <v>-4554.6710000000094</v>
      </c>
      <c r="G199" s="77">
        <v>37</v>
      </c>
    </row>
    <row r="200" spans="1:7" x14ac:dyDescent="0.3">
      <c r="A200" s="23" t="s">
        <v>845</v>
      </c>
      <c r="B200" s="23" t="s">
        <v>846</v>
      </c>
      <c r="C200" s="57"/>
      <c r="D200" s="57">
        <v>645.93516000000125</v>
      </c>
      <c r="E200" s="90"/>
      <c r="F200" s="90">
        <v>-645.93516000000125</v>
      </c>
      <c r="G200" s="77">
        <v>37</v>
      </c>
    </row>
    <row r="201" spans="1:7" x14ac:dyDescent="0.3">
      <c r="A201" s="23" t="s">
        <v>841</v>
      </c>
      <c r="B201" t="s">
        <v>796</v>
      </c>
      <c r="C201" s="57"/>
      <c r="D201" s="57">
        <v>11361.833840000021</v>
      </c>
      <c r="E201" s="77"/>
      <c r="F201" s="90">
        <v>-11361.833840000021</v>
      </c>
      <c r="G201" s="77">
        <v>37</v>
      </c>
    </row>
    <row r="202" spans="1:7" x14ac:dyDescent="0.3">
      <c r="A202" s="23"/>
      <c r="B202" s="23"/>
      <c r="C202" s="57"/>
      <c r="D202" s="57"/>
      <c r="E202" s="90"/>
      <c r="F202" s="90">
        <v>0</v>
      </c>
      <c r="G202" s="77">
        <v>37</v>
      </c>
    </row>
    <row r="203" spans="1:7" x14ac:dyDescent="0.3">
      <c r="A203" s="23"/>
      <c r="B203" s="23"/>
      <c r="C203" s="57"/>
      <c r="D203" s="57"/>
      <c r="E203" s="90"/>
      <c r="F203" s="90">
        <v>0</v>
      </c>
      <c r="G203" s="77">
        <v>37</v>
      </c>
    </row>
    <row r="204" spans="1:7" x14ac:dyDescent="0.3">
      <c r="A204" s="77"/>
      <c r="B204" s="77"/>
      <c r="C204" s="90">
        <v>16562.440000000031</v>
      </c>
      <c r="D204" s="90">
        <v>16562.440000000031</v>
      </c>
      <c r="E204" s="77"/>
      <c r="F204" s="90">
        <v>0</v>
      </c>
      <c r="G204" s="77"/>
    </row>
    <row r="205" spans="1:7" x14ac:dyDescent="0.3">
      <c r="A205" s="77"/>
      <c r="B205" s="77"/>
      <c r="C205" s="77"/>
      <c r="D205" s="77"/>
      <c r="E205" s="77"/>
      <c r="F205" s="77"/>
      <c r="G205" s="77"/>
    </row>
    <row r="206" spans="1:7" x14ac:dyDescent="0.3">
      <c r="A206" s="77"/>
      <c r="B206" s="77"/>
      <c r="C206" s="77"/>
      <c r="D206" s="77"/>
      <c r="E206" s="77"/>
      <c r="F206" s="77"/>
      <c r="G206" s="77"/>
    </row>
    <row r="207" spans="1:7" x14ac:dyDescent="0.3">
      <c r="A207" s="77"/>
      <c r="B207" s="77"/>
      <c r="C207" s="77"/>
      <c r="D207" s="77"/>
      <c r="E207" s="77"/>
      <c r="F207" s="77"/>
      <c r="G207" s="77"/>
    </row>
    <row r="208" spans="1:7" x14ac:dyDescent="0.3">
      <c r="A208" s="75" t="s">
        <v>847</v>
      </c>
      <c r="B208" s="75"/>
      <c r="C208" s="89" t="s">
        <v>710</v>
      </c>
      <c r="D208" s="89" t="s">
        <v>711</v>
      </c>
      <c r="E208" s="90"/>
      <c r="F208" s="91" t="s">
        <v>714</v>
      </c>
      <c r="G208" s="78" t="s">
        <v>712</v>
      </c>
    </row>
    <row r="209" spans="1:8" x14ac:dyDescent="0.3">
      <c r="A209" s="23">
        <v>22101000001</v>
      </c>
      <c r="B209" s="23" t="s">
        <v>291</v>
      </c>
      <c r="C209" s="56">
        <v>13560.470000000001</v>
      </c>
      <c r="D209" s="56"/>
      <c r="E209" s="90"/>
      <c r="F209" s="90">
        <v>13560.470000000001</v>
      </c>
      <c r="G209" s="77">
        <v>19</v>
      </c>
    </row>
    <row r="210" spans="1:8" x14ac:dyDescent="0.3">
      <c r="A210" s="23" t="s">
        <v>852</v>
      </c>
      <c r="B210" s="23" t="s">
        <v>853</v>
      </c>
      <c r="C210" s="56"/>
      <c r="D210" s="57">
        <v>5469.1100000000006</v>
      </c>
      <c r="E210" s="77"/>
      <c r="F210" s="90">
        <v>-5469.1100000000006</v>
      </c>
      <c r="G210" s="77">
        <v>19</v>
      </c>
    </row>
    <row r="211" spans="1:8" x14ac:dyDescent="0.3">
      <c r="A211" s="23"/>
      <c r="B211" s="23"/>
      <c r="C211" s="57"/>
      <c r="D211" s="57"/>
      <c r="E211" s="77"/>
      <c r="F211" s="90">
        <v>0</v>
      </c>
      <c r="G211" s="77">
        <v>19</v>
      </c>
    </row>
    <row r="212" spans="1:8" x14ac:dyDescent="0.3">
      <c r="A212" s="23" t="s">
        <v>848</v>
      </c>
      <c r="B212" s="23" t="s">
        <v>849</v>
      </c>
      <c r="C212" s="57"/>
      <c r="D212" s="57">
        <v>3729.1292500000009</v>
      </c>
      <c r="E212" s="90"/>
      <c r="F212" s="90">
        <v>-3729.1292500000009</v>
      </c>
      <c r="G212" s="77">
        <v>19</v>
      </c>
    </row>
    <row r="213" spans="1:8" x14ac:dyDescent="0.3">
      <c r="A213" s="23" t="s">
        <v>850</v>
      </c>
      <c r="B213" s="23" t="s">
        <v>851</v>
      </c>
      <c r="C213" s="57"/>
      <c r="D213" s="57">
        <v>528.85833000000002</v>
      </c>
      <c r="E213" s="90"/>
      <c r="F213" s="90">
        <v>-528.85833000000002</v>
      </c>
      <c r="G213" s="77">
        <v>19</v>
      </c>
    </row>
    <row r="214" spans="1:8" x14ac:dyDescent="0.3">
      <c r="A214" s="23"/>
      <c r="B214" s="23"/>
      <c r="C214" s="57"/>
      <c r="D214" s="57"/>
      <c r="E214" s="90"/>
      <c r="F214" s="90">
        <v>0</v>
      </c>
      <c r="G214" s="77">
        <v>19</v>
      </c>
    </row>
    <row r="215" spans="1:8" x14ac:dyDescent="0.3">
      <c r="A215" s="59" t="s">
        <v>854</v>
      </c>
      <c r="B215" s="59" t="s">
        <v>855</v>
      </c>
      <c r="C215" s="57">
        <v>1504.0052500000004</v>
      </c>
      <c r="D215" s="57"/>
      <c r="E215" s="77"/>
      <c r="F215" s="90">
        <v>1504.0052500000004</v>
      </c>
      <c r="G215" s="77">
        <v>19</v>
      </c>
    </row>
    <row r="216" spans="1:8" x14ac:dyDescent="0.3">
      <c r="A216" s="59" t="s">
        <v>856</v>
      </c>
      <c r="B216" s="59" t="s">
        <v>857</v>
      </c>
      <c r="C216" s="57">
        <v>213.29529000000002</v>
      </c>
      <c r="D216" s="57"/>
      <c r="E216" s="77"/>
      <c r="F216" s="90">
        <v>213.29529000000002</v>
      </c>
      <c r="G216" s="77">
        <v>19</v>
      </c>
    </row>
    <row r="217" spans="1:8" x14ac:dyDescent="0.3">
      <c r="A217" s="23"/>
      <c r="B217" s="23"/>
      <c r="C217" s="57"/>
      <c r="D217" s="57"/>
      <c r="E217" s="90"/>
      <c r="F217" s="90">
        <v>0</v>
      </c>
      <c r="G217" s="77">
        <v>19</v>
      </c>
    </row>
    <row r="218" spans="1:8" x14ac:dyDescent="0.3">
      <c r="A218" s="23" t="s">
        <v>767</v>
      </c>
      <c r="B218" s="23" t="s">
        <v>766</v>
      </c>
      <c r="C218" s="57"/>
      <c r="D218" s="57">
        <v>0</v>
      </c>
      <c r="E218" s="90"/>
      <c r="F218" s="90">
        <v>0</v>
      </c>
      <c r="G218" s="77">
        <v>19</v>
      </c>
    </row>
    <row r="219" spans="1:8" x14ac:dyDescent="0.3">
      <c r="A219" s="23" t="s">
        <v>841</v>
      </c>
      <c r="B219" t="s">
        <v>796</v>
      </c>
      <c r="C219" s="57"/>
      <c r="D219" s="57">
        <v>5550.6729600000008</v>
      </c>
      <c r="E219" s="77"/>
      <c r="F219" s="90">
        <v>-5550.6729600000008</v>
      </c>
      <c r="G219" s="77">
        <v>19</v>
      </c>
    </row>
    <row r="220" spans="1:8" x14ac:dyDescent="0.3">
      <c r="A220" s="77"/>
      <c r="B220" s="77"/>
      <c r="C220" s="90">
        <v>15277.770540000001</v>
      </c>
      <c r="D220" s="90">
        <v>15277.770540000001</v>
      </c>
      <c r="E220" s="77"/>
      <c r="F220" s="90">
        <v>0</v>
      </c>
      <c r="G220" s="77"/>
    </row>
    <row r="224" spans="1:8" x14ac:dyDescent="0.3">
      <c r="A224" s="75" t="s">
        <v>1005</v>
      </c>
      <c r="B224" s="75"/>
      <c r="C224" s="89" t="s">
        <v>710</v>
      </c>
      <c r="D224" s="89" t="s">
        <v>711</v>
      </c>
      <c r="E224" s="90"/>
      <c r="F224" s="91" t="s">
        <v>714</v>
      </c>
      <c r="G224" s="78" t="s">
        <v>712</v>
      </c>
      <c r="H224" s="77"/>
    </row>
    <row r="225" spans="1:8" x14ac:dyDescent="0.3">
      <c r="A225" s="23">
        <v>11203000009</v>
      </c>
      <c r="B225" s="23" t="s">
        <v>48</v>
      </c>
      <c r="C225" s="56"/>
      <c r="D225" s="56">
        <v>44408.149999999994</v>
      </c>
      <c r="E225" s="90"/>
      <c r="F225" s="90">
        <v>-44408.149999999994</v>
      </c>
      <c r="G225" s="77">
        <v>16</v>
      </c>
      <c r="H225" s="77"/>
    </row>
    <row r="226" spans="1:8" x14ac:dyDescent="0.3">
      <c r="A226" s="23">
        <v>11203000010</v>
      </c>
      <c r="B226" s="23" t="s">
        <v>49</v>
      </c>
      <c r="C226" s="56">
        <v>47317.909999999996</v>
      </c>
      <c r="D226" s="56"/>
      <c r="E226" s="90"/>
      <c r="F226" s="90">
        <v>47317.909999999996</v>
      </c>
      <c r="G226" s="77">
        <v>16</v>
      </c>
      <c r="H226" s="77"/>
    </row>
    <row r="227" spans="1:8" x14ac:dyDescent="0.3">
      <c r="A227" s="23">
        <v>11204000012</v>
      </c>
      <c r="B227" s="23" t="s">
        <v>128</v>
      </c>
      <c r="C227" s="56"/>
      <c r="D227" s="56">
        <v>20473.466983307077</v>
      </c>
      <c r="E227" s="90"/>
      <c r="F227" s="90">
        <v>-20473.466983307077</v>
      </c>
      <c r="G227" s="77">
        <v>16</v>
      </c>
      <c r="H227" s="77"/>
    </row>
    <row r="228" spans="1:8" x14ac:dyDescent="0.3">
      <c r="A228" s="23"/>
      <c r="B228" s="23"/>
      <c r="C228" s="56"/>
      <c r="D228" s="56"/>
      <c r="E228" s="90"/>
      <c r="F228" s="90"/>
      <c r="G228" s="77"/>
      <c r="H228" s="77"/>
    </row>
    <row r="229" spans="1:8" x14ac:dyDescent="0.3">
      <c r="A229" s="23" t="s">
        <v>1006</v>
      </c>
      <c r="B229" s="23" t="s">
        <v>755</v>
      </c>
      <c r="C229" s="57"/>
      <c r="D229" s="57">
        <v>6364.9418295905534</v>
      </c>
      <c r="E229" s="90"/>
      <c r="F229" s="90">
        <v>-6364.9418295905534</v>
      </c>
      <c r="G229" s="77">
        <v>16</v>
      </c>
      <c r="H229" s="77"/>
    </row>
    <row r="230" spans="1:8" x14ac:dyDescent="0.3">
      <c r="A230" s="23" t="s">
        <v>1007</v>
      </c>
      <c r="B230" s="23" t="s">
        <v>757</v>
      </c>
      <c r="C230" s="57"/>
      <c r="D230" s="57">
        <v>902.66447765102384</v>
      </c>
      <c r="E230" s="90"/>
      <c r="F230" s="90">
        <v>-902.66447765102384</v>
      </c>
      <c r="G230" s="77">
        <v>16</v>
      </c>
      <c r="H230" s="77"/>
    </row>
    <row r="231" spans="1:8" x14ac:dyDescent="0.3">
      <c r="A231" s="23"/>
      <c r="B231" s="23"/>
      <c r="C231" s="56"/>
      <c r="D231" s="56"/>
      <c r="E231" s="90"/>
      <c r="F231" s="90">
        <v>0</v>
      </c>
      <c r="G231" s="77">
        <v>16</v>
      </c>
      <c r="H231" s="77"/>
    </row>
    <row r="232" spans="1:8" x14ac:dyDescent="0.3">
      <c r="A232" s="23">
        <v>44004000041</v>
      </c>
      <c r="B232" s="23" t="s">
        <v>538</v>
      </c>
      <c r="C232" s="56">
        <v>44408.149999999994</v>
      </c>
      <c r="D232" s="56"/>
      <c r="E232" s="90"/>
      <c r="F232" s="90">
        <v>44408.149999999994</v>
      </c>
      <c r="G232" s="77">
        <v>16</v>
      </c>
      <c r="H232" s="77"/>
    </row>
    <row r="233" spans="1:8" x14ac:dyDescent="0.3">
      <c r="A233" s="23">
        <v>44009000004</v>
      </c>
      <c r="B233" s="23" t="s">
        <v>640</v>
      </c>
      <c r="C233" s="56"/>
      <c r="D233" s="56">
        <v>23145.243016692919</v>
      </c>
      <c r="E233" s="90"/>
      <c r="F233" s="90">
        <v>-23145.243016692919</v>
      </c>
      <c r="G233" s="77">
        <v>16</v>
      </c>
      <c r="H233" s="77" t="s">
        <v>1012</v>
      </c>
    </row>
    <row r="234" spans="1:8" x14ac:dyDescent="0.3">
      <c r="A234" s="23">
        <v>44009000004</v>
      </c>
      <c r="B234" s="23" t="s">
        <v>640</v>
      </c>
      <c r="C234" s="56"/>
      <c r="D234" s="56">
        <v>3699.2</v>
      </c>
      <c r="E234" s="90"/>
      <c r="F234" s="90">
        <v>-3699.2</v>
      </c>
      <c r="G234" s="77">
        <v>16</v>
      </c>
      <c r="H234" s="77" t="s">
        <v>1013</v>
      </c>
    </row>
    <row r="235" spans="1:8" x14ac:dyDescent="0.3">
      <c r="A235" s="23"/>
      <c r="B235" s="23"/>
      <c r="C235" s="56"/>
      <c r="D235" s="56"/>
      <c r="E235" s="90"/>
      <c r="F235" s="90"/>
      <c r="G235" s="77"/>
      <c r="H235" s="77"/>
    </row>
    <row r="236" spans="1:8" x14ac:dyDescent="0.3">
      <c r="A236" s="23"/>
      <c r="B236" s="23"/>
      <c r="C236" s="56"/>
      <c r="D236" s="56"/>
      <c r="E236" s="90"/>
      <c r="F236" s="90">
        <v>0</v>
      </c>
      <c r="G236" s="77">
        <v>16</v>
      </c>
      <c r="H236" s="77"/>
    </row>
    <row r="237" spans="1:8" x14ac:dyDescent="0.3">
      <c r="A237" s="104" t="s">
        <v>896</v>
      </c>
      <c r="B237" s="59" t="s">
        <v>783</v>
      </c>
      <c r="C237" s="60">
        <v>6364.9418295905534</v>
      </c>
      <c r="D237" s="60"/>
      <c r="E237" s="90"/>
      <c r="F237" s="90">
        <v>6364.9418295905534</v>
      </c>
      <c r="G237" s="77">
        <v>16</v>
      </c>
      <c r="H237" s="77"/>
    </row>
    <row r="238" spans="1:8" x14ac:dyDescent="0.3">
      <c r="A238" s="104" t="s">
        <v>898</v>
      </c>
      <c r="B238" s="41" t="s">
        <v>785</v>
      </c>
      <c r="C238" s="58">
        <v>902.66447765102384</v>
      </c>
      <c r="D238" s="58"/>
      <c r="E238" s="90"/>
      <c r="F238" s="90">
        <v>902.66447765102384</v>
      </c>
      <c r="G238" s="77">
        <v>16</v>
      </c>
      <c r="H238" s="77"/>
    </row>
    <row r="239" spans="1:8" x14ac:dyDescent="0.3">
      <c r="A239" s="42"/>
      <c r="B239" s="42" t="s">
        <v>721</v>
      </c>
      <c r="C239" s="90">
        <v>98993.666307241569</v>
      </c>
      <c r="D239" s="90">
        <v>98993.666307241554</v>
      </c>
      <c r="E239" s="90"/>
      <c r="F239" s="90">
        <v>0</v>
      </c>
      <c r="G239" s="77"/>
      <c r="H239" s="77"/>
    </row>
    <row r="240" spans="1:8" x14ac:dyDescent="0.3">
      <c r="A240" s="42"/>
      <c r="B240" s="42"/>
      <c r="C240" s="90"/>
      <c r="D240" s="90"/>
      <c r="E240" s="90"/>
      <c r="F240" s="90"/>
      <c r="G240" s="77"/>
    </row>
    <row r="242" spans="1:8" x14ac:dyDescent="0.3">
      <c r="A242" s="75" t="s">
        <v>880</v>
      </c>
      <c r="B242" s="75"/>
      <c r="C242" s="89" t="s">
        <v>710</v>
      </c>
      <c r="D242" s="89" t="s">
        <v>711</v>
      </c>
      <c r="E242" s="90"/>
      <c r="F242" s="91" t="s">
        <v>714</v>
      </c>
      <c r="G242" s="78" t="s">
        <v>712</v>
      </c>
      <c r="H242" s="77"/>
    </row>
    <row r="243" spans="1:8" x14ac:dyDescent="0.3">
      <c r="A243" s="23"/>
      <c r="B243" s="23"/>
      <c r="C243" s="56"/>
      <c r="D243" s="56"/>
      <c r="E243" s="90"/>
      <c r="F243" s="90">
        <v>0</v>
      </c>
      <c r="G243" s="77">
        <v>16</v>
      </c>
      <c r="H243" s="77"/>
    </row>
    <row r="244" spans="1:8" x14ac:dyDescent="0.3">
      <c r="A244" s="23">
        <v>11201000004</v>
      </c>
      <c r="B244" s="23" t="s">
        <v>66</v>
      </c>
      <c r="C244" s="57">
        <v>79420.837100000004</v>
      </c>
      <c r="D244" s="57">
        <v>145876.06460784312</v>
      </c>
      <c r="E244" s="77"/>
      <c r="F244" s="90">
        <v>-66455.227507843112</v>
      </c>
      <c r="G244" s="77">
        <v>16</v>
      </c>
      <c r="H244" s="77"/>
    </row>
    <row r="245" spans="1:8" x14ac:dyDescent="0.3">
      <c r="A245" s="23">
        <v>11201000008</v>
      </c>
      <c r="B245" s="23" t="s">
        <v>68</v>
      </c>
      <c r="C245" s="57">
        <v>93214.627399999998</v>
      </c>
      <c r="D245" s="57">
        <v>130109.15641025644</v>
      </c>
      <c r="E245" s="77"/>
      <c r="F245" s="90">
        <v>-36894.529010256447</v>
      </c>
      <c r="G245" s="77">
        <v>16</v>
      </c>
      <c r="H245" s="77"/>
    </row>
    <row r="246" spans="1:8" x14ac:dyDescent="0.3">
      <c r="A246" s="23">
        <v>11201000010</v>
      </c>
      <c r="B246" s="23" t="s">
        <v>70</v>
      </c>
      <c r="C246" s="57">
        <v>0</v>
      </c>
      <c r="D246" s="57">
        <v>6333.333333333333</v>
      </c>
      <c r="E246" s="77"/>
      <c r="F246" s="90">
        <v>-6333.333333333333</v>
      </c>
      <c r="G246" s="77">
        <v>16</v>
      </c>
      <c r="H246" s="77"/>
    </row>
    <row r="247" spans="1:8" x14ac:dyDescent="0.3">
      <c r="A247" s="23">
        <v>11201000012</v>
      </c>
      <c r="B247" s="23" t="s">
        <v>72</v>
      </c>
      <c r="C247" s="57">
        <v>12476.9944</v>
      </c>
      <c r="D247" s="57">
        <v>30235.294117647063</v>
      </c>
      <c r="E247" s="77"/>
      <c r="F247" s="90">
        <v>-17758.299717647064</v>
      </c>
      <c r="G247" s="77">
        <v>16</v>
      </c>
      <c r="H247" s="77"/>
    </row>
    <row r="248" spans="1:8" x14ac:dyDescent="0.3">
      <c r="A248" s="23">
        <v>11201000020</v>
      </c>
      <c r="B248" s="23" t="s">
        <v>74</v>
      </c>
      <c r="C248" s="57">
        <v>10489.885999999997</v>
      </c>
      <c r="D248" s="57">
        <v>11303.030303030304</v>
      </c>
      <c r="E248" s="77"/>
      <c r="F248" s="90">
        <v>-813.14430303030713</v>
      </c>
      <c r="G248" s="77">
        <v>16</v>
      </c>
      <c r="H248" s="77"/>
    </row>
    <row r="249" spans="1:8" x14ac:dyDescent="0.3">
      <c r="A249" s="23">
        <v>11201000024</v>
      </c>
      <c r="B249" s="23" t="s">
        <v>76</v>
      </c>
      <c r="C249" s="57">
        <v>34373.095600000008</v>
      </c>
      <c r="D249" s="57">
        <v>53451.612903225825</v>
      </c>
      <c r="E249" s="77"/>
      <c r="F249" s="90">
        <v>-19078.517303225817</v>
      </c>
      <c r="G249" s="77">
        <v>16</v>
      </c>
      <c r="H249" s="77"/>
    </row>
    <row r="250" spans="1:8" x14ac:dyDescent="0.3">
      <c r="A250" s="23" t="s">
        <v>881</v>
      </c>
      <c r="B250" s="23" t="s">
        <v>882</v>
      </c>
      <c r="C250" s="57">
        <v>0</v>
      </c>
      <c r="D250" s="57">
        <v>700</v>
      </c>
      <c r="E250" s="77"/>
      <c r="F250" s="90">
        <v>-700</v>
      </c>
      <c r="G250" s="77">
        <v>16</v>
      </c>
      <c r="H250" s="77"/>
    </row>
    <row r="251" spans="1:8" x14ac:dyDescent="0.3">
      <c r="A251" s="23">
        <v>11201000006</v>
      </c>
      <c r="B251" s="23" t="s">
        <v>78</v>
      </c>
      <c r="C251" s="57">
        <v>0</v>
      </c>
      <c r="D251" s="57">
        <v>0</v>
      </c>
      <c r="E251" s="77"/>
      <c r="F251" s="90">
        <v>0</v>
      </c>
      <c r="G251" s="77">
        <v>16</v>
      </c>
      <c r="H251" s="77"/>
    </row>
    <row r="252" spans="1:8" x14ac:dyDescent="0.3">
      <c r="A252" s="23">
        <v>11201000022</v>
      </c>
      <c r="B252" s="23" t="s">
        <v>80</v>
      </c>
      <c r="C252" s="57">
        <v>0</v>
      </c>
      <c r="D252" s="57">
        <v>0</v>
      </c>
      <c r="E252" s="77"/>
      <c r="F252" s="90">
        <v>0</v>
      </c>
      <c r="G252" s="77">
        <v>16</v>
      </c>
      <c r="H252" s="77"/>
    </row>
    <row r="253" spans="1:8" x14ac:dyDescent="0.3">
      <c r="A253" s="23" t="s">
        <v>883</v>
      </c>
      <c r="B253" s="23" t="s">
        <v>884</v>
      </c>
      <c r="C253" s="57">
        <v>5678.6856000000007</v>
      </c>
      <c r="D253" s="57">
        <v>35304.34782608696</v>
      </c>
      <c r="E253" s="77"/>
      <c r="F253" s="90">
        <v>-29625.662226086959</v>
      </c>
      <c r="G253" s="77">
        <v>16</v>
      </c>
      <c r="H253" s="77"/>
    </row>
    <row r="254" spans="1:8" x14ac:dyDescent="0.3">
      <c r="A254" s="23" t="s">
        <v>885</v>
      </c>
      <c r="B254" s="23" t="s">
        <v>886</v>
      </c>
      <c r="C254" s="57">
        <v>6902.62</v>
      </c>
      <c r="D254" s="57">
        <v>35300</v>
      </c>
      <c r="E254" s="77"/>
      <c r="F254" s="90">
        <v>-28397.38</v>
      </c>
      <c r="G254" s="77">
        <v>16</v>
      </c>
      <c r="H254" s="77"/>
    </row>
    <row r="255" spans="1:8" x14ac:dyDescent="0.3">
      <c r="A255" s="23" t="s">
        <v>887</v>
      </c>
      <c r="B255" s="23" t="s">
        <v>888</v>
      </c>
      <c r="C255" s="57">
        <v>0</v>
      </c>
      <c r="D255" s="57">
        <v>13999.999999999998</v>
      </c>
      <c r="E255" s="77"/>
      <c r="F255" s="90">
        <v>-13999.999999999998</v>
      </c>
      <c r="G255" s="77">
        <v>16</v>
      </c>
      <c r="H255" s="77"/>
    </row>
    <row r="256" spans="1:8" x14ac:dyDescent="0.3">
      <c r="A256" s="23" t="s">
        <v>889</v>
      </c>
      <c r="B256" s="23" t="s">
        <v>890</v>
      </c>
      <c r="C256" s="57">
        <v>0</v>
      </c>
      <c r="D256" s="57">
        <v>1500</v>
      </c>
      <c r="E256" s="77"/>
      <c r="F256" s="90">
        <v>-1500</v>
      </c>
      <c r="G256" s="77">
        <v>16</v>
      </c>
      <c r="H256" s="77"/>
    </row>
    <row r="257" spans="1:8" x14ac:dyDescent="0.3">
      <c r="A257" s="23" t="s">
        <v>891</v>
      </c>
      <c r="B257" s="23" t="s">
        <v>892</v>
      </c>
      <c r="C257" s="57">
        <v>0</v>
      </c>
      <c r="D257" s="57">
        <v>5941.1764705882351</v>
      </c>
      <c r="E257" s="77"/>
      <c r="F257" s="90">
        <v>-5941.1764705882351</v>
      </c>
      <c r="G257" s="77">
        <v>16</v>
      </c>
      <c r="H257" s="77"/>
    </row>
    <row r="258" spans="1:8" x14ac:dyDescent="0.3">
      <c r="A258" s="23" t="s">
        <v>893</v>
      </c>
      <c r="B258" s="23" t="s">
        <v>892</v>
      </c>
      <c r="C258" s="57">
        <v>0</v>
      </c>
      <c r="D258" s="57">
        <v>250</v>
      </c>
      <c r="E258" s="77"/>
      <c r="F258" s="90">
        <v>-250</v>
      </c>
      <c r="G258" s="77">
        <v>16</v>
      </c>
      <c r="H258" s="77"/>
    </row>
    <row r="259" spans="1:8" x14ac:dyDescent="0.3">
      <c r="A259" s="23" t="s">
        <v>894</v>
      </c>
      <c r="B259" s="23" t="s">
        <v>895</v>
      </c>
      <c r="C259" s="57">
        <v>0</v>
      </c>
      <c r="D259" s="57">
        <v>2478.2608695652175</v>
      </c>
      <c r="E259" s="77"/>
      <c r="F259" s="90">
        <v>-2478.2608695652175</v>
      </c>
      <c r="G259" s="77">
        <v>16</v>
      </c>
      <c r="H259" s="77"/>
    </row>
    <row r="260" spans="1:8" x14ac:dyDescent="0.3">
      <c r="A260" s="23" t="s">
        <v>859</v>
      </c>
      <c r="B260" s="23" t="s">
        <v>860</v>
      </c>
      <c r="C260" s="57">
        <v>93504.763808933567</v>
      </c>
      <c r="D260" s="57"/>
      <c r="E260" s="77"/>
      <c r="F260" s="90">
        <v>93504.763808933567</v>
      </c>
      <c r="G260" s="77">
        <v>16</v>
      </c>
      <c r="H260" s="77"/>
    </row>
    <row r="261" spans="1:8" x14ac:dyDescent="0.3">
      <c r="A261" s="23" t="s">
        <v>861</v>
      </c>
      <c r="B261" s="23" t="s">
        <v>862</v>
      </c>
      <c r="C261" s="57">
        <v>13260.675594721488</v>
      </c>
      <c r="D261" s="57"/>
      <c r="E261" s="77"/>
      <c r="F261" s="90">
        <v>13260.675594721488</v>
      </c>
      <c r="G261" s="77">
        <v>16</v>
      </c>
      <c r="H261" s="77"/>
    </row>
    <row r="262" spans="1:8" x14ac:dyDescent="0.3">
      <c r="A262" s="23"/>
      <c r="B262" s="23"/>
      <c r="C262" s="57"/>
      <c r="D262" s="57"/>
      <c r="E262" s="77"/>
      <c r="F262" s="90">
        <v>0</v>
      </c>
      <c r="G262" s="77">
        <v>16</v>
      </c>
      <c r="H262" s="77"/>
    </row>
    <row r="263" spans="1:8" x14ac:dyDescent="0.3">
      <c r="A263" s="23"/>
      <c r="B263" s="23"/>
      <c r="C263" s="57"/>
      <c r="D263" s="57"/>
      <c r="E263" s="77"/>
      <c r="F263" s="90">
        <v>0</v>
      </c>
      <c r="G263" s="77">
        <v>16</v>
      </c>
      <c r="H263" s="77"/>
    </row>
    <row r="264" spans="1:8" x14ac:dyDescent="0.3">
      <c r="A264" s="23">
        <v>44009000001</v>
      </c>
      <c r="B264" s="23" t="s">
        <v>637</v>
      </c>
      <c r="C264" s="57"/>
      <c r="D264" s="57">
        <v>109791.7922</v>
      </c>
      <c r="E264" s="77"/>
      <c r="F264" s="90">
        <v>-109791.7922</v>
      </c>
      <c r="G264" s="77">
        <v>16</v>
      </c>
      <c r="H264" s="77" t="s">
        <v>1015</v>
      </c>
    </row>
    <row r="265" spans="1:8" x14ac:dyDescent="0.3">
      <c r="A265" s="23">
        <v>44009000001</v>
      </c>
      <c r="B265" s="23" t="s">
        <v>637</v>
      </c>
      <c r="C265" s="57">
        <v>168160.62438274478</v>
      </c>
      <c r="D265" s="57">
        <v>132764.95389999999</v>
      </c>
      <c r="E265" s="77"/>
      <c r="F265" s="90">
        <v>35395.670482744783</v>
      </c>
      <c r="G265" s="77">
        <v>16</v>
      </c>
      <c r="H265" s="77" t="s">
        <v>986</v>
      </c>
    </row>
    <row r="266" spans="1:8" x14ac:dyDescent="0.3">
      <c r="A266" s="23">
        <v>44009000001</v>
      </c>
      <c r="B266" s="23" t="s">
        <v>637</v>
      </c>
      <c r="C266" s="57">
        <v>304621.65245883184</v>
      </c>
      <c r="D266" s="57"/>
      <c r="E266" s="77"/>
      <c r="F266" s="90">
        <v>304621.65245883184</v>
      </c>
      <c r="G266" s="77">
        <v>16</v>
      </c>
      <c r="H266" s="77" t="s">
        <v>987</v>
      </c>
    </row>
    <row r="267" spans="1:8" x14ac:dyDescent="0.3">
      <c r="A267" s="23" t="s">
        <v>896</v>
      </c>
      <c r="B267" s="23" t="s">
        <v>897</v>
      </c>
      <c r="C267" s="57"/>
      <c r="D267" s="57">
        <v>93504.763808933567</v>
      </c>
      <c r="E267" s="77"/>
      <c r="F267" s="90">
        <v>-93504.763808933567</v>
      </c>
      <c r="G267" s="77">
        <v>16</v>
      </c>
      <c r="H267" s="77"/>
    </row>
    <row r="268" spans="1:8" x14ac:dyDescent="0.3">
      <c r="A268" s="23" t="s">
        <v>898</v>
      </c>
      <c r="B268" s="23" t="s">
        <v>899</v>
      </c>
      <c r="C268" s="57"/>
      <c r="D268" s="57">
        <v>13260.675594721488</v>
      </c>
      <c r="E268" s="77"/>
      <c r="F268" s="90">
        <v>-13260.675594721488</v>
      </c>
      <c r="G268" s="77">
        <v>16</v>
      </c>
      <c r="H268" s="77"/>
    </row>
    <row r="269" spans="1:8" x14ac:dyDescent="0.3">
      <c r="A269" s="42"/>
      <c r="B269" s="42"/>
      <c r="C269" s="88"/>
      <c r="D269" s="88"/>
      <c r="E269" s="77"/>
      <c r="F269" s="90"/>
      <c r="G269" s="77"/>
      <c r="H269" s="77"/>
    </row>
    <row r="270" spans="1:8" x14ac:dyDescent="0.3">
      <c r="A270" s="77"/>
      <c r="B270" s="77"/>
      <c r="C270" s="90"/>
      <c r="D270" s="90"/>
      <c r="E270" s="77"/>
      <c r="F270" s="77"/>
      <c r="G270" s="77"/>
      <c r="H270" s="77"/>
    </row>
    <row r="273" spans="1:8" x14ac:dyDescent="0.3">
      <c r="A273" t="s">
        <v>979</v>
      </c>
    </row>
    <row r="274" spans="1:8" x14ac:dyDescent="0.3">
      <c r="A274" s="15">
        <v>33004000001</v>
      </c>
      <c r="B274" s="15" t="s">
        <v>264</v>
      </c>
      <c r="C274" s="96"/>
      <c r="D274" s="12"/>
      <c r="F274" s="90">
        <f>+C274-D274</f>
        <v>0</v>
      </c>
      <c r="G274" s="33" t="s">
        <v>22</v>
      </c>
    </row>
    <row r="275" spans="1:8" x14ac:dyDescent="0.3">
      <c r="A275" s="15">
        <v>33007000001</v>
      </c>
      <c r="B275" s="15" t="s">
        <v>270</v>
      </c>
      <c r="C275" s="96">
        <f>+D276</f>
        <v>81300</v>
      </c>
      <c r="D275" s="12"/>
      <c r="F275" s="90">
        <f t="shared" ref="F275:F276" si="7">+C275-D275</f>
        <v>81300</v>
      </c>
      <c r="G275" s="33" t="s">
        <v>22</v>
      </c>
    </row>
    <row r="276" spans="1:8" x14ac:dyDescent="0.3">
      <c r="A276" s="15"/>
      <c r="B276" s="15" t="s">
        <v>980</v>
      </c>
      <c r="C276" s="96"/>
      <c r="D276" s="12">
        <v>81300</v>
      </c>
      <c r="F276" s="90">
        <f t="shared" si="7"/>
        <v>-81300</v>
      </c>
    </row>
    <row r="279" spans="1:8" x14ac:dyDescent="0.3">
      <c r="A279" t="s">
        <v>981</v>
      </c>
    </row>
    <row r="280" spans="1:8" x14ac:dyDescent="0.3">
      <c r="A280" s="15">
        <v>33007000001</v>
      </c>
      <c r="B280" s="15" t="s">
        <v>270</v>
      </c>
      <c r="C280" s="12">
        <f>+SUMIF('Bil 2014'!H3:H595,"CE",'Bil 2014'!Z3:Z595)+1</f>
        <v>154430.22314491274</v>
      </c>
      <c r="D280" s="12"/>
      <c r="F280" s="90">
        <f t="shared" ref="F280:F282" si="8">+C280-D280</f>
        <v>154430.22314491274</v>
      </c>
      <c r="G280" s="33" t="s">
        <v>22</v>
      </c>
    </row>
    <row r="281" spans="1:8" x14ac:dyDescent="0.3">
      <c r="A281" s="15" t="s">
        <v>777</v>
      </c>
      <c r="B281" s="15" t="s">
        <v>425</v>
      </c>
      <c r="C281" s="96">
        <f>-'[4]Prospetto di ricon PN ifrs'!$H$13</f>
        <v>46309.040540000016</v>
      </c>
      <c r="D281" s="12"/>
      <c r="F281" s="90">
        <f t="shared" si="8"/>
        <v>46309.040540000016</v>
      </c>
      <c r="G281" s="33" t="s">
        <v>22</v>
      </c>
    </row>
    <row r="282" spans="1:8" x14ac:dyDescent="0.3">
      <c r="A282" s="15"/>
      <c r="B282" s="15" t="s">
        <v>982</v>
      </c>
      <c r="C282" s="96"/>
      <c r="D282" s="12">
        <f>+C281+C280</f>
        <v>200739.26368491276</v>
      </c>
      <c r="F282" s="90">
        <f t="shared" si="8"/>
        <v>-200739.26368491276</v>
      </c>
    </row>
    <row r="285" spans="1:8" ht="15.75" thickBot="1" x14ac:dyDescent="0.35"/>
    <row r="286" spans="1:8" x14ac:dyDescent="0.3">
      <c r="A286" s="121"/>
      <c r="B286" s="100" t="s">
        <v>988</v>
      </c>
      <c r="C286" s="101" t="s">
        <v>989</v>
      </c>
      <c r="D286" s="102" t="s">
        <v>711</v>
      </c>
      <c r="E286" s="77"/>
      <c r="F286" s="90"/>
      <c r="H286" s="77"/>
    </row>
    <row r="287" spans="1:8" x14ac:dyDescent="0.3">
      <c r="A287" s="99" t="s">
        <v>731</v>
      </c>
      <c r="B287" s="23" t="s">
        <v>726</v>
      </c>
      <c r="C287" s="80"/>
      <c r="D287" s="103">
        <v>470.22500000000082</v>
      </c>
      <c r="E287" s="77"/>
      <c r="F287" s="90">
        <f t="shared" ref="F287:F301" si="9">+C287-D287</f>
        <v>-470.22500000000082</v>
      </c>
      <c r="G287" s="33" t="s">
        <v>22</v>
      </c>
      <c r="H287" s="77"/>
    </row>
    <row r="288" spans="1:8" x14ac:dyDescent="0.3">
      <c r="A288" s="104" t="s">
        <v>734</v>
      </c>
      <c r="B288" s="59" t="s">
        <v>727</v>
      </c>
      <c r="C288" s="80">
        <v>470.22500000000082</v>
      </c>
      <c r="D288" s="103"/>
      <c r="E288" s="77"/>
      <c r="F288" s="90">
        <f t="shared" si="9"/>
        <v>470.22500000000082</v>
      </c>
      <c r="G288" s="33" t="s">
        <v>22</v>
      </c>
      <c r="H288" s="77"/>
    </row>
    <row r="289" spans="1:8" x14ac:dyDescent="0.3">
      <c r="A289" s="99" t="s">
        <v>754</v>
      </c>
      <c r="B289" s="23" t="s">
        <v>755</v>
      </c>
      <c r="C289" s="80"/>
      <c r="D289" s="103">
        <v>6120.5819500000071</v>
      </c>
      <c r="E289" s="77"/>
      <c r="F289" s="90">
        <f t="shared" si="9"/>
        <v>-6120.5819500000071</v>
      </c>
      <c r="G289" s="33" t="s">
        <v>22</v>
      </c>
      <c r="H289" s="77" t="s">
        <v>1014</v>
      </c>
    </row>
    <row r="290" spans="1:8" x14ac:dyDescent="0.3">
      <c r="A290" s="104" t="s">
        <v>782</v>
      </c>
      <c r="B290" s="59" t="s">
        <v>783</v>
      </c>
      <c r="C290" s="80">
        <v>6120.5819500000071</v>
      </c>
      <c r="D290" s="103"/>
      <c r="E290" s="77"/>
      <c r="F290" s="90">
        <f t="shared" si="9"/>
        <v>6120.5819500000071</v>
      </c>
      <c r="G290" s="33" t="s">
        <v>22</v>
      </c>
      <c r="H290" s="77"/>
    </row>
    <row r="291" spans="1:8" x14ac:dyDescent="0.3">
      <c r="A291" s="99" t="s">
        <v>1006</v>
      </c>
      <c r="B291" s="23" t="s">
        <v>1010</v>
      </c>
      <c r="C291" s="80"/>
      <c r="D291" s="103">
        <v>2432.1951832472478</v>
      </c>
      <c r="E291" s="77"/>
      <c r="F291" s="90">
        <f t="shared" si="9"/>
        <v>-2432.1951832472478</v>
      </c>
      <c r="G291" s="33" t="s">
        <v>22</v>
      </c>
      <c r="H291" s="77" t="s">
        <v>1014</v>
      </c>
    </row>
    <row r="292" spans="1:8" x14ac:dyDescent="0.3">
      <c r="A292" s="104" t="s">
        <v>896</v>
      </c>
      <c r="B292" s="59" t="s">
        <v>897</v>
      </c>
      <c r="C292" s="80">
        <v>2432.1951832472478</v>
      </c>
      <c r="D292" s="103"/>
      <c r="E292" s="77"/>
      <c r="F292" s="90">
        <f t="shared" si="9"/>
        <v>2432.1951832472478</v>
      </c>
      <c r="G292" s="33" t="s">
        <v>22</v>
      </c>
      <c r="H292" s="77"/>
    </row>
    <row r="293" spans="1:8" x14ac:dyDescent="0.3">
      <c r="A293" s="104"/>
      <c r="B293" s="59"/>
      <c r="C293" s="80"/>
      <c r="D293" s="103"/>
      <c r="E293" s="77"/>
      <c r="F293" s="90">
        <f t="shared" si="9"/>
        <v>0</v>
      </c>
      <c r="G293" s="33" t="s">
        <v>22</v>
      </c>
      <c r="H293" s="77"/>
    </row>
    <row r="294" spans="1:8" x14ac:dyDescent="0.3">
      <c r="A294" s="99" t="s">
        <v>772</v>
      </c>
      <c r="B294" s="23" t="s">
        <v>773</v>
      </c>
      <c r="C294" s="80">
        <v>1182.4918000000007</v>
      </c>
      <c r="D294" s="103"/>
      <c r="E294" s="77"/>
      <c r="F294" s="90">
        <f t="shared" si="9"/>
        <v>1182.4918000000007</v>
      </c>
      <c r="G294" s="33" t="s">
        <v>22</v>
      </c>
      <c r="H294" s="77"/>
    </row>
    <row r="295" spans="1:8" x14ac:dyDescent="0.3">
      <c r="A295" s="104" t="s">
        <v>788</v>
      </c>
      <c r="B295" s="59" t="s">
        <v>789</v>
      </c>
      <c r="C295" s="80"/>
      <c r="D295" s="103">
        <v>1182.4918000000007</v>
      </c>
      <c r="E295" s="77"/>
      <c r="F295" s="90">
        <f t="shared" si="9"/>
        <v>-1182.4918000000007</v>
      </c>
      <c r="G295" s="33" t="s">
        <v>22</v>
      </c>
      <c r="H295" s="77"/>
    </row>
    <row r="296" spans="1:8" x14ac:dyDescent="0.3">
      <c r="A296" s="99" t="s">
        <v>735</v>
      </c>
      <c r="B296" s="23" t="s">
        <v>725</v>
      </c>
      <c r="C296" s="80">
        <v>400.45740000000023</v>
      </c>
      <c r="D296" s="103"/>
      <c r="E296" s="77"/>
      <c r="F296" s="90">
        <f t="shared" si="9"/>
        <v>400.45740000000023</v>
      </c>
      <c r="G296" s="33" t="s">
        <v>22</v>
      </c>
      <c r="H296" s="77"/>
    </row>
    <row r="297" spans="1:8" x14ac:dyDescent="0.3">
      <c r="A297" s="104" t="s">
        <v>734</v>
      </c>
      <c r="B297" s="59" t="s">
        <v>727</v>
      </c>
      <c r="C297" s="80"/>
      <c r="D297" s="103">
        <v>400.45740000000023</v>
      </c>
      <c r="E297" s="77"/>
      <c r="F297" s="90">
        <f t="shared" si="9"/>
        <v>-400.45740000000023</v>
      </c>
      <c r="G297" s="33" t="s">
        <v>22</v>
      </c>
      <c r="H297" s="77"/>
    </row>
    <row r="298" spans="1:8" x14ac:dyDescent="0.3">
      <c r="A298" s="99" t="s">
        <v>735</v>
      </c>
      <c r="B298" s="23" t="s">
        <v>725</v>
      </c>
      <c r="C298" s="80">
        <v>4312.7682500000046</v>
      </c>
      <c r="D298" s="103"/>
      <c r="E298" s="77"/>
      <c r="F298" s="90">
        <f t="shared" si="9"/>
        <v>4312.7682500000046</v>
      </c>
      <c r="G298" s="33" t="s">
        <v>22</v>
      </c>
      <c r="H298" s="77"/>
    </row>
    <row r="299" spans="1:8" x14ac:dyDescent="0.3">
      <c r="A299" s="104" t="s">
        <v>734</v>
      </c>
      <c r="B299" s="59" t="s">
        <v>727</v>
      </c>
      <c r="C299" s="80"/>
      <c r="D299" s="103">
        <v>4312.7682500000046</v>
      </c>
      <c r="E299" s="77"/>
      <c r="F299" s="90">
        <f t="shared" si="9"/>
        <v>-4312.7682500000046</v>
      </c>
      <c r="G299" s="33" t="s">
        <v>22</v>
      </c>
      <c r="H299" s="77"/>
    </row>
    <row r="300" spans="1:8" x14ac:dyDescent="0.3">
      <c r="A300" s="99" t="s">
        <v>859</v>
      </c>
      <c r="B300" s="23" t="s">
        <v>860</v>
      </c>
      <c r="C300" s="80">
        <v>300837.51115230354</v>
      </c>
      <c r="D300" s="103"/>
      <c r="E300" s="77"/>
      <c r="F300" s="90">
        <f t="shared" si="9"/>
        <v>300837.51115230354</v>
      </c>
      <c r="G300" s="33" t="s">
        <v>22</v>
      </c>
      <c r="H300" s="77" t="s">
        <v>1014</v>
      </c>
    </row>
    <row r="301" spans="1:8" x14ac:dyDescent="0.3">
      <c r="A301" s="104" t="s">
        <v>896</v>
      </c>
      <c r="B301" s="59" t="s">
        <v>783</v>
      </c>
      <c r="C301" s="80"/>
      <c r="D301" s="103">
        <v>300837.51115230354</v>
      </c>
      <c r="E301" s="77"/>
      <c r="F301" s="90">
        <f t="shared" si="9"/>
        <v>-300837.51115230354</v>
      </c>
      <c r="G301" s="33" t="s">
        <v>22</v>
      </c>
      <c r="H301" s="77"/>
    </row>
    <row r="304" spans="1:8" ht="15.75" thickBot="1" x14ac:dyDescent="0.35"/>
    <row r="305" spans="1:7" s="107" customFormat="1" x14ac:dyDescent="0.3">
      <c r="A305" s="106" t="s">
        <v>991</v>
      </c>
      <c r="B305" s="100"/>
      <c r="C305" s="101" t="s">
        <v>989</v>
      </c>
      <c r="D305" s="102" t="s">
        <v>711</v>
      </c>
      <c r="G305" s="108"/>
    </row>
    <row r="306" spans="1:7" x14ac:dyDescent="0.3">
      <c r="A306" s="104">
        <v>22206000001</v>
      </c>
      <c r="B306" s="59" t="s">
        <v>332</v>
      </c>
      <c r="C306" s="80">
        <v>111279.39</v>
      </c>
      <c r="D306" s="103"/>
      <c r="F306" s="90">
        <f t="shared" ref="F306:F317" si="10">+C306-D306</f>
        <v>111279.39</v>
      </c>
      <c r="G306" s="33" t="s">
        <v>22</v>
      </c>
    </row>
    <row r="307" spans="1:7" x14ac:dyDescent="0.3">
      <c r="A307" s="104">
        <v>22206000002</v>
      </c>
      <c r="B307" s="59" t="s">
        <v>333</v>
      </c>
      <c r="C307" s="80">
        <v>111279.39</v>
      </c>
      <c r="D307" s="103"/>
      <c r="F307" s="90">
        <f t="shared" si="10"/>
        <v>111279.39</v>
      </c>
      <c r="G307" s="33" t="s">
        <v>22</v>
      </c>
    </row>
    <row r="308" spans="1:7" x14ac:dyDescent="0.3">
      <c r="A308" s="104">
        <v>22206000008</v>
      </c>
      <c r="B308" s="59" t="s">
        <v>334</v>
      </c>
      <c r="C308" s="80">
        <v>298909.40000000002</v>
      </c>
      <c r="D308" s="103"/>
      <c r="F308" s="90">
        <f t="shared" si="10"/>
        <v>298909.40000000002</v>
      </c>
      <c r="G308" s="33" t="s">
        <v>22</v>
      </c>
    </row>
    <row r="309" spans="1:7" x14ac:dyDescent="0.3">
      <c r="A309" s="104">
        <v>22206000010</v>
      </c>
      <c r="B309" s="59" t="s">
        <v>335</v>
      </c>
      <c r="C309" s="80">
        <v>26737.08</v>
      </c>
      <c r="D309" s="103"/>
      <c r="F309" s="90">
        <f t="shared" si="10"/>
        <v>26737.08</v>
      </c>
      <c r="G309" s="33" t="s">
        <v>22</v>
      </c>
    </row>
    <row r="310" spans="1:7" x14ac:dyDescent="0.3">
      <c r="A310" s="104">
        <v>22206000011</v>
      </c>
      <c r="B310" s="59" t="s">
        <v>336</v>
      </c>
      <c r="C310" s="80">
        <v>36949.67</v>
      </c>
      <c r="D310" s="103"/>
      <c r="F310" s="90">
        <f t="shared" si="10"/>
        <v>36949.67</v>
      </c>
      <c r="G310" s="33" t="s">
        <v>22</v>
      </c>
    </row>
    <row r="311" spans="1:7" x14ac:dyDescent="0.3">
      <c r="A311" s="104">
        <v>22206000012</v>
      </c>
      <c r="B311" s="59" t="s">
        <v>337</v>
      </c>
      <c r="C311" s="80">
        <v>8068.84</v>
      </c>
      <c r="D311" s="103"/>
      <c r="F311" s="90">
        <f t="shared" si="10"/>
        <v>8068.84</v>
      </c>
      <c r="G311" s="33" t="s">
        <v>22</v>
      </c>
    </row>
    <row r="312" spans="1:7" x14ac:dyDescent="0.3">
      <c r="A312" s="104">
        <v>22206000015</v>
      </c>
      <c r="B312" s="59" t="s">
        <v>339</v>
      </c>
      <c r="C312" s="80">
        <v>49678.48</v>
      </c>
      <c r="D312" s="103"/>
      <c r="F312" s="90">
        <f t="shared" si="10"/>
        <v>49678.48</v>
      </c>
      <c r="G312" s="33" t="s">
        <v>22</v>
      </c>
    </row>
    <row r="313" spans="1:7" x14ac:dyDescent="0.3">
      <c r="A313" s="104">
        <v>22206000017</v>
      </c>
      <c r="B313" s="59" t="s">
        <v>340</v>
      </c>
      <c r="C313" s="80">
        <v>122904.83</v>
      </c>
      <c r="D313" s="103"/>
      <c r="F313" s="90">
        <f t="shared" si="10"/>
        <v>122904.83</v>
      </c>
      <c r="G313" s="33" t="s">
        <v>22</v>
      </c>
    </row>
    <row r="314" spans="1:7" x14ac:dyDescent="0.3">
      <c r="A314" s="104">
        <v>22206000019</v>
      </c>
      <c r="B314" s="59" t="s">
        <v>342</v>
      </c>
      <c r="C314" s="80">
        <v>62195.33</v>
      </c>
      <c r="D314" s="103"/>
      <c r="F314" s="90">
        <f t="shared" si="10"/>
        <v>62195.33</v>
      </c>
      <c r="G314" s="33" t="s">
        <v>22</v>
      </c>
    </row>
    <row r="315" spans="1:7" x14ac:dyDescent="0.3">
      <c r="A315" s="104">
        <v>22206000020</v>
      </c>
      <c r="B315" s="59" t="s">
        <v>343</v>
      </c>
      <c r="C315" s="80">
        <v>167753.14000000001</v>
      </c>
      <c r="D315" s="103"/>
      <c r="F315" s="90">
        <f t="shared" si="10"/>
        <v>167753.14000000001</v>
      </c>
      <c r="G315" s="33" t="s">
        <v>22</v>
      </c>
    </row>
    <row r="316" spans="1:7" x14ac:dyDescent="0.3">
      <c r="A316" s="104">
        <v>22206000021</v>
      </c>
      <c r="B316" s="59" t="s">
        <v>344</v>
      </c>
      <c r="C316" s="80">
        <v>160000</v>
      </c>
      <c r="D316" s="103"/>
      <c r="F316" s="90">
        <f t="shared" si="10"/>
        <v>160000</v>
      </c>
      <c r="G316" s="33" t="s">
        <v>22</v>
      </c>
    </row>
    <row r="317" spans="1:7" x14ac:dyDescent="0.3">
      <c r="A317" s="104" t="s">
        <v>993</v>
      </c>
      <c r="B317" s="59" t="s">
        <v>992</v>
      </c>
      <c r="C317" s="80"/>
      <c r="D317" s="103">
        <f>SUM(C306:C316)</f>
        <v>1155755.5499999998</v>
      </c>
      <c r="F317" s="90">
        <f t="shared" si="10"/>
        <v>-1155755.5499999998</v>
      </c>
      <c r="G317" s="33" t="s">
        <v>22</v>
      </c>
    </row>
  </sheetData>
  <conditionalFormatting sqref="A10:A11 A15:A16">
    <cfRule type="duplicateValues" dxfId="197" priority="316"/>
  </conditionalFormatting>
  <conditionalFormatting sqref="A21">
    <cfRule type="duplicateValues" dxfId="196" priority="314"/>
  </conditionalFormatting>
  <conditionalFormatting sqref="A25:A26 A30">
    <cfRule type="duplicateValues" dxfId="195" priority="312"/>
  </conditionalFormatting>
  <conditionalFormatting sqref="A35">
    <cfRule type="duplicateValues" dxfId="194" priority="310"/>
  </conditionalFormatting>
  <conditionalFormatting sqref="A39:A40 A44">
    <cfRule type="duplicateValues" dxfId="193" priority="308"/>
  </conditionalFormatting>
  <conditionalFormatting sqref="A12:A14">
    <cfRule type="duplicateValues" dxfId="192" priority="306"/>
  </conditionalFormatting>
  <conditionalFormatting sqref="A6">
    <cfRule type="duplicateValues" dxfId="191" priority="318"/>
  </conditionalFormatting>
  <conditionalFormatting sqref="A20">
    <cfRule type="duplicateValues" dxfId="190" priority="319"/>
  </conditionalFormatting>
  <conditionalFormatting sqref="A34">
    <cfRule type="duplicateValues" dxfId="189" priority="320"/>
  </conditionalFormatting>
  <conditionalFormatting sqref="A22">
    <cfRule type="duplicateValues" dxfId="188" priority="302" stopIfTrue="1"/>
  </conditionalFormatting>
  <conditionalFormatting sqref="A22">
    <cfRule type="duplicateValues" dxfId="187" priority="301"/>
  </conditionalFormatting>
  <conditionalFormatting sqref="A23">
    <cfRule type="duplicateValues" dxfId="186" priority="300" stopIfTrue="1"/>
  </conditionalFormatting>
  <conditionalFormatting sqref="A23">
    <cfRule type="duplicateValues" dxfId="185" priority="299"/>
  </conditionalFormatting>
  <conditionalFormatting sqref="A36">
    <cfRule type="duplicateValues" dxfId="184" priority="297" stopIfTrue="1"/>
  </conditionalFormatting>
  <conditionalFormatting sqref="A36">
    <cfRule type="duplicateValues" dxfId="183" priority="296"/>
  </conditionalFormatting>
  <conditionalFormatting sqref="A37">
    <cfRule type="duplicateValues" dxfId="182" priority="295" stopIfTrue="1"/>
  </conditionalFormatting>
  <conditionalFormatting sqref="A37">
    <cfRule type="duplicateValues" dxfId="181" priority="294"/>
  </conditionalFormatting>
  <conditionalFormatting sqref="A7">
    <cfRule type="duplicateValues" dxfId="180" priority="292" stopIfTrue="1"/>
  </conditionalFormatting>
  <conditionalFormatting sqref="A7">
    <cfRule type="duplicateValues" dxfId="179" priority="291"/>
  </conditionalFormatting>
  <conditionalFormatting sqref="A28:A29">
    <cfRule type="duplicateValues" dxfId="178" priority="288"/>
  </conditionalFormatting>
  <conditionalFormatting sqref="A42:A43">
    <cfRule type="duplicateValues" dxfId="177" priority="287"/>
  </conditionalFormatting>
  <conditionalFormatting sqref="A9">
    <cfRule type="duplicateValues" dxfId="176" priority="286"/>
  </conditionalFormatting>
  <conditionalFormatting sqref="A24">
    <cfRule type="duplicateValues" dxfId="175" priority="285"/>
  </conditionalFormatting>
  <conditionalFormatting sqref="A38">
    <cfRule type="duplicateValues" dxfId="174" priority="284"/>
  </conditionalFormatting>
  <conditionalFormatting sqref="A27">
    <cfRule type="duplicateValues" dxfId="173" priority="274"/>
  </conditionalFormatting>
  <conditionalFormatting sqref="A41">
    <cfRule type="duplicateValues" dxfId="172" priority="273"/>
  </conditionalFormatting>
  <conditionalFormatting sqref="A63">
    <cfRule type="duplicateValues" dxfId="171" priority="270"/>
  </conditionalFormatting>
  <conditionalFormatting sqref="A80 A74:A75">
    <cfRule type="duplicateValues" dxfId="170" priority="259"/>
  </conditionalFormatting>
  <conditionalFormatting sqref="A102 A96:A97">
    <cfRule type="duplicateValues" dxfId="169" priority="258"/>
  </conditionalFormatting>
  <conditionalFormatting sqref="A90">
    <cfRule type="duplicateValues" dxfId="168" priority="260"/>
  </conditionalFormatting>
  <conditionalFormatting sqref="A89">
    <cfRule type="duplicateValues" dxfId="167" priority="261"/>
  </conditionalFormatting>
  <conditionalFormatting sqref="A91">
    <cfRule type="duplicateValues" dxfId="166" priority="262"/>
  </conditionalFormatting>
  <conditionalFormatting sqref="A94:A95">
    <cfRule type="duplicateValues" dxfId="165" priority="257" stopIfTrue="1"/>
  </conditionalFormatting>
  <conditionalFormatting sqref="A94:A95">
    <cfRule type="duplicateValues" dxfId="164" priority="256"/>
  </conditionalFormatting>
  <conditionalFormatting sqref="A72:A73">
    <cfRule type="duplicateValues" dxfId="163" priority="255" stopIfTrue="1"/>
  </conditionalFormatting>
  <conditionalFormatting sqref="A72:A73">
    <cfRule type="duplicateValues" dxfId="162" priority="254"/>
  </conditionalFormatting>
  <conditionalFormatting sqref="A85">
    <cfRule type="duplicateValues" dxfId="161" priority="253"/>
  </conditionalFormatting>
  <conditionalFormatting sqref="A86">
    <cfRule type="duplicateValues" dxfId="160" priority="252"/>
  </conditionalFormatting>
  <conditionalFormatting sqref="A67">
    <cfRule type="duplicateValues" dxfId="159" priority="251"/>
  </conditionalFormatting>
  <conditionalFormatting sqref="A87:A88">
    <cfRule type="duplicateValues" dxfId="158" priority="250"/>
  </conditionalFormatting>
  <conditionalFormatting sqref="A70:A71">
    <cfRule type="duplicateValues" dxfId="157" priority="248"/>
  </conditionalFormatting>
  <conditionalFormatting sqref="A92:A93">
    <cfRule type="duplicateValues" dxfId="156" priority="247"/>
  </conditionalFormatting>
  <conditionalFormatting sqref="A100:A101">
    <cfRule type="duplicateValues" dxfId="155" priority="245"/>
  </conditionalFormatting>
  <conditionalFormatting sqref="A98">
    <cfRule type="duplicateValues" dxfId="154" priority="246"/>
  </conditionalFormatting>
  <conditionalFormatting sqref="A78:A79">
    <cfRule type="duplicateValues" dxfId="153" priority="243"/>
  </conditionalFormatting>
  <conditionalFormatting sqref="A76">
    <cfRule type="duplicateValues" dxfId="152" priority="244"/>
  </conditionalFormatting>
  <conditionalFormatting sqref="A77">
    <cfRule type="duplicateValues" dxfId="151" priority="242"/>
  </conditionalFormatting>
  <conditionalFormatting sqref="A99">
    <cfRule type="duplicateValues" dxfId="150" priority="241"/>
  </conditionalFormatting>
  <conditionalFormatting sqref="A57:A58">
    <cfRule type="duplicateValues" dxfId="149" priority="239"/>
  </conditionalFormatting>
  <conditionalFormatting sqref="A48:A52">
    <cfRule type="duplicateValues" dxfId="148" priority="238"/>
  </conditionalFormatting>
  <conditionalFormatting sqref="A55">
    <cfRule type="duplicateValues" dxfId="147" priority="237"/>
  </conditionalFormatting>
  <conditionalFormatting sqref="A53">
    <cfRule type="duplicateValues" dxfId="146" priority="240"/>
  </conditionalFormatting>
  <conditionalFormatting sqref="A54">
    <cfRule type="duplicateValues" dxfId="145" priority="236"/>
  </conditionalFormatting>
  <conditionalFormatting sqref="A59:A61">
    <cfRule type="duplicateValues" dxfId="144" priority="235"/>
  </conditionalFormatting>
  <conditionalFormatting sqref="A62">
    <cfRule type="duplicateValues" dxfId="143" priority="234"/>
  </conditionalFormatting>
  <conditionalFormatting sqref="A56">
    <cfRule type="duplicateValues" dxfId="142" priority="233"/>
  </conditionalFormatting>
  <conditionalFormatting sqref="A119 A113:A114">
    <cfRule type="duplicateValues" dxfId="141" priority="232"/>
  </conditionalFormatting>
  <conditionalFormatting sqref="A117:A118">
    <cfRule type="duplicateValues" dxfId="140" priority="231"/>
  </conditionalFormatting>
  <conditionalFormatting sqref="A116">
    <cfRule type="duplicateValues" dxfId="139" priority="230"/>
  </conditionalFormatting>
  <conditionalFormatting sqref="A109:A112">
    <cfRule type="duplicateValues" dxfId="138" priority="228"/>
  </conditionalFormatting>
  <conditionalFormatting sqref="A107:A110">
    <cfRule type="duplicateValues" dxfId="137" priority="229"/>
  </conditionalFormatting>
  <conditionalFormatting sqref="A115">
    <cfRule type="duplicateValues" dxfId="136" priority="227"/>
  </conditionalFormatting>
  <conditionalFormatting sqref="A68:A69">
    <cfRule type="duplicateValues" dxfId="135" priority="151"/>
  </conditionalFormatting>
  <conditionalFormatting sqref="A130">
    <cfRule type="duplicateValues" dxfId="134" priority="145"/>
  </conditionalFormatting>
  <conditionalFormatting sqref="A139">
    <cfRule type="duplicateValues" dxfId="133" priority="144"/>
  </conditionalFormatting>
  <conditionalFormatting sqref="A149">
    <cfRule type="duplicateValues" dxfId="132" priority="143"/>
  </conditionalFormatting>
  <conditionalFormatting sqref="A125">
    <cfRule type="duplicateValues" dxfId="131" priority="146"/>
  </conditionalFormatting>
  <conditionalFormatting sqref="A133">
    <cfRule type="duplicateValues" dxfId="130" priority="147"/>
  </conditionalFormatting>
  <conditionalFormatting sqref="A124">
    <cfRule type="duplicateValues" dxfId="129" priority="141"/>
  </conditionalFormatting>
  <conditionalFormatting sqref="A134">
    <cfRule type="duplicateValues" dxfId="128" priority="140"/>
  </conditionalFormatting>
  <conditionalFormatting sqref="A144">
    <cfRule type="duplicateValues" dxfId="127" priority="139"/>
  </conditionalFormatting>
  <conditionalFormatting sqref="A143">
    <cfRule type="duplicateValues" dxfId="126" priority="149"/>
  </conditionalFormatting>
  <conditionalFormatting sqref="A153">
    <cfRule type="duplicateValues" dxfId="125" priority="137"/>
  </conditionalFormatting>
  <conditionalFormatting sqref="A159">
    <cfRule type="duplicateValues" dxfId="124" priority="136"/>
  </conditionalFormatting>
  <conditionalFormatting sqref="A154">
    <cfRule type="duplicateValues" dxfId="123" priority="135"/>
  </conditionalFormatting>
  <conditionalFormatting sqref="A151">
    <cfRule type="duplicateValues" dxfId="122" priority="150"/>
  </conditionalFormatting>
  <conditionalFormatting sqref="A126:A127">
    <cfRule type="duplicateValues" dxfId="121" priority="131"/>
  </conditionalFormatting>
  <conditionalFormatting sqref="A128">
    <cfRule type="duplicateValues" dxfId="120" priority="132"/>
  </conditionalFormatting>
  <conditionalFormatting sqref="A129">
    <cfRule type="duplicateValues" dxfId="119" priority="130"/>
  </conditionalFormatting>
  <conditionalFormatting sqref="A135:A136">
    <cfRule type="duplicateValues" dxfId="118" priority="128"/>
  </conditionalFormatting>
  <conditionalFormatting sqref="A137">
    <cfRule type="duplicateValues" dxfId="117" priority="129"/>
  </conditionalFormatting>
  <conditionalFormatting sqref="A138">
    <cfRule type="duplicateValues" dxfId="116" priority="127"/>
  </conditionalFormatting>
  <conditionalFormatting sqref="A145:A146">
    <cfRule type="duplicateValues" dxfId="115" priority="125"/>
  </conditionalFormatting>
  <conditionalFormatting sqref="A147">
    <cfRule type="duplicateValues" dxfId="114" priority="126"/>
  </conditionalFormatting>
  <conditionalFormatting sqref="A148">
    <cfRule type="duplicateValues" dxfId="113" priority="124"/>
  </conditionalFormatting>
  <conditionalFormatting sqref="A155:A156">
    <cfRule type="duplicateValues" dxfId="112" priority="122"/>
  </conditionalFormatting>
  <conditionalFormatting sqref="A157">
    <cfRule type="duplicateValues" dxfId="111" priority="123"/>
  </conditionalFormatting>
  <conditionalFormatting sqref="A158">
    <cfRule type="duplicateValues" dxfId="110" priority="121"/>
  </conditionalFormatting>
  <conditionalFormatting sqref="A198">
    <cfRule type="duplicateValues" dxfId="109" priority="110"/>
  </conditionalFormatting>
  <conditionalFormatting sqref="A201">
    <cfRule type="duplicateValues" dxfId="108" priority="108" stopIfTrue="1"/>
  </conditionalFormatting>
  <conditionalFormatting sqref="A201">
    <cfRule type="duplicateValues" dxfId="107" priority="109"/>
  </conditionalFormatting>
  <conditionalFormatting sqref="A219">
    <cfRule type="duplicateValues" dxfId="106" priority="106" stopIfTrue="1"/>
  </conditionalFormatting>
  <conditionalFormatting sqref="A219">
    <cfRule type="duplicateValues" dxfId="105" priority="107"/>
  </conditionalFormatting>
  <conditionalFormatting sqref="A209">
    <cfRule type="duplicateValues" dxfId="104" priority="105"/>
  </conditionalFormatting>
  <conditionalFormatting sqref="A202:A203">
    <cfRule type="duplicateValues" dxfId="103" priority="104" stopIfTrue="1"/>
  </conditionalFormatting>
  <conditionalFormatting sqref="A202:A203">
    <cfRule type="duplicateValues" dxfId="102" priority="103"/>
  </conditionalFormatting>
  <conditionalFormatting sqref="A214 A217">
    <cfRule type="duplicateValues" dxfId="101" priority="102"/>
  </conditionalFormatting>
  <conditionalFormatting sqref="A210:A211">
    <cfRule type="duplicateValues" dxfId="100" priority="101"/>
  </conditionalFormatting>
  <conditionalFormatting sqref="A218">
    <cfRule type="duplicateValues" dxfId="99" priority="100"/>
  </conditionalFormatting>
  <conditionalFormatting sqref="A199">
    <cfRule type="duplicateValues" dxfId="98" priority="99" stopIfTrue="1"/>
  </conditionalFormatting>
  <conditionalFormatting sqref="A199">
    <cfRule type="duplicateValues" dxfId="97" priority="98"/>
  </conditionalFormatting>
  <conditionalFormatting sqref="A200">
    <cfRule type="duplicateValues" dxfId="96" priority="97" stopIfTrue="1"/>
  </conditionalFormatting>
  <conditionalFormatting sqref="A200">
    <cfRule type="duplicateValues" dxfId="95" priority="96"/>
  </conditionalFormatting>
  <conditionalFormatting sqref="A212:A213">
    <cfRule type="duplicateValues" dxfId="94" priority="95"/>
  </conditionalFormatting>
  <conditionalFormatting sqref="A215">
    <cfRule type="duplicateValues" dxfId="93" priority="94"/>
  </conditionalFormatting>
  <conditionalFormatting sqref="A216">
    <cfRule type="duplicateValues" dxfId="92" priority="93"/>
  </conditionalFormatting>
  <conditionalFormatting sqref="A280">
    <cfRule type="duplicateValues" dxfId="91" priority="66"/>
  </conditionalFormatting>
  <conditionalFormatting sqref="A281">
    <cfRule type="duplicateValues" dxfId="90" priority="65"/>
  </conditionalFormatting>
  <conditionalFormatting sqref="A282">
    <cfRule type="duplicateValues" dxfId="89" priority="64"/>
  </conditionalFormatting>
  <conditionalFormatting sqref="A274:A275">
    <cfRule type="duplicateValues" dxfId="88" priority="67"/>
  </conditionalFormatting>
  <conditionalFormatting sqref="A276">
    <cfRule type="duplicateValues" dxfId="87" priority="63"/>
  </conditionalFormatting>
  <conditionalFormatting sqref="A170">
    <cfRule type="duplicateValues" dxfId="86" priority="61"/>
  </conditionalFormatting>
  <conditionalFormatting sqref="A163">
    <cfRule type="duplicateValues" dxfId="85" priority="62"/>
  </conditionalFormatting>
  <conditionalFormatting sqref="A164">
    <cfRule type="duplicateValues" dxfId="84" priority="60"/>
  </conditionalFormatting>
  <conditionalFormatting sqref="A166:A167">
    <cfRule type="duplicateValues" dxfId="83" priority="58"/>
  </conditionalFormatting>
  <conditionalFormatting sqref="A168">
    <cfRule type="duplicateValues" dxfId="82" priority="59"/>
  </conditionalFormatting>
  <conditionalFormatting sqref="A169">
    <cfRule type="duplicateValues" dxfId="81" priority="57"/>
  </conditionalFormatting>
  <conditionalFormatting sqref="A8">
    <cfRule type="duplicateValues" dxfId="80" priority="45" stopIfTrue="1"/>
  </conditionalFormatting>
  <conditionalFormatting sqref="A8">
    <cfRule type="duplicateValues" dxfId="79" priority="44"/>
  </conditionalFormatting>
  <conditionalFormatting sqref="A187">
    <cfRule type="duplicateValues" dxfId="78" priority="43"/>
  </conditionalFormatting>
  <conditionalFormatting sqref="A190">
    <cfRule type="duplicateValues" dxfId="77" priority="41" stopIfTrue="1"/>
  </conditionalFormatting>
  <conditionalFormatting sqref="A190">
    <cfRule type="duplicateValues" dxfId="76" priority="42"/>
  </conditionalFormatting>
  <conditionalFormatting sqref="A188:A189">
    <cfRule type="duplicateValues" dxfId="75" priority="40"/>
  </conditionalFormatting>
  <conditionalFormatting sqref="A191">
    <cfRule type="duplicateValues" dxfId="74" priority="39"/>
  </conditionalFormatting>
  <conditionalFormatting sqref="A192">
    <cfRule type="duplicateValues" dxfId="73" priority="38"/>
  </conditionalFormatting>
  <conditionalFormatting sqref="A181">
    <cfRule type="duplicateValues" dxfId="72" priority="36"/>
  </conditionalFormatting>
  <conditionalFormatting sqref="A174">
    <cfRule type="duplicateValues" dxfId="71" priority="37"/>
  </conditionalFormatting>
  <conditionalFormatting sqref="A176:A177">
    <cfRule type="duplicateValues" dxfId="70" priority="35"/>
  </conditionalFormatting>
  <conditionalFormatting sqref="A175">
    <cfRule type="duplicateValues" dxfId="69" priority="33" stopIfTrue="1"/>
  </conditionalFormatting>
  <conditionalFormatting sqref="A175">
    <cfRule type="duplicateValues" dxfId="68" priority="34"/>
  </conditionalFormatting>
  <conditionalFormatting sqref="A179">
    <cfRule type="duplicateValues" dxfId="67" priority="32"/>
  </conditionalFormatting>
  <conditionalFormatting sqref="A180">
    <cfRule type="duplicateValues" dxfId="66" priority="31"/>
  </conditionalFormatting>
  <conditionalFormatting sqref="A178">
    <cfRule type="duplicateValues" dxfId="65" priority="29" stopIfTrue="1"/>
  </conditionalFormatting>
  <conditionalFormatting sqref="A178">
    <cfRule type="duplicateValues" dxfId="64" priority="30"/>
  </conditionalFormatting>
  <conditionalFormatting sqref="A165">
    <cfRule type="duplicateValues" dxfId="63" priority="28"/>
  </conditionalFormatting>
  <conditionalFormatting sqref="A243">
    <cfRule type="duplicateValues" dxfId="62" priority="25"/>
  </conditionalFormatting>
  <conditionalFormatting sqref="A257">
    <cfRule type="duplicateValues" dxfId="61" priority="24"/>
  </conditionalFormatting>
  <conditionalFormatting sqref="A259">
    <cfRule type="duplicateValues" dxfId="60" priority="23"/>
  </conditionalFormatting>
  <conditionalFormatting sqref="A253:A256">
    <cfRule type="duplicateValues" dxfId="59" priority="26"/>
  </conditionalFormatting>
  <conditionalFormatting sqref="A244:A249 A251:A252">
    <cfRule type="duplicateValues" dxfId="58" priority="27"/>
  </conditionalFormatting>
  <conditionalFormatting sqref="A250">
    <cfRule type="duplicateValues" dxfId="57" priority="22"/>
  </conditionalFormatting>
  <conditionalFormatting sqref="A258">
    <cfRule type="duplicateValues" dxfId="56" priority="21"/>
  </conditionalFormatting>
  <conditionalFormatting sqref="A240">
    <cfRule type="duplicateValues" dxfId="55" priority="13"/>
  </conditionalFormatting>
  <conditionalFormatting sqref="A239">
    <cfRule type="duplicateValues" dxfId="54" priority="7"/>
  </conditionalFormatting>
  <conditionalFormatting sqref="A225:A226 A231 A228">
    <cfRule type="duplicateValues" dxfId="53" priority="6"/>
  </conditionalFormatting>
  <conditionalFormatting sqref="A232">
    <cfRule type="duplicateValues" dxfId="52" priority="5"/>
  </conditionalFormatting>
  <conditionalFormatting sqref="A233 A235:A236">
    <cfRule type="duplicateValues" dxfId="51" priority="4"/>
  </conditionalFormatting>
  <conditionalFormatting sqref="A229:A230">
    <cfRule type="duplicateValues" dxfId="50" priority="3"/>
  </conditionalFormatting>
  <conditionalFormatting sqref="A227">
    <cfRule type="duplicateValues" dxfId="49" priority="2"/>
  </conditionalFormatting>
  <conditionalFormatting sqref="A234">
    <cfRule type="duplicateValues" dxfId="48" priority="1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1"/>
  <sheetViews>
    <sheetView tabSelected="1" topLeftCell="K570" workbookViewId="0">
      <selection activeCell="Z599" sqref="Z598:AH599"/>
    </sheetView>
  </sheetViews>
  <sheetFormatPr defaultRowHeight="15" x14ac:dyDescent="0.3"/>
  <cols>
    <col min="1" max="1" width="13.85546875" hidden="1" customWidth="1"/>
    <col min="2" max="2" width="45" customWidth="1"/>
    <col min="3" max="3" width="13.5703125" hidden="1" customWidth="1"/>
    <col min="4" max="4" width="0.140625" customWidth="1"/>
    <col min="5" max="5" width="12.140625" customWidth="1"/>
    <col min="6" max="6" width="4.7109375" customWidth="1"/>
    <col min="7" max="8" width="12.140625" hidden="1" customWidth="1"/>
    <col min="9" max="9" width="12.140625" customWidth="1"/>
    <col min="10" max="10" width="14" customWidth="1"/>
  </cols>
  <sheetData>
    <row r="1" spans="1:10" ht="15" customHeight="1" x14ac:dyDescent="0.3">
      <c r="A1" s="68" t="s">
        <v>3</v>
      </c>
      <c r="B1" s="93" t="s">
        <v>1018</v>
      </c>
      <c r="C1" s="126" t="s">
        <v>977</v>
      </c>
      <c r="D1" s="126" t="s">
        <v>976</v>
      </c>
      <c r="E1" s="126" t="s">
        <v>985</v>
      </c>
      <c r="G1" s="126" t="s">
        <v>978</v>
      </c>
      <c r="H1" s="126" t="s">
        <v>983</v>
      </c>
      <c r="I1" s="126" t="s">
        <v>984</v>
      </c>
      <c r="J1" s="126" t="s">
        <v>1017</v>
      </c>
    </row>
    <row r="2" spans="1:10" x14ac:dyDescent="0.3">
      <c r="A2" s="69"/>
      <c r="B2" s="94"/>
      <c r="C2" s="127"/>
      <c r="D2" s="127"/>
      <c r="E2" s="127"/>
      <c r="G2" s="127"/>
      <c r="H2" s="127"/>
      <c r="I2" s="127"/>
      <c r="J2" s="127"/>
    </row>
    <row r="3" spans="1:10" x14ac:dyDescent="0.3">
      <c r="A3" s="11">
        <v>11101000001</v>
      </c>
      <c r="B3" s="11" t="s">
        <v>30</v>
      </c>
      <c r="C3" s="7">
        <f>+'Sp 2013'!O3</f>
        <v>14558.74</v>
      </c>
      <c r="D3" s="7">
        <f>+'Bil 2014'!O3</f>
        <v>10948</v>
      </c>
      <c r="E3" s="7">
        <f>+'Bil 2015'!P3</f>
        <v>2614</v>
      </c>
      <c r="G3" s="7">
        <f>+'Sp 2013'!Y3</f>
        <v>14558.74</v>
      </c>
      <c r="H3" s="7">
        <f>+'Bil 2014'!Z3</f>
        <v>10948</v>
      </c>
      <c r="I3" s="7">
        <f>+'Bil 2015'!AC3</f>
        <v>2614</v>
      </c>
      <c r="J3" s="10">
        <f>I3-E3</f>
        <v>0</v>
      </c>
    </row>
    <row r="4" spans="1:10" x14ac:dyDescent="0.3">
      <c r="A4" s="15">
        <v>11102000001</v>
      </c>
      <c r="B4" s="15" t="s">
        <v>32</v>
      </c>
      <c r="C4" s="12">
        <f>+'Sp 2013'!O4</f>
        <v>10380</v>
      </c>
      <c r="D4" s="12">
        <f>+'Bil 2014'!O4</f>
        <v>7785</v>
      </c>
      <c r="E4" s="12">
        <f>+'Bil 2015'!P4</f>
        <v>5190</v>
      </c>
      <c r="G4" s="12">
        <f>+'Sp 2013'!Y4</f>
        <v>10380</v>
      </c>
      <c r="H4" s="12">
        <f>+'Bil 2014'!Z4</f>
        <v>7785</v>
      </c>
      <c r="I4" s="12">
        <f>+'Bil 2015'!AC4</f>
        <v>5190</v>
      </c>
      <c r="J4" s="10">
        <f t="shared" ref="J4:J67" si="0">I4-E4</f>
        <v>0</v>
      </c>
    </row>
    <row r="5" spans="1:10" x14ac:dyDescent="0.3">
      <c r="A5" s="15">
        <v>11103000001</v>
      </c>
      <c r="B5" s="15" t="s">
        <v>35</v>
      </c>
      <c r="C5" s="12">
        <f>+'Sp 2013'!O5</f>
        <v>9100</v>
      </c>
      <c r="D5" s="12">
        <f>+'Bil 2014'!O5</f>
        <v>169507.58</v>
      </c>
      <c r="E5" s="12">
        <f>+'Bil 2015'!P5</f>
        <v>147836.49</v>
      </c>
      <c r="G5" s="12">
        <f>+'Sp 2013'!Y5</f>
        <v>0</v>
      </c>
      <c r="H5" s="12">
        <f>+'Bil 2014'!Z5</f>
        <v>0</v>
      </c>
      <c r="I5" s="12">
        <f>+'Bil 2015'!AC5</f>
        <v>0</v>
      </c>
      <c r="J5" s="10">
        <f t="shared" si="0"/>
        <v>-147836.49</v>
      </c>
    </row>
    <row r="6" spans="1:10" x14ac:dyDescent="0.3">
      <c r="A6" s="15">
        <v>11103000007</v>
      </c>
      <c r="B6" s="15" t="s">
        <v>38</v>
      </c>
      <c r="C6" s="12">
        <f>+'Sp 2013'!O6</f>
        <v>174001.88</v>
      </c>
      <c r="D6" s="12">
        <f>+'Bil 2014'!O6</f>
        <v>153320.4</v>
      </c>
      <c r="E6" s="12">
        <f>+'Bil 2015'!P6</f>
        <v>132638.92000000001</v>
      </c>
      <c r="G6" s="12">
        <f>+'Sp 2013'!Y6</f>
        <v>0</v>
      </c>
      <c r="H6" s="12">
        <f>+'Bil 2014'!Z6</f>
        <v>0</v>
      </c>
      <c r="I6" s="12">
        <f>+'Bil 2015'!AC6</f>
        <v>0</v>
      </c>
      <c r="J6" s="10">
        <f t="shared" si="0"/>
        <v>-132638.92000000001</v>
      </c>
    </row>
    <row r="7" spans="1:10" x14ac:dyDescent="0.3">
      <c r="A7" s="15">
        <v>11103000008</v>
      </c>
      <c r="B7" s="15" t="s">
        <v>39</v>
      </c>
      <c r="C7" s="12">
        <f>+'Sp 2013'!O7</f>
        <v>15299.65</v>
      </c>
      <c r="D7" s="12">
        <f>+'Bil 2014'!O7</f>
        <v>12594.33</v>
      </c>
      <c r="E7" s="12">
        <f>+'Bil 2015'!P7</f>
        <v>9889.01</v>
      </c>
      <c r="G7" s="12">
        <f>+'Sp 2013'!Y7</f>
        <v>0</v>
      </c>
      <c r="H7" s="12">
        <f>+'Bil 2014'!Z7</f>
        <v>0</v>
      </c>
      <c r="I7" s="12">
        <f>+'Bil 2015'!AC7</f>
        <v>0</v>
      </c>
      <c r="J7" s="10">
        <f t="shared" si="0"/>
        <v>-9889.01</v>
      </c>
    </row>
    <row r="8" spans="1:10" x14ac:dyDescent="0.3">
      <c r="A8" s="15">
        <v>11103000009</v>
      </c>
      <c r="B8" s="15" t="s">
        <v>42</v>
      </c>
      <c r="C8" s="12">
        <f>+'Sp 2013'!O8</f>
        <v>120000</v>
      </c>
      <c r="D8" s="12">
        <f>+'Bil 2014'!O8</f>
        <v>60000</v>
      </c>
      <c r="E8" s="12">
        <f>+'Bil 2015'!P8</f>
        <v>0</v>
      </c>
      <c r="G8" s="12">
        <f>+'Sp 2013'!Y8</f>
        <v>0</v>
      </c>
      <c r="H8" s="12">
        <f>+'Bil 2014'!Z8</f>
        <v>0</v>
      </c>
      <c r="I8" s="12">
        <f>+'Bil 2015'!AC8</f>
        <v>0</v>
      </c>
      <c r="J8" s="10">
        <f t="shared" si="0"/>
        <v>0</v>
      </c>
    </row>
    <row r="9" spans="1:10" x14ac:dyDescent="0.3">
      <c r="A9" s="15">
        <v>11103000010</v>
      </c>
      <c r="B9" s="15" t="s">
        <v>44</v>
      </c>
      <c r="C9" s="12">
        <f>+'Sp 2013'!O9</f>
        <v>57000</v>
      </c>
      <c r="D9" s="12">
        <f>+'Bil 2014'!O9</f>
        <v>45600</v>
      </c>
      <c r="E9" s="12">
        <f>+'Bil 2015'!P9</f>
        <v>316926.8</v>
      </c>
      <c r="G9" s="12">
        <f>+'Sp 2013'!Y9</f>
        <v>0</v>
      </c>
      <c r="H9" s="12">
        <f>+'Bil 2014'!Z9</f>
        <v>0</v>
      </c>
      <c r="I9" s="12">
        <f>+'Bil 2015'!AC9</f>
        <v>0</v>
      </c>
      <c r="J9" s="10">
        <f t="shared" si="0"/>
        <v>-316926.8</v>
      </c>
    </row>
    <row r="10" spans="1:10" x14ac:dyDescent="0.3">
      <c r="A10" s="15">
        <v>11103000011</v>
      </c>
      <c r="B10" s="15" t="s">
        <v>45</v>
      </c>
      <c r="C10" s="12">
        <f>+'Sp 2013'!O10</f>
        <v>0</v>
      </c>
      <c r="D10" s="12">
        <f>+'Bil 2014'!O10</f>
        <v>105589.28</v>
      </c>
      <c r="E10" s="12">
        <f>+'Bil 2015'!P10</f>
        <v>79191.960000000006</v>
      </c>
      <c r="G10" s="12">
        <f>+'Sp 2013'!Y10</f>
        <v>0</v>
      </c>
      <c r="H10" s="12">
        <f>+'Bil 2014'!Z10</f>
        <v>0</v>
      </c>
      <c r="I10" s="12">
        <f>+'Bil 2015'!AC10</f>
        <v>0</v>
      </c>
      <c r="J10" s="10">
        <f t="shared" si="0"/>
        <v>-79191.960000000006</v>
      </c>
    </row>
    <row r="11" spans="1:10" x14ac:dyDescent="0.3">
      <c r="A11" s="15">
        <v>11203000009</v>
      </c>
      <c r="B11" s="15" t="s">
        <v>48</v>
      </c>
      <c r="C11" s="12">
        <f>+'Sp 2013'!O11</f>
        <v>0</v>
      </c>
      <c r="D11" s="12">
        <f>+'Bil 2014'!O11</f>
        <v>261816.97</v>
      </c>
      <c r="E11" s="12">
        <f>+'Bil 2015'!P11</f>
        <v>306225.12</v>
      </c>
      <c r="G11" s="12">
        <f>+'Sp 2013'!Y11</f>
        <v>0</v>
      </c>
      <c r="H11" s="12">
        <f>+'Bil 2014'!Z11</f>
        <v>0</v>
      </c>
      <c r="I11" s="12">
        <f>+'Bil 2015'!AC11</f>
        <v>0</v>
      </c>
      <c r="J11" s="10">
        <f t="shared" si="0"/>
        <v>-306225.12</v>
      </c>
    </row>
    <row r="12" spans="1:10" x14ac:dyDescent="0.3">
      <c r="A12" s="15">
        <v>11203000010</v>
      </c>
      <c r="B12" s="15" t="s">
        <v>49</v>
      </c>
      <c r="C12" s="12">
        <f>+'Sp 2013'!O12</f>
        <v>0</v>
      </c>
      <c r="D12" s="12">
        <f>+'Bil 2014'!O12</f>
        <v>-43618.71</v>
      </c>
      <c r="E12" s="12">
        <f>+'Bil 2015'!P12</f>
        <v>-90936.62</v>
      </c>
      <c r="G12" s="12">
        <f>+'Sp 2013'!Y12</f>
        <v>0</v>
      </c>
      <c r="H12" s="12">
        <f>+'Bil 2014'!Z12</f>
        <v>0</v>
      </c>
      <c r="I12" s="12">
        <f>+'Bil 2015'!AC12</f>
        <v>0</v>
      </c>
      <c r="J12" s="10">
        <f t="shared" si="0"/>
        <v>90936.62</v>
      </c>
    </row>
    <row r="13" spans="1:10" x14ac:dyDescent="0.3">
      <c r="A13" s="15">
        <v>11201000001</v>
      </c>
      <c r="B13" s="15" t="s">
        <v>53</v>
      </c>
      <c r="C13" s="12">
        <f>+'Sp 2013'!O13</f>
        <v>115416.7</v>
      </c>
      <c r="D13" s="12">
        <f>+'Bil 2014'!O13</f>
        <v>115416.7</v>
      </c>
      <c r="E13" s="12">
        <f>+'Bil 2015'!P13</f>
        <v>115416.7</v>
      </c>
      <c r="G13" s="12">
        <f>+'Sp 2013'!Y13</f>
        <v>945762.35423057829</v>
      </c>
      <c r="H13" s="12">
        <f>+'Bil 2014'!Z13</f>
        <v>945762.35423057829</v>
      </c>
      <c r="I13" s="12">
        <f>+'Bil 2015'!AC13</f>
        <v>945762.35423057829</v>
      </c>
      <c r="J13" s="10">
        <f t="shared" si="0"/>
        <v>830345.65423057834</v>
      </c>
    </row>
    <row r="14" spans="1:10" x14ac:dyDescent="0.3">
      <c r="A14" s="15">
        <v>11201000002</v>
      </c>
      <c r="B14" s="15" t="s">
        <v>54</v>
      </c>
      <c r="C14" s="12">
        <f>+'Sp 2013'!O14</f>
        <v>-19740.77</v>
      </c>
      <c r="D14" s="12">
        <f>+'Bil 2014'!O14</f>
        <v>-19740.77</v>
      </c>
      <c r="E14" s="12">
        <f>+'Bil 2015'!P14</f>
        <v>-19740.77</v>
      </c>
      <c r="G14" s="12">
        <f>+'Sp 2013'!Y14</f>
        <v>-161762.3542305782</v>
      </c>
      <c r="H14" s="12">
        <f>+'Bil 2014'!Z14</f>
        <v>-161762.3542305782</v>
      </c>
      <c r="I14" s="12">
        <f>+'Bil 2015'!AC14</f>
        <v>-161762.3542305782</v>
      </c>
      <c r="J14" s="10">
        <f t="shared" si="0"/>
        <v>-142021.58423057821</v>
      </c>
    </row>
    <row r="15" spans="1:10" x14ac:dyDescent="0.3">
      <c r="A15" s="15">
        <v>11201000013</v>
      </c>
      <c r="B15" s="15" t="s">
        <v>55</v>
      </c>
      <c r="C15" s="12">
        <f>+'Sp 2013'!O15</f>
        <v>288244.67</v>
      </c>
      <c r="D15" s="12">
        <f>+'Bil 2014'!O15</f>
        <v>288244.67</v>
      </c>
      <c r="E15" s="12">
        <f>+'Bil 2015'!P15</f>
        <v>288244.67</v>
      </c>
      <c r="G15" s="12">
        <f>+'Sp 2013'!Y15</f>
        <v>506150.78423002333</v>
      </c>
      <c r="H15" s="12">
        <f>+'Bil 2014'!Z15</f>
        <v>506150.78423002333</v>
      </c>
      <c r="I15" s="12">
        <f>+'Bil 2015'!AC15</f>
        <v>506150.78423002333</v>
      </c>
      <c r="J15" s="10">
        <f t="shared" si="0"/>
        <v>217906.11423002335</v>
      </c>
    </row>
    <row r="16" spans="1:10" x14ac:dyDescent="0.3">
      <c r="A16" s="15">
        <v>11201000014</v>
      </c>
      <c r="B16" s="15" t="s">
        <v>56</v>
      </c>
      <c r="C16" s="12">
        <f>+'Sp 2013'!O16</f>
        <v>-25712.639999999999</v>
      </c>
      <c r="D16" s="12">
        <f>+'Bil 2014'!O16</f>
        <v>-25712.639999999999</v>
      </c>
      <c r="E16" s="12">
        <f>+'Bil 2015'!P16</f>
        <v>-25712.639999999999</v>
      </c>
      <c r="G16" s="12">
        <f>+'Sp 2013'!Y16</f>
        <v>-45150.784230023288</v>
      </c>
      <c r="H16" s="12">
        <f>+'Bil 2014'!Z16</f>
        <v>-45150.784230023288</v>
      </c>
      <c r="I16" s="12">
        <f>+'Bil 2015'!AC16</f>
        <v>-45150.784230023288</v>
      </c>
      <c r="J16" s="10">
        <f t="shared" si="0"/>
        <v>-19438.144230023288</v>
      </c>
    </row>
    <row r="17" spans="1:10" x14ac:dyDescent="0.3">
      <c r="A17" s="15">
        <v>11201000015</v>
      </c>
      <c r="B17" s="15" t="s">
        <v>57</v>
      </c>
      <c r="C17" s="12">
        <f>+'Sp 2013'!O17</f>
        <v>44462.92</v>
      </c>
      <c r="D17" s="12">
        <f>+'Bil 2014'!O17</f>
        <v>44462.92</v>
      </c>
      <c r="E17" s="12">
        <f>+'Bil 2015'!P17</f>
        <v>44462.92</v>
      </c>
      <c r="G17" s="12">
        <f>+'Sp 2013'!Y17</f>
        <v>287142.98630350886</v>
      </c>
      <c r="H17" s="12">
        <f>+'Bil 2014'!Z17</f>
        <v>287142.98630350886</v>
      </c>
      <c r="I17" s="12">
        <f>+'Bil 2015'!AC17</f>
        <v>287142.98630350886</v>
      </c>
      <c r="J17" s="10">
        <f t="shared" si="0"/>
        <v>242680.06630350888</v>
      </c>
    </row>
    <row r="18" spans="1:10" x14ac:dyDescent="0.3">
      <c r="A18" s="15">
        <v>11201000016</v>
      </c>
      <c r="B18" s="15" t="s">
        <v>58</v>
      </c>
      <c r="C18" s="12">
        <f>+'Sp 2013'!O18</f>
        <v>-13338.89</v>
      </c>
      <c r="D18" s="12">
        <f>+'Bil 2014'!O18</f>
        <v>-13338.89</v>
      </c>
      <c r="E18" s="12">
        <f>+'Bil 2015'!P18</f>
        <v>-13338.89</v>
      </c>
      <c r="G18" s="12">
        <f>+'Sp 2013'!Y18</f>
        <v>-86142.986303508893</v>
      </c>
      <c r="H18" s="12">
        <f>+'Bil 2014'!Z18</f>
        <v>-86142.986303508893</v>
      </c>
      <c r="I18" s="12">
        <f>+'Bil 2015'!AC18</f>
        <v>-86142.986303508893</v>
      </c>
      <c r="J18" s="10">
        <f t="shared" si="0"/>
        <v>-72804.096303508893</v>
      </c>
    </row>
    <row r="19" spans="1:10" x14ac:dyDescent="0.3">
      <c r="A19" s="15">
        <v>11201000017</v>
      </c>
      <c r="B19" s="15" t="s">
        <v>59</v>
      </c>
      <c r="C19" s="12">
        <f>+'Sp 2013'!O19</f>
        <v>2091.65</v>
      </c>
      <c r="D19" s="12">
        <f>+'Bil 2014'!O19</f>
        <v>2091.65</v>
      </c>
      <c r="E19" s="12">
        <f>+'Bil 2015'!P19</f>
        <v>2091.65</v>
      </c>
      <c r="G19" s="12">
        <f>+'Sp 2013'!Y19</f>
        <v>189000</v>
      </c>
      <c r="H19" s="12">
        <f>+'Bil 2014'!Z19</f>
        <v>189000</v>
      </c>
      <c r="I19" s="12">
        <f>+'Bil 2015'!AC19</f>
        <v>189000</v>
      </c>
      <c r="J19" s="10">
        <f t="shared" si="0"/>
        <v>186908.35</v>
      </c>
    </row>
    <row r="20" spans="1:10" x14ac:dyDescent="0.3">
      <c r="A20" s="15">
        <v>11201000018</v>
      </c>
      <c r="B20" s="15" t="s">
        <v>60</v>
      </c>
      <c r="C20" s="12">
        <f>+'Sp 2013'!O20</f>
        <v>0</v>
      </c>
      <c r="D20" s="12">
        <f>+'Bil 2014'!O20</f>
        <v>0</v>
      </c>
      <c r="E20" s="12">
        <f>+'Bil 2015'!P20</f>
        <v>0</v>
      </c>
      <c r="G20" s="12">
        <f>+'Sp 2013'!Y20</f>
        <v>0</v>
      </c>
      <c r="H20" s="12">
        <f>+'Bil 2014'!Z20</f>
        <v>0</v>
      </c>
      <c r="I20" s="12">
        <f>+'Bil 2015'!AC20</f>
        <v>0</v>
      </c>
      <c r="J20" s="10">
        <f t="shared" si="0"/>
        <v>0</v>
      </c>
    </row>
    <row r="21" spans="1:10" x14ac:dyDescent="0.3">
      <c r="A21" s="15">
        <v>11201000025</v>
      </c>
      <c r="B21" s="15" t="s">
        <v>61</v>
      </c>
      <c r="C21" s="12">
        <f>+'Sp 2013'!O21</f>
        <v>53711.519999999997</v>
      </c>
      <c r="D21" s="12">
        <f>+'Bil 2014'!O21</f>
        <v>53711.519999999997</v>
      </c>
      <c r="E21" s="12">
        <f>+'Bil 2015'!P21</f>
        <v>53711.519999999997</v>
      </c>
      <c r="G21" s="12">
        <f>+'Sp 2013'!Y21</f>
        <v>286000</v>
      </c>
      <c r="H21" s="12">
        <f>+'Bil 2014'!Z21</f>
        <v>286000</v>
      </c>
      <c r="I21" s="12">
        <f>+'Bil 2015'!AC21</f>
        <v>286000</v>
      </c>
      <c r="J21" s="10">
        <f t="shared" si="0"/>
        <v>232288.48</v>
      </c>
    </row>
    <row r="22" spans="1:10" x14ac:dyDescent="0.3">
      <c r="A22" s="15">
        <v>11201000026</v>
      </c>
      <c r="B22" s="15" t="s">
        <v>62</v>
      </c>
      <c r="C22" s="12">
        <f>+'Sp 2013'!O22</f>
        <v>0</v>
      </c>
      <c r="D22" s="12">
        <f>+'Bil 2014'!O22</f>
        <v>0</v>
      </c>
      <c r="E22" s="12">
        <f>+'Bil 2015'!P22</f>
        <v>0</v>
      </c>
      <c r="G22" s="12">
        <f>+'Sp 2013'!Y22</f>
        <v>0</v>
      </c>
      <c r="H22" s="12">
        <f>+'Bil 2014'!Z22</f>
        <v>0</v>
      </c>
      <c r="I22" s="12">
        <f>+'Bil 2015'!AC22</f>
        <v>0</v>
      </c>
      <c r="J22" s="10">
        <f t="shared" si="0"/>
        <v>0</v>
      </c>
    </row>
    <row r="23" spans="1:10" x14ac:dyDescent="0.3">
      <c r="A23" s="15">
        <v>11201000027</v>
      </c>
      <c r="B23" s="15" t="s">
        <v>63</v>
      </c>
      <c r="C23" s="12">
        <f>+'Sp 2013'!O23</f>
        <v>0</v>
      </c>
      <c r="D23" s="12">
        <f>+'Bil 2014'!O23</f>
        <v>0</v>
      </c>
      <c r="E23" s="12">
        <f>+'Bil 2015'!P23</f>
        <v>0</v>
      </c>
      <c r="G23" s="12">
        <f>+'Sp 2013'!Y23</f>
        <v>155000</v>
      </c>
      <c r="H23" s="12">
        <f>+'Bil 2014'!Z23</f>
        <v>155000</v>
      </c>
      <c r="I23" s="12">
        <f>+'Bil 2015'!AC23</f>
        <v>155000</v>
      </c>
      <c r="J23" s="10">
        <f t="shared" si="0"/>
        <v>155000</v>
      </c>
    </row>
    <row r="24" spans="1:10" x14ac:dyDescent="0.3">
      <c r="A24" s="15">
        <v>11201000003</v>
      </c>
      <c r="B24" s="15" t="s">
        <v>65</v>
      </c>
      <c r="C24" s="12">
        <f>+'Sp 2013'!O24</f>
        <v>3082666.37</v>
      </c>
      <c r="D24" s="12">
        <f>+'Bil 2014'!O24</f>
        <v>3082666.37</v>
      </c>
      <c r="E24" s="12">
        <f>+'Bil 2015'!P24</f>
        <v>5427285.9000000004</v>
      </c>
      <c r="G24" s="12">
        <f>+'Sp 2013'!Y24</f>
        <v>3262146.7195614893</v>
      </c>
      <c r="H24" s="12">
        <f>+'Bil 2014'!Z24</f>
        <v>3262146.7195614893</v>
      </c>
      <c r="I24" s="12">
        <f>+'Bil 2015'!AC24</f>
        <v>5606766.2495614896</v>
      </c>
      <c r="J24" s="10">
        <f t="shared" si="0"/>
        <v>179480.34956148919</v>
      </c>
    </row>
    <row r="25" spans="1:10" x14ac:dyDescent="0.3">
      <c r="A25" s="15">
        <v>11201000004</v>
      </c>
      <c r="B25" s="15" t="s">
        <v>66</v>
      </c>
      <c r="C25" s="12">
        <f>+'Sp 2013'!O25</f>
        <v>-471804.67</v>
      </c>
      <c r="D25" s="12">
        <f>+'Bil 2014'!O25</f>
        <v>-529931.61</v>
      </c>
      <c r="E25" s="12">
        <f>+'Bil 2015'!P25</f>
        <v>-615031.13</v>
      </c>
      <c r="G25" s="12">
        <f>+'Sp 2013'!Y25</f>
        <v>-493146.71956148988</v>
      </c>
      <c r="H25" s="12">
        <f>+'Bil 2014'!Z25</f>
        <v>-574215.65442815656</v>
      </c>
      <c r="I25" s="12">
        <f>+'Bil 2015'!AC25</f>
        <v>-725770.40193599963</v>
      </c>
      <c r="J25" s="10">
        <f t="shared" si="0"/>
        <v>-110739.27193599963</v>
      </c>
    </row>
    <row r="26" spans="1:10" x14ac:dyDescent="0.3">
      <c r="A26" s="15">
        <v>11201000007</v>
      </c>
      <c r="B26" s="15" t="s">
        <v>67</v>
      </c>
      <c r="C26" s="12">
        <f>+'Sp 2013'!O26</f>
        <v>4994452.37</v>
      </c>
      <c r="D26" s="12">
        <f>+'Bil 2014'!O26</f>
        <v>5004112.37</v>
      </c>
      <c r="E26" s="12">
        <f>+'Bil 2015'!P26</f>
        <v>5007612.37</v>
      </c>
      <c r="G26" s="12">
        <f>+'Sp 2013'!Y26</f>
        <v>3747099.5641333167</v>
      </c>
      <c r="H26" s="12">
        <f>+'Bil 2014'!Z26</f>
        <v>3756759.5641333167</v>
      </c>
      <c r="I26" s="12">
        <f>+'Bil 2015'!AC26</f>
        <v>3760259.5641333167</v>
      </c>
      <c r="J26" s="10">
        <f t="shared" si="0"/>
        <v>-1247352.8058666834</v>
      </c>
    </row>
    <row r="27" spans="1:10" x14ac:dyDescent="0.3">
      <c r="A27" s="15">
        <v>11201000008</v>
      </c>
      <c r="B27" s="15" t="s">
        <v>68</v>
      </c>
      <c r="C27" s="12">
        <f>+'Sp 2013'!O27</f>
        <v>-530361.56999999995</v>
      </c>
      <c r="D27" s="12">
        <f>+'Bil 2014'!O27</f>
        <v>-596663.63</v>
      </c>
      <c r="E27" s="12">
        <f>+'Bil 2015'!P27</f>
        <v>-696780.88</v>
      </c>
      <c r="G27" s="12">
        <f>+'Sp 2013'!Y27</f>
        <v>-378099.56413331628</v>
      </c>
      <c r="H27" s="12">
        <f>+'Bil 2014'!Z27</f>
        <v>-514772.30201023945</v>
      </c>
      <c r="I27" s="12">
        <f>+'Bil 2015'!AC27</f>
        <v>-651784.08102049585</v>
      </c>
      <c r="J27" s="10">
        <f t="shared" si="0"/>
        <v>44996.79897950415</v>
      </c>
    </row>
    <row r="28" spans="1:10" x14ac:dyDescent="0.3">
      <c r="A28" s="15">
        <v>11201000009</v>
      </c>
      <c r="B28" s="15" t="s">
        <v>69</v>
      </c>
      <c r="C28" s="12">
        <f>+'Sp 2013'!O28</f>
        <v>405168.59</v>
      </c>
      <c r="D28" s="12">
        <f>+'Bil 2014'!O28</f>
        <v>405168.59</v>
      </c>
      <c r="E28" s="12">
        <f>+'Bil 2015'!P28</f>
        <v>405168.59</v>
      </c>
      <c r="G28" s="12">
        <f>+'Sp 2013'!Y28</f>
        <v>95000</v>
      </c>
      <c r="H28" s="12">
        <f>+'Bil 2014'!Z28</f>
        <v>95000</v>
      </c>
      <c r="I28" s="12">
        <f>+'Bil 2015'!AC28</f>
        <v>95000</v>
      </c>
      <c r="J28" s="10">
        <f t="shared" si="0"/>
        <v>-310168.59000000003</v>
      </c>
    </row>
    <row r="29" spans="1:10" x14ac:dyDescent="0.3">
      <c r="A29" s="15">
        <v>11201000010</v>
      </c>
      <c r="B29" s="15" t="s">
        <v>70</v>
      </c>
      <c r="C29" s="12">
        <f>+'Sp 2013'!O29</f>
        <v>0</v>
      </c>
      <c r="D29" s="12">
        <f>+'Bil 2014'!O29</f>
        <v>0</v>
      </c>
      <c r="E29" s="12">
        <f>+'Bil 2015'!P29</f>
        <v>0</v>
      </c>
      <c r="G29" s="12">
        <f>+'Sp 2013'!Y29</f>
        <v>0</v>
      </c>
      <c r="H29" s="12">
        <f>+'Bil 2014'!Z29</f>
        <v>-6333.333333333333</v>
      </c>
      <c r="I29" s="12">
        <f>+'Bil 2015'!AC29</f>
        <v>-12666.666666666666</v>
      </c>
      <c r="J29" s="10">
        <f t="shared" si="0"/>
        <v>-12666.666666666666</v>
      </c>
    </row>
    <row r="30" spans="1:10" x14ac:dyDescent="0.3">
      <c r="A30" s="15">
        <v>11201000011</v>
      </c>
      <c r="B30" s="15" t="s">
        <v>71</v>
      </c>
      <c r="C30" s="12">
        <f>+'Sp 2013'!O30</f>
        <v>623849.72</v>
      </c>
      <c r="D30" s="12">
        <f>+'Bil 2014'!O30</f>
        <v>623849.72</v>
      </c>
      <c r="E30" s="12">
        <f>+'Bil 2015'!P30</f>
        <v>623849.72</v>
      </c>
      <c r="G30" s="12">
        <f>+'Sp 2013'!Y30</f>
        <v>554005.676128775</v>
      </c>
      <c r="H30" s="12">
        <f>+'Bil 2014'!Z30</f>
        <v>554005.676128775</v>
      </c>
      <c r="I30" s="12">
        <f>+'Bil 2015'!AC30</f>
        <v>554005.676128775</v>
      </c>
      <c r="J30" s="10">
        <f t="shared" si="0"/>
        <v>-69844.043871224974</v>
      </c>
    </row>
    <row r="31" spans="1:10" x14ac:dyDescent="0.3">
      <c r="A31" s="15">
        <v>11201000012</v>
      </c>
      <c r="B31" s="15" t="s">
        <v>72</v>
      </c>
      <c r="C31" s="12">
        <f>+'Sp 2013'!O31</f>
        <v>-58487.519999999997</v>
      </c>
      <c r="D31" s="12">
        <f>+'Bil 2014'!O31</f>
        <v>-62706.87</v>
      </c>
      <c r="E31" s="12">
        <f>+'Bil 2015'!P31</f>
        <v>-75183.87</v>
      </c>
      <c r="G31" s="12">
        <f>+'Sp 2013'!Y31</f>
        <v>-40005.676128774918</v>
      </c>
      <c r="H31" s="12">
        <f>+'Bil 2014'!Z31</f>
        <v>-70240.965046421989</v>
      </c>
      <c r="I31" s="12">
        <f>+'Bil 2015'!AC31</f>
        <v>-100476.26476406904</v>
      </c>
      <c r="J31" s="10">
        <f t="shared" si="0"/>
        <v>-25292.394764069046</v>
      </c>
    </row>
    <row r="32" spans="1:10" x14ac:dyDescent="0.3">
      <c r="A32" s="15">
        <v>11201000019</v>
      </c>
      <c r="B32" s="15" t="s">
        <v>73</v>
      </c>
      <c r="C32" s="12">
        <f>+'Sp 2013'!O32</f>
        <v>524494.30000000005</v>
      </c>
      <c r="D32" s="12">
        <f>+'Bil 2014'!O32</f>
        <v>524494.30000000005</v>
      </c>
      <c r="E32" s="12">
        <f>+'Bil 2015'!P32</f>
        <v>524494.30000000005</v>
      </c>
      <c r="G32" s="12">
        <f>+'Sp 2013'!Y32</f>
        <v>408293.30186288321</v>
      </c>
      <c r="H32" s="12">
        <f>+'Bil 2014'!Z32</f>
        <v>408293.30186288321</v>
      </c>
      <c r="I32" s="12">
        <f>+'Bil 2015'!AC32</f>
        <v>408293.30186288321</v>
      </c>
      <c r="J32" s="10">
        <f t="shared" si="0"/>
        <v>-116200.99813711684</v>
      </c>
    </row>
    <row r="33" spans="1:10" x14ac:dyDescent="0.3">
      <c r="A33" s="15">
        <v>11201000020</v>
      </c>
      <c r="B33" s="15" t="s">
        <v>74</v>
      </c>
      <c r="C33" s="12">
        <f>+'Sp 2013'!O33</f>
        <v>-46125.89</v>
      </c>
      <c r="D33" s="12">
        <f>+'Bil 2014'!O33</f>
        <v>-53211.88</v>
      </c>
      <c r="E33" s="12">
        <f>+'Bil 2015'!P33</f>
        <v>-63701.77</v>
      </c>
      <c r="G33" s="12">
        <f>+'Sp 2013'!Y33</f>
        <v>-35293.301862883185</v>
      </c>
      <c r="H33" s="12">
        <f>+'Bil 2014'!Z33</f>
        <v>-46596.336565913487</v>
      </c>
      <c r="I33" s="12">
        <f>+'Bil 2015'!AC33</f>
        <v>-57899.370868943792</v>
      </c>
      <c r="J33" s="10">
        <f t="shared" si="0"/>
        <v>5802.3991310562051</v>
      </c>
    </row>
    <row r="34" spans="1:10" x14ac:dyDescent="0.3">
      <c r="A34" s="15">
        <v>11201000023</v>
      </c>
      <c r="B34" s="15" t="s">
        <v>75</v>
      </c>
      <c r="C34" s="12">
        <f>+'Sp 2013'!O34</f>
        <v>1718654.78</v>
      </c>
      <c r="D34" s="12">
        <f>+'Bil 2014'!O34</f>
        <v>1718654.78</v>
      </c>
      <c r="E34" s="12">
        <f>+'Bil 2015'!P34</f>
        <v>1718654.78</v>
      </c>
      <c r="G34" s="12">
        <f>+'Sp 2013'!Y34</f>
        <v>1778291.3655883132</v>
      </c>
      <c r="H34" s="12">
        <f>+'Bil 2014'!Z34</f>
        <v>1778291.3655883132</v>
      </c>
      <c r="I34" s="12">
        <f>+'Bil 2015'!AC34</f>
        <v>1778291.3655883132</v>
      </c>
      <c r="J34" s="10">
        <f t="shared" si="0"/>
        <v>59636.585588313174</v>
      </c>
    </row>
    <row r="35" spans="1:10" x14ac:dyDescent="0.3">
      <c r="A35" s="15">
        <v>11201000024</v>
      </c>
      <c r="B35" s="15" t="s">
        <v>76</v>
      </c>
      <c r="C35" s="12">
        <f>+'Sp 2013'!O35</f>
        <v>-125426.1</v>
      </c>
      <c r="D35" s="12">
        <f>+'Bil 2014'!O35</f>
        <v>-142475.76</v>
      </c>
      <c r="E35" s="12">
        <f>+'Bil 2015'!P35</f>
        <v>-176848.86</v>
      </c>
      <c r="G35" s="12">
        <f>+'Sp 2013'!Y35</f>
        <v>-121291.36558831294</v>
      </c>
      <c r="H35" s="12">
        <f>+'Bil 2014'!Z35</f>
        <v>-174742.97929153877</v>
      </c>
      <c r="I35" s="12">
        <f>+'Bil 2015'!AC35</f>
        <v>-228194.59659476456</v>
      </c>
      <c r="J35" s="10">
        <f t="shared" si="0"/>
        <v>-51345.736594764574</v>
      </c>
    </row>
    <row r="36" spans="1:10" x14ac:dyDescent="0.3">
      <c r="A36" s="15">
        <v>11201000005</v>
      </c>
      <c r="B36" s="15" t="s">
        <v>77</v>
      </c>
      <c r="C36" s="12">
        <f>+'Sp 2013'!O36</f>
        <v>27997.13</v>
      </c>
      <c r="D36" s="12">
        <f>+'Bil 2014'!O36</f>
        <v>27997.13</v>
      </c>
      <c r="E36" s="12">
        <f>+'Bil 2015'!P36</f>
        <v>27997.13</v>
      </c>
      <c r="G36" s="12">
        <f>+'Sp 2013'!Y36</f>
        <v>27997.13</v>
      </c>
      <c r="H36" s="12">
        <f>+'Bil 2014'!Z36</f>
        <v>27997.13</v>
      </c>
      <c r="I36" s="12">
        <f>+'Bil 2015'!AC36</f>
        <v>27997.13</v>
      </c>
      <c r="J36" s="10">
        <f t="shared" si="0"/>
        <v>0</v>
      </c>
    </row>
    <row r="37" spans="1:10" x14ac:dyDescent="0.3">
      <c r="A37" s="15">
        <v>11201000006</v>
      </c>
      <c r="B37" s="15" t="s">
        <v>78</v>
      </c>
      <c r="C37" s="12">
        <f>+'Sp 2013'!O37</f>
        <v>-27997.13</v>
      </c>
      <c r="D37" s="12">
        <f>+'Bil 2014'!O37</f>
        <v>-27997.13</v>
      </c>
      <c r="E37" s="12">
        <f>+'Bil 2015'!P37</f>
        <v>-27997.13</v>
      </c>
      <c r="G37" s="12">
        <f>+'Sp 2013'!Y37</f>
        <v>-27997.13</v>
      </c>
      <c r="H37" s="12">
        <f>+'Bil 2014'!Z37</f>
        <v>-27997.13</v>
      </c>
      <c r="I37" s="12">
        <f>+'Bil 2015'!AC37</f>
        <v>-27997.13</v>
      </c>
      <c r="J37" s="10">
        <f t="shared" si="0"/>
        <v>0</v>
      </c>
    </row>
    <row r="38" spans="1:10" x14ac:dyDescent="0.3">
      <c r="A38" s="15">
        <v>11201000021</v>
      </c>
      <c r="B38" s="15" t="s">
        <v>79</v>
      </c>
      <c r="C38" s="12">
        <f>+'Sp 2013'!O38</f>
        <v>998.19</v>
      </c>
      <c r="D38" s="12">
        <f>+'Bil 2014'!O38</f>
        <v>998.19</v>
      </c>
      <c r="E38" s="12">
        <f>+'Bil 2015'!P38</f>
        <v>998.19</v>
      </c>
      <c r="G38" s="12">
        <f>+'Sp 2013'!Y38</f>
        <v>998.19</v>
      </c>
      <c r="H38" s="12">
        <f>+'Bil 2014'!Z38</f>
        <v>998.19</v>
      </c>
      <c r="I38" s="12">
        <f>+'Bil 2015'!AC38</f>
        <v>998.19</v>
      </c>
      <c r="J38" s="10">
        <f t="shared" si="0"/>
        <v>0</v>
      </c>
    </row>
    <row r="39" spans="1:10" x14ac:dyDescent="0.3">
      <c r="A39" s="15">
        <v>11201000022</v>
      </c>
      <c r="B39" s="15" t="s">
        <v>80</v>
      </c>
      <c r="C39" s="12">
        <f>+'Sp 2013'!O39</f>
        <v>-998.19</v>
      </c>
      <c r="D39" s="12">
        <f>+'Bil 2014'!O39</f>
        <v>-998.19</v>
      </c>
      <c r="E39" s="12">
        <f>+'Bil 2015'!P39</f>
        <v>-998.19</v>
      </c>
      <c r="G39" s="12">
        <f>+'Sp 2013'!Y39</f>
        <v>-998.19</v>
      </c>
      <c r="H39" s="12">
        <f>+'Bil 2014'!Z39</f>
        <v>-998.19</v>
      </c>
      <c r="I39" s="12">
        <f>+'Bil 2015'!AC39</f>
        <v>-998.19</v>
      </c>
      <c r="J39" s="10">
        <f t="shared" si="0"/>
        <v>0</v>
      </c>
    </row>
    <row r="40" spans="1:10" x14ac:dyDescent="0.3">
      <c r="A40" s="23" t="s">
        <v>864</v>
      </c>
      <c r="B40" s="23" t="s">
        <v>865</v>
      </c>
      <c r="C40" s="12">
        <f>+'Sp 2013'!O40</f>
        <v>0</v>
      </c>
      <c r="D40" s="12">
        <f>+'Bil 2014'!O40</f>
        <v>0</v>
      </c>
      <c r="E40" s="12">
        <f>+'Bil 2015'!P40</f>
        <v>0</v>
      </c>
      <c r="G40" s="12">
        <f>+'Sp 2013'!Y40</f>
        <v>30855.323227039411</v>
      </c>
      <c r="H40" s="12">
        <f>+'Bil 2014'!Z40</f>
        <v>30855.323227039411</v>
      </c>
      <c r="I40" s="12">
        <f>+'Bil 2015'!AC40</f>
        <v>30855.323227039411</v>
      </c>
      <c r="J40" s="10">
        <f t="shared" si="0"/>
        <v>30855.323227039411</v>
      </c>
    </row>
    <row r="41" spans="1:10" x14ac:dyDescent="0.3">
      <c r="A41" s="23" t="s">
        <v>867</v>
      </c>
      <c r="B41" s="23" t="s">
        <v>868</v>
      </c>
      <c r="C41" s="12">
        <f>+'Sp 2013'!O41</f>
        <v>0</v>
      </c>
      <c r="D41" s="12">
        <f>+'Bil 2014'!O41</f>
        <v>0</v>
      </c>
      <c r="E41" s="12">
        <f>+'Bil 2015'!P41</f>
        <v>0</v>
      </c>
      <c r="G41" s="12">
        <f>+'Sp 2013'!Y41</f>
        <v>1023899.6939961808</v>
      </c>
      <c r="H41" s="12">
        <f>+'Bil 2014'!Z41</f>
        <v>1023899.6939961808</v>
      </c>
      <c r="I41" s="12">
        <f>+'Bil 2015'!AC41</f>
        <v>1023899.6939961808</v>
      </c>
      <c r="J41" s="10">
        <f t="shared" si="0"/>
        <v>1023899.6939961808</v>
      </c>
    </row>
    <row r="42" spans="1:10" x14ac:dyDescent="0.3">
      <c r="A42" s="23" t="s">
        <v>869</v>
      </c>
      <c r="B42" s="23" t="s">
        <v>870</v>
      </c>
      <c r="C42" s="12">
        <f>+'Sp 2013'!O42</f>
        <v>0</v>
      </c>
      <c r="D42" s="12">
        <f>+'Bil 2014'!O42</f>
        <v>0</v>
      </c>
      <c r="E42" s="12">
        <f>+'Bil 2015'!P42</f>
        <v>0</v>
      </c>
      <c r="G42" s="12">
        <f>+'Sp 2013'!Y42</f>
        <v>946229.21526556276</v>
      </c>
      <c r="H42" s="12">
        <f>+'Bil 2014'!Z42</f>
        <v>946229.21526556276</v>
      </c>
      <c r="I42" s="12">
        <f>+'Bil 2015'!AC42</f>
        <v>946229.21526556276</v>
      </c>
      <c r="J42" s="10">
        <f t="shared" si="0"/>
        <v>946229.21526556276</v>
      </c>
    </row>
    <row r="43" spans="1:10" x14ac:dyDescent="0.3">
      <c r="A43" s="23" t="s">
        <v>871</v>
      </c>
      <c r="B43" s="23" t="s">
        <v>872</v>
      </c>
      <c r="C43" s="12">
        <f>+'Sp 2013'!O43</f>
        <v>0</v>
      </c>
      <c r="D43" s="12">
        <f>+'Bil 2014'!O43</f>
        <v>0</v>
      </c>
      <c r="E43" s="12">
        <f>+'Bil 2015'!P43</f>
        <v>0</v>
      </c>
      <c r="G43" s="12">
        <f>+'Sp 2013'!Y43</f>
        <v>413072.38935827638</v>
      </c>
      <c r="H43" s="12">
        <f>+'Bil 2014'!Z43</f>
        <v>413072.38935827638</v>
      </c>
      <c r="I43" s="12">
        <f>+'Bil 2015'!AC43</f>
        <v>413072.38935827638</v>
      </c>
      <c r="J43" s="10">
        <f t="shared" si="0"/>
        <v>413072.38935827638</v>
      </c>
    </row>
    <row r="44" spans="1:10" x14ac:dyDescent="0.3">
      <c r="A44" s="23" t="s">
        <v>873</v>
      </c>
      <c r="B44" s="23" t="s">
        <v>874</v>
      </c>
      <c r="C44" s="12">
        <f>+'Sp 2013'!O44</f>
        <v>0</v>
      </c>
      <c r="D44" s="12">
        <f>+'Bil 2014'!O44</f>
        <v>0</v>
      </c>
      <c r="E44" s="12">
        <f>+'Bil 2015'!P44</f>
        <v>0</v>
      </c>
      <c r="G44" s="12">
        <f>+'Sp 2013'!Y44</f>
        <v>9000</v>
      </c>
      <c r="H44" s="12">
        <f>+'Bil 2014'!Z44</f>
        <v>9000</v>
      </c>
      <c r="I44" s="12">
        <f>+'Bil 2015'!AC44</f>
        <v>9000</v>
      </c>
      <c r="J44" s="10">
        <f t="shared" si="0"/>
        <v>9000</v>
      </c>
    </row>
    <row r="45" spans="1:10" x14ac:dyDescent="0.3">
      <c r="A45" s="23" t="s">
        <v>875</v>
      </c>
      <c r="B45" s="23" t="s">
        <v>876</v>
      </c>
      <c r="C45" s="12">
        <f>+'Sp 2013'!O45</f>
        <v>0</v>
      </c>
      <c r="D45" s="12">
        <f>+'Bil 2014'!O45</f>
        <v>0</v>
      </c>
      <c r="E45" s="12">
        <f>+'Bil 2015'!P45</f>
        <v>0</v>
      </c>
      <c r="G45" s="12">
        <f>+'Sp 2013'!Y45</f>
        <v>122796.35435799863</v>
      </c>
      <c r="H45" s="12">
        <f>+'Bil 2014'!Z45</f>
        <v>122796.35435799863</v>
      </c>
      <c r="I45" s="12">
        <f>+'Bil 2015'!AC45</f>
        <v>122796.35435799863</v>
      </c>
      <c r="J45" s="10">
        <f t="shared" si="0"/>
        <v>122796.35435799863</v>
      </c>
    </row>
    <row r="46" spans="1:10" x14ac:dyDescent="0.3">
      <c r="A46" s="23" t="s">
        <v>877</v>
      </c>
      <c r="B46" s="23" t="s">
        <v>876</v>
      </c>
      <c r="C46" s="12">
        <f>+'Sp 2013'!O46</f>
        <v>0</v>
      </c>
      <c r="D46" s="12">
        <f>+'Bil 2014'!O46</f>
        <v>0</v>
      </c>
      <c r="E46" s="12">
        <f>+'Bil 2015'!P46</f>
        <v>0</v>
      </c>
      <c r="G46" s="12">
        <f>+'Sp 2013'!Y46</f>
        <v>1468.4287812041116</v>
      </c>
      <c r="H46" s="12">
        <f>+'Bil 2014'!Z46</f>
        <v>1468.4287812041116</v>
      </c>
      <c r="I46" s="12">
        <f>+'Bil 2015'!AC46</f>
        <v>1468.4287812041116</v>
      </c>
      <c r="J46" s="10">
        <f t="shared" si="0"/>
        <v>1468.4287812041116</v>
      </c>
    </row>
    <row r="47" spans="1:10" x14ac:dyDescent="0.3">
      <c r="A47" s="23" t="s">
        <v>878</v>
      </c>
      <c r="B47" s="23" t="s">
        <v>879</v>
      </c>
      <c r="C47" s="12">
        <f>+'Sp 2013'!O47</f>
        <v>0</v>
      </c>
      <c r="D47" s="12">
        <f>+'Bil 2014'!O47</f>
        <v>0</v>
      </c>
      <c r="E47" s="12">
        <f>+'Bil 2015'!P47</f>
        <v>0</v>
      </c>
      <c r="G47" s="12">
        <f>+'Sp 2013'!Y47</f>
        <v>64772.725767118289</v>
      </c>
      <c r="H47" s="12">
        <f>+'Bil 2014'!Z47</f>
        <v>64772.725767118289</v>
      </c>
      <c r="I47" s="12">
        <f>+'Bil 2015'!AC47</f>
        <v>64772.725767118289</v>
      </c>
      <c r="J47" s="10">
        <f t="shared" si="0"/>
        <v>64772.725767118289</v>
      </c>
    </row>
    <row r="48" spans="1:10" x14ac:dyDescent="0.3">
      <c r="A48" s="23" t="s">
        <v>881</v>
      </c>
      <c r="B48" s="23" t="s">
        <v>882</v>
      </c>
      <c r="C48" s="12">
        <f>+'Sp 2013'!O48</f>
        <v>0</v>
      </c>
      <c r="D48" s="12">
        <f>+'Bil 2014'!O48</f>
        <v>0</v>
      </c>
      <c r="E48" s="12">
        <f>+'Bil 2015'!P48</f>
        <v>0</v>
      </c>
      <c r="G48" s="12">
        <f>+'Sp 2013'!Y48</f>
        <v>-9855.3232270394128</v>
      </c>
      <c r="H48" s="12">
        <f>+'Bil 2014'!Z48</f>
        <v>-10555.323227039413</v>
      </c>
      <c r="I48" s="12">
        <f>+'Bil 2015'!AC48</f>
        <v>-11255.323227039413</v>
      </c>
      <c r="J48" s="10">
        <f t="shared" si="0"/>
        <v>-11255.323227039413</v>
      </c>
    </row>
    <row r="49" spans="1:10" x14ac:dyDescent="0.3">
      <c r="A49" s="23" t="s">
        <v>883</v>
      </c>
      <c r="B49" s="23" t="s">
        <v>884</v>
      </c>
      <c r="C49" s="12">
        <f>+'Sp 2013'!O49</f>
        <v>0</v>
      </c>
      <c r="D49" s="12">
        <f>+'Bil 2014'!O49</f>
        <v>0</v>
      </c>
      <c r="E49" s="12">
        <f>+'Bil 2015'!P49</f>
        <v>0</v>
      </c>
      <c r="G49" s="12">
        <f>+'Sp 2013'!Y49</f>
        <v>-211899.69399618066</v>
      </c>
      <c r="H49" s="12">
        <f>+'Bil 2014'!Z49</f>
        <v>-243051.78702226761</v>
      </c>
      <c r="I49" s="12">
        <f>+'Bil 2015'!AC49</f>
        <v>-272677.44924835459</v>
      </c>
      <c r="J49" s="10">
        <f t="shared" si="0"/>
        <v>-272677.44924835459</v>
      </c>
    </row>
    <row r="50" spans="1:10" x14ac:dyDescent="0.3">
      <c r="A50" s="23" t="s">
        <v>885</v>
      </c>
      <c r="B50" s="23" t="s">
        <v>886</v>
      </c>
      <c r="C50" s="12">
        <f>+'Sp 2013'!O50</f>
        <v>0</v>
      </c>
      <c r="D50" s="12">
        <f>+'Bil 2014'!O50</f>
        <v>0</v>
      </c>
      <c r="E50" s="12">
        <f>+'Bil 2015'!P50</f>
        <v>0</v>
      </c>
      <c r="G50" s="12">
        <f>+'Sp 2013'!Y50</f>
        <v>-240229.21526556282</v>
      </c>
      <c r="H50" s="12">
        <f>+'Bil 2014'!Z50</f>
        <v>-268626.59526556282</v>
      </c>
      <c r="I50" s="12">
        <f>+'Bil 2015'!AC50</f>
        <v>-297023.97526556283</v>
      </c>
      <c r="J50" s="10">
        <f t="shared" si="0"/>
        <v>-297023.97526556283</v>
      </c>
    </row>
    <row r="51" spans="1:10" x14ac:dyDescent="0.3">
      <c r="A51" s="23" t="s">
        <v>887</v>
      </c>
      <c r="B51" s="23" t="s">
        <v>888</v>
      </c>
      <c r="C51" s="12">
        <f>+'Sp 2013'!O51</f>
        <v>0</v>
      </c>
      <c r="D51" s="12">
        <f>+'Bil 2014'!O51</f>
        <v>0</v>
      </c>
      <c r="E51" s="12">
        <f>+'Bil 2015'!P51</f>
        <v>0</v>
      </c>
      <c r="G51" s="12">
        <f>+'Sp 2013'!Y51</f>
        <v>-231072.38935827636</v>
      </c>
      <c r="H51" s="12">
        <f>+'Bil 2014'!Z51</f>
        <v>-245072.38935827636</v>
      </c>
      <c r="I51" s="12">
        <f>+'Bil 2015'!AC51</f>
        <v>-259072.38935827636</v>
      </c>
      <c r="J51" s="10">
        <f t="shared" si="0"/>
        <v>-259072.38935827636</v>
      </c>
    </row>
    <row r="52" spans="1:10" x14ac:dyDescent="0.3">
      <c r="A52" s="23" t="s">
        <v>889</v>
      </c>
      <c r="B52" s="23" t="s">
        <v>890</v>
      </c>
      <c r="C52" s="12">
        <f>+'Sp 2013'!O52</f>
        <v>0</v>
      </c>
      <c r="D52" s="12">
        <f>+'Bil 2014'!O52</f>
        <v>0</v>
      </c>
      <c r="E52" s="12">
        <f>+'Bil 2015'!P52</f>
        <v>0</v>
      </c>
      <c r="G52" s="12">
        <f>+'Sp 2013'!Y52</f>
        <v>0</v>
      </c>
      <c r="H52" s="12">
        <f>+'Bil 2014'!Z52</f>
        <v>-1500</v>
      </c>
      <c r="I52" s="12">
        <f>+'Bil 2015'!AC52</f>
        <v>-3000</v>
      </c>
      <c r="J52" s="10">
        <f t="shared" si="0"/>
        <v>-3000</v>
      </c>
    </row>
    <row r="53" spans="1:10" x14ac:dyDescent="0.3">
      <c r="A53" s="23" t="s">
        <v>891</v>
      </c>
      <c r="B53" s="23" t="s">
        <v>892</v>
      </c>
      <c r="C53" s="12">
        <f>+'Sp 2013'!O53</f>
        <v>0</v>
      </c>
      <c r="D53" s="12">
        <f>+'Bil 2014'!O53</f>
        <v>0</v>
      </c>
      <c r="E53" s="12">
        <f>+'Bil 2015'!P53</f>
        <v>0</v>
      </c>
      <c r="G53" s="12">
        <f>+'Sp 2013'!Y53</f>
        <v>-21796.354357998629</v>
      </c>
      <c r="H53" s="12">
        <f>+'Bil 2014'!Z53</f>
        <v>-27737.530828586863</v>
      </c>
      <c r="I53" s="12">
        <f>+'Bil 2015'!AC53</f>
        <v>-33678.707299175097</v>
      </c>
      <c r="J53" s="10">
        <f t="shared" si="0"/>
        <v>-33678.707299175097</v>
      </c>
    </row>
    <row r="54" spans="1:10" x14ac:dyDescent="0.3">
      <c r="A54" s="23" t="s">
        <v>893</v>
      </c>
      <c r="B54" s="23" t="s">
        <v>892</v>
      </c>
      <c r="C54" s="12">
        <f>+'Sp 2013'!O54</f>
        <v>0</v>
      </c>
      <c r="D54" s="12">
        <f>+'Bil 2014'!O54</f>
        <v>0</v>
      </c>
      <c r="E54" s="12">
        <f>+'Bil 2015'!P54</f>
        <v>0</v>
      </c>
      <c r="G54" s="12">
        <f>+'Sp 2013'!Y54</f>
        <v>-468.4287812041116</v>
      </c>
      <c r="H54" s="12">
        <f>+'Bil 2014'!Z54</f>
        <v>-718.4287812041116</v>
      </c>
      <c r="I54" s="12">
        <f>+'Bil 2015'!AC54</f>
        <v>-968.4287812041116</v>
      </c>
      <c r="J54" s="10">
        <f t="shared" si="0"/>
        <v>-968.4287812041116</v>
      </c>
    </row>
    <row r="55" spans="1:10" x14ac:dyDescent="0.3">
      <c r="A55" s="23" t="s">
        <v>894</v>
      </c>
      <c r="B55" s="23" t="s">
        <v>895</v>
      </c>
      <c r="C55" s="12">
        <f>+'Sp 2013'!O55</f>
        <v>0</v>
      </c>
      <c r="D55" s="12">
        <f>+'Bil 2014'!O55</f>
        <v>0</v>
      </c>
      <c r="E55" s="12">
        <f>+'Bil 2015'!P55</f>
        <v>0</v>
      </c>
      <c r="G55" s="12">
        <f>+'Sp 2013'!Y55</f>
        <v>-7772.7257671182915</v>
      </c>
      <c r="H55" s="12">
        <f>+'Bil 2014'!Z55</f>
        <v>-10250.986636683509</v>
      </c>
      <c r="I55" s="12">
        <f>+'Bil 2015'!AC55</f>
        <v>-12729.247506248726</v>
      </c>
      <c r="J55" s="10">
        <f t="shared" si="0"/>
        <v>-12729.247506248726</v>
      </c>
    </row>
    <row r="56" spans="1:10" x14ac:dyDescent="0.3">
      <c r="A56" s="15">
        <v>11202000001</v>
      </c>
      <c r="B56" s="15" t="s">
        <v>83</v>
      </c>
      <c r="C56" s="12">
        <f>+'Sp 2013'!O56</f>
        <v>854702.43</v>
      </c>
      <c r="D56" s="12">
        <f>+'Bil 2014'!O56</f>
        <v>876171.53</v>
      </c>
      <c r="E56" s="12">
        <f>+'Bil 2015'!P56</f>
        <v>1414095.89</v>
      </c>
      <c r="G56" s="12">
        <f>+'Sp 2013'!Y56</f>
        <v>854702.43</v>
      </c>
      <c r="H56" s="12">
        <f>+'Bil 2014'!Z56</f>
        <v>876171.53</v>
      </c>
      <c r="I56" s="12">
        <f>+'Bil 2015'!AC56</f>
        <v>1414095.89</v>
      </c>
      <c r="J56" s="10">
        <f t="shared" si="0"/>
        <v>0</v>
      </c>
    </row>
    <row r="57" spans="1:10" x14ac:dyDescent="0.3">
      <c r="A57" s="15">
        <v>11202000002</v>
      </c>
      <c r="B57" s="15" t="s">
        <v>84</v>
      </c>
      <c r="C57" s="12">
        <f>+'Sp 2013'!O57</f>
        <v>-570158.1</v>
      </c>
      <c r="D57" s="12">
        <f>+'Bil 2014'!O57</f>
        <v>-607896.27</v>
      </c>
      <c r="E57" s="12">
        <f>+'Bil 2015'!P57</f>
        <v>-670119.22</v>
      </c>
      <c r="G57" s="12">
        <f>+'Sp 2013'!Y57</f>
        <v>-570158.1</v>
      </c>
      <c r="H57" s="12">
        <f>+'Bil 2014'!Z57</f>
        <v>-607896.27</v>
      </c>
      <c r="I57" s="12">
        <f>+'Bil 2015'!AC57</f>
        <v>-670119.22</v>
      </c>
      <c r="J57" s="10">
        <f t="shared" si="0"/>
        <v>0</v>
      </c>
    </row>
    <row r="58" spans="1:10" x14ac:dyDescent="0.3">
      <c r="A58" s="15">
        <v>11202000003</v>
      </c>
      <c r="B58" s="15" t="s">
        <v>85</v>
      </c>
      <c r="C58" s="12">
        <f>+'Sp 2013'!O58</f>
        <v>343837.52</v>
      </c>
      <c r="D58" s="12">
        <f>+'Bil 2014'!O58</f>
        <v>343837.52</v>
      </c>
      <c r="E58" s="12">
        <f>+'Bil 2015'!P58</f>
        <v>353190.5</v>
      </c>
      <c r="G58" s="12">
        <f>+'Sp 2013'!Y58</f>
        <v>343837.52</v>
      </c>
      <c r="H58" s="12">
        <f>+'Bil 2014'!Z58</f>
        <v>343837.52</v>
      </c>
      <c r="I58" s="12">
        <f>+'Bil 2015'!AC58</f>
        <v>353190.5</v>
      </c>
      <c r="J58" s="10">
        <f t="shared" si="0"/>
        <v>0</v>
      </c>
    </row>
    <row r="59" spans="1:10" x14ac:dyDescent="0.3">
      <c r="A59" s="15">
        <v>11202000004</v>
      </c>
      <c r="B59" s="15" t="s">
        <v>86</v>
      </c>
      <c r="C59" s="12">
        <f>+'Sp 2013'!O59</f>
        <v>-238288.74</v>
      </c>
      <c r="D59" s="12">
        <f>+'Bil 2014'!O59</f>
        <v>-265669.08</v>
      </c>
      <c r="E59" s="12">
        <f>+'Bil 2015'!P59</f>
        <v>-286112.89</v>
      </c>
      <c r="G59" s="12">
        <f>+'Sp 2013'!Y59</f>
        <v>-238288.74</v>
      </c>
      <c r="H59" s="12">
        <f>+'Bil 2014'!Z59</f>
        <v>-265669.08</v>
      </c>
      <c r="I59" s="12">
        <f>+'Bil 2015'!AC59</f>
        <v>-286112.89</v>
      </c>
      <c r="J59" s="10">
        <f t="shared" si="0"/>
        <v>0</v>
      </c>
    </row>
    <row r="60" spans="1:10" x14ac:dyDescent="0.3">
      <c r="A60" s="15">
        <v>11202000005</v>
      </c>
      <c r="B60" s="15" t="s">
        <v>87</v>
      </c>
      <c r="C60" s="12">
        <f>+'Sp 2013'!O60</f>
        <v>35240.21</v>
      </c>
      <c r="D60" s="12">
        <f>+'Bil 2014'!O60</f>
        <v>35240.21</v>
      </c>
      <c r="E60" s="12">
        <f>+'Bil 2015'!P60</f>
        <v>35240.21</v>
      </c>
      <c r="G60" s="12">
        <f>+'Sp 2013'!Y60</f>
        <v>35240.21</v>
      </c>
      <c r="H60" s="12">
        <f>+'Bil 2014'!Z60</f>
        <v>35240.21</v>
      </c>
      <c r="I60" s="12">
        <f>+'Bil 2015'!AC60</f>
        <v>35240.21</v>
      </c>
      <c r="J60" s="10">
        <f t="shared" si="0"/>
        <v>0</v>
      </c>
    </row>
    <row r="61" spans="1:10" x14ac:dyDescent="0.3">
      <c r="A61" s="15">
        <v>11202000006</v>
      </c>
      <c r="B61" s="15" t="s">
        <v>88</v>
      </c>
      <c r="C61" s="12">
        <f>+'Sp 2013'!O61</f>
        <v>-29162.43</v>
      </c>
      <c r="D61" s="12">
        <f>+'Bil 2014'!O61</f>
        <v>-32334.05</v>
      </c>
      <c r="E61" s="12">
        <f>+'Bil 2015'!P61</f>
        <v>-35214.25</v>
      </c>
      <c r="G61" s="12">
        <f>+'Sp 2013'!Y61</f>
        <v>-29162.43</v>
      </c>
      <c r="H61" s="12">
        <f>+'Bil 2014'!Z61</f>
        <v>-32334.05</v>
      </c>
      <c r="I61" s="12">
        <f>+'Bil 2015'!AC61</f>
        <v>-35214.25</v>
      </c>
      <c r="J61" s="10">
        <f t="shared" si="0"/>
        <v>0</v>
      </c>
    </row>
    <row r="62" spans="1:10" x14ac:dyDescent="0.3">
      <c r="A62" s="15">
        <v>11202000007</v>
      </c>
      <c r="B62" s="15" t="s">
        <v>89</v>
      </c>
      <c r="C62" s="12">
        <f>+'Sp 2013'!O62</f>
        <v>3145148.45</v>
      </c>
      <c r="D62" s="12">
        <f>+'Bil 2014'!O62</f>
        <v>3228270.78</v>
      </c>
      <c r="E62" s="12">
        <f>+'Bil 2015'!P62</f>
        <v>4269527.12</v>
      </c>
      <c r="G62" s="12">
        <f>+'Sp 2013'!Y62</f>
        <v>3145148.45</v>
      </c>
      <c r="H62" s="12">
        <f>+'Bil 2014'!Z62</f>
        <v>3228270.78</v>
      </c>
      <c r="I62" s="12">
        <f>+'Bil 2015'!AC62</f>
        <v>4269527.12</v>
      </c>
      <c r="J62" s="10">
        <f t="shared" si="0"/>
        <v>0</v>
      </c>
    </row>
    <row r="63" spans="1:10" x14ac:dyDescent="0.3">
      <c r="A63" s="15">
        <v>11202000008</v>
      </c>
      <c r="B63" s="15" t="s">
        <v>90</v>
      </c>
      <c r="C63" s="12">
        <f>+'Sp 2013'!O63</f>
        <v>-2405293.59</v>
      </c>
      <c r="D63" s="12">
        <f>+'Bil 2014'!O63</f>
        <v>-2581452.19</v>
      </c>
      <c r="E63" s="12">
        <f>+'Bil 2015'!P63</f>
        <v>-2817860.98</v>
      </c>
      <c r="G63" s="12">
        <f>+'Sp 2013'!Y63</f>
        <v>-2405293.59</v>
      </c>
      <c r="H63" s="12">
        <f>+'Bil 2014'!Z63</f>
        <v>-2581452.19</v>
      </c>
      <c r="I63" s="12">
        <f>+'Bil 2015'!AC63</f>
        <v>-2817860.98</v>
      </c>
      <c r="J63" s="10">
        <f t="shared" si="0"/>
        <v>0</v>
      </c>
    </row>
    <row r="64" spans="1:10" x14ac:dyDescent="0.3">
      <c r="A64" s="15">
        <v>11202000009</v>
      </c>
      <c r="B64" s="15" t="s">
        <v>91</v>
      </c>
      <c r="C64" s="12">
        <f>+'Sp 2013'!O64</f>
        <v>1605795.73</v>
      </c>
      <c r="D64" s="12">
        <f>+'Bil 2014'!O64</f>
        <v>1605795.73</v>
      </c>
      <c r="E64" s="12">
        <f>+'Bil 2015'!P64</f>
        <v>1605795.73</v>
      </c>
      <c r="G64" s="12">
        <f>+'Sp 2013'!Y64</f>
        <v>1605795.73</v>
      </c>
      <c r="H64" s="12">
        <f>+'Bil 2014'!Z64</f>
        <v>1605795.73</v>
      </c>
      <c r="I64" s="12">
        <f>+'Bil 2015'!AC64</f>
        <v>1605795.73</v>
      </c>
      <c r="J64" s="10">
        <f t="shared" si="0"/>
        <v>0</v>
      </c>
    </row>
    <row r="65" spans="1:10" x14ac:dyDescent="0.3">
      <c r="A65" s="15">
        <v>11202000010</v>
      </c>
      <c r="B65" s="15" t="s">
        <v>92</v>
      </c>
      <c r="C65" s="12">
        <f>+'Sp 2013'!O65</f>
        <v>-1595200.45</v>
      </c>
      <c r="D65" s="12">
        <f>+'Bil 2014'!O65</f>
        <v>-1605795.73</v>
      </c>
      <c r="E65" s="12">
        <f>+'Bil 2015'!P65</f>
        <v>-1605795.73</v>
      </c>
      <c r="G65" s="12">
        <f>+'Sp 2013'!Y65</f>
        <v>-1595200.45</v>
      </c>
      <c r="H65" s="12">
        <f>+'Bil 2014'!Z65</f>
        <v>-1605795.73</v>
      </c>
      <c r="I65" s="12">
        <f>+'Bil 2015'!AC65</f>
        <v>-1605795.73</v>
      </c>
      <c r="J65" s="10">
        <f t="shared" si="0"/>
        <v>0</v>
      </c>
    </row>
    <row r="66" spans="1:10" x14ac:dyDescent="0.3">
      <c r="A66" s="15">
        <v>11202000011</v>
      </c>
      <c r="B66" s="15" t="s">
        <v>93</v>
      </c>
      <c r="C66" s="12">
        <f>+'Sp 2013'!O66</f>
        <v>93905.26</v>
      </c>
      <c r="D66" s="12">
        <f>+'Bil 2014'!O66</f>
        <v>93905.26</v>
      </c>
      <c r="E66" s="12">
        <f>+'Bil 2015'!P66</f>
        <v>93905.26</v>
      </c>
      <c r="G66" s="12">
        <f>+'Sp 2013'!Y66</f>
        <v>93905.26</v>
      </c>
      <c r="H66" s="12">
        <f>+'Bil 2014'!Z66</f>
        <v>93905.26</v>
      </c>
      <c r="I66" s="12">
        <f>+'Bil 2015'!AC66</f>
        <v>93905.26</v>
      </c>
      <c r="J66" s="10">
        <f t="shared" si="0"/>
        <v>0</v>
      </c>
    </row>
    <row r="67" spans="1:10" x14ac:dyDescent="0.3">
      <c r="A67" s="15">
        <v>11202000012</v>
      </c>
      <c r="B67" s="15" t="s">
        <v>94</v>
      </c>
      <c r="C67" s="12">
        <f>+'Sp 2013'!O67</f>
        <v>-93905.26</v>
      </c>
      <c r="D67" s="12">
        <f>+'Bil 2014'!O67</f>
        <v>-93905.26</v>
      </c>
      <c r="E67" s="12">
        <f>+'Bil 2015'!P67</f>
        <v>-93905.26</v>
      </c>
      <c r="G67" s="12">
        <f>+'Sp 2013'!Y67</f>
        <v>-93905.26</v>
      </c>
      <c r="H67" s="12">
        <f>+'Bil 2014'!Z67</f>
        <v>-93905.26</v>
      </c>
      <c r="I67" s="12">
        <f>+'Bil 2015'!AC67</f>
        <v>-93905.26</v>
      </c>
      <c r="J67" s="10">
        <f t="shared" si="0"/>
        <v>0</v>
      </c>
    </row>
    <row r="68" spans="1:10" x14ac:dyDescent="0.3">
      <c r="A68" s="15">
        <v>11202000013</v>
      </c>
      <c r="B68" s="15" t="s">
        <v>95</v>
      </c>
      <c r="C68" s="12">
        <f>+'Sp 2013'!O68</f>
        <v>15325.56</v>
      </c>
      <c r="D68" s="12">
        <f>+'Bil 2014'!O68</f>
        <v>15325.56</v>
      </c>
      <c r="E68" s="12">
        <f>+'Bil 2015'!P68</f>
        <v>45540.12</v>
      </c>
      <c r="G68" s="12">
        <f>+'Sp 2013'!Y68</f>
        <v>15325.56</v>
      </c>
      <c r="H68" s="12">
        <f>+'Bil 2014'!Z68</f>
        <v>15325.56</v>
      </c>
      <c r="I68" s="12">
        <f>+'Bil 2015'!AC68</f>
        <v>45540.12</v>
      </c>
      <c r="J68" s="10">
        <f t="shared" ref="J68:J131" si="1">I68-E68</f>
        <v>0</v>
      </c>
    </row>
    <row r="69" spans="1:10" x14ac:dyDescent="0.3">
      <c r="A69" s="15">
        <v>11202000014</v>
      </c>
      <c r="B69" s="15" t="s">
        <v>96</v>
      </c>
      <c r="C69" s="12">
        <f>+'Sp 2013'!O69</f>
        <v>-5937.94</v>
      </c>
      <c r="D69" s="12">
        <f>+'Bil 2014'!O69</f>
        <v>-7201.74</v>
      </c>
      <c r="E69" s="12">
        <f>+'Bil 2015'!P69</f>
        <v>-9940.7000000000007</v>
      </c>
      <c r="G69" s="12">
        <f>+'Sp 2013'!Y69</f>
        <v>-5937.94</v>
      </c>
      <c r="H69" s="12">
        <f>+'Bil 2014'!Z69</f>
        <v>-7201.74</v>
      </c>
      <c r="I69" s="12">
        <f>+'Bil 2015'!AC69</f>
        <v>-9940.7000000000007</v>
      </c>
      <c r="J69" s="10">
        <f t="shared" si="1"/>
        <v>0</v>
      </c>
    </row>
    <row r="70" spans="1:10" x14ac:dyDescent="0.3">
      <c r="A70" s="15">
        <v>11202000015</v>
      </c>
      <c r="B70" s="15" t="s">
        <v>97</v>
      </c>
      <c r="C70" s="12">
        <f>+'Sp 2013'!O70</f>
        <v>20760.28</v>
      </c>
      <c r="D70" s="12">
        <f>+'Bil 2014'!O70</f>
        <v>20760.28</v>
      </c>
      <c r="E70" s="12">
        <f>+'Bil 2015'!P70</f>
        <v>20760.28</v>
      </c>
      <c r="G70" s="12">
        <f>+'Sp 2013'!Y70</f>
        <v>20760.28</v>
      </c>
      <c r="H70" s="12">
        <f>+'Bil 2014'!Z70</f>
        <v>20760.28</v>
      </c>
      <c r="I70" s="12">
        <f>+'Bil 2015'!AC70</f>
        <v>20760.28</v>
      </c>
      <c r="J70" s="10">
        <f t="shared" si="1"/>
        <v>0</v>
      </c>
    </row>
    <row r="71" spans="1:10" x14ac:dyDescent="0.3">
      <c r="A71" s="15">
        <v>11202000016</v>
      </c>
      <c r="B71" s="15" t="s">
        <v>98</v>
      </c>
      <c r="C71" s="12">
        <f>+'Sp 2013'!O71</f>
        <v>-19730.28</v>
      </c>
      <c r="D71" s="12">
        <f>+'Bil 2014'!O71</f>
        <v>-19762.22</v>
      </c>
      <c r="E71" s="12">
        <f>+'Bil 2015'!P71</f>
        <v>-20760.28</v>
      </c>
      <c r="G71" s="12">
        <f>+'Sp 2013'!Y71</f>
        <v>-19730.28</v>
      </c>
      <c r="H71" s="12">
        <f>+'Bil 2014'!Z71</f>
        <v>-19762.22</v>
      </c>
      <c r="I71" s="12">
        <f>+'Bil 2015'!AC71</f>
        <v>-20760.28</v>
      </c>
      <c r="J71" s="10">
        <f t="shared" si="1"/>
        <v>0</v>
      </c>
    </row>
    <row r="72" spans="1:10" x14ac:dyDescent="0.3">
      <c r="A72" s="15">
        <v>11202000017</v>
      </c>
      <c r="B72" s="15" t="s">
        <v>99</v>
      </c>
      <c r="C72" s="12">
        <f>+'Sp 2013'!O72</f>
        <v>198837.6</v>
      </c>
      <c r="D72" s="12">
        <f>+'Bil 2014'!O72</f>
        <v>198837.6</v>
      </c>
      <c r="E72" s="12">
        <f>+'Bil 2015'!P72</f>
        <v>198837.6</v>
      </c>
      <c r="G72" s="12">
        <f>+'Sp 2013'!Y72</f>
        <v>198837.6</v>
      </c>
      <c r="H72" s="12">
        <f>+'Bil 2014'!Z72</f>
        <v>198837.6</v>
      </c>
      <c r="I72" s="12">
        <f>+'Bil 2015'!AC72</f>
        <v>198837.6</v>
      </c>
      <c r="J72" s="10">
        <f t="shared" si="1"/>
        <v>0</v>
      </c>
    </row>
    <row r="73" spans="1:10" x14ac:dyDescent="0.3">
      <c r="A73" s="15">
        <v>11202000018</v>
      </c>
      <c r="B73" s="15" t="s">
        <v>100</v>
      </c>
      <c r="C73" s="12">
        <f>+'Sp 2013'!O73</f>
        <v>-162807.93</v>
      </c>
      <c r="D73" s="12">
        <f>+'Bil 2014'!O73</f>
        <v>-187492.3</v>
      </c>
      <c r="E73" s="12">
        <f>+'Bil 2015'!P73</f>
        <v>-198837.6</v>
      </c>
      <c r="G73" s="12">
        <f>+'Sp 2013'!Y73</f>
        <v>-162807.93</v>
      </c>
      <c r="H73" s="12">
        <f>+'Bil 2014'!Z73</f>
        <v>-187492.3</v>
      </c>
      <c r="I73" s="12">
        <f>+'Bil 2015'!AC73</f>
        <v>-198837.6</v>
      </c>
      <c r="J73" s="10">
        <f t="shared" si="1"/>
        <v>0</v>
      </c>
    </row>
    <row r="74" spans="1:10" x14ac:dyDescent="0.3">
      <c r="A74" s="15">
        <v>11202000019</v>
      </c>
      <c r="B74" s="15" t="s">
        <v>101</v>
      </c>
      <c r="C74" s="12">
        <f>+'Sp 2013'!O74</f>
        <v>10679.01</v>
      </c>
      <c r="D74" s="12">
        <f>+'Bil 2014'!O74</f>
        <v>10679.01</v>
      </c>
      <c r="E74" s="12">
        <f>+'Bil 2015'!P74</f>
        <v>10679.01</v>
      </c>
      <c r="G74" s="12">
        <f>+'Sp 2013'!Y74</f>
        <v>10679.01</v>
      </c>
      <c r="H74" s="12">
        <f>+'Bil 2014'!Z74</f>
        <v>10679.01</v>
      </c>
      <c r="I74" s="12">
        <f>+'Bil 2015'!AC74</f>
        <v>10679.01</v>
      </c>
      <c r="J74" s="10">
        <f t="shared" si="1"/>
        <v>0</v>
      </c>
    </row>
    <row r="75" spans="1:10" x14ac:dyDescent="0.3">
      <c r="A75" s="15">
        <v>11202000020</v>
      </c>
      <c r="B75" s="15" t="s">
        <v>102</v>
      </c>
      <c r="C75" s="12">
        <f>+'Sp 2013'!O75</f>
        <v>-10679.01</v>
      </c>
      <c r="D75" s="12">
        <f>+'Bil 2014'!O75</f>
        <v>-10679.01</v>
      </c>
      <c r="E75" s="12">
        <f>+'Bil 2015'!P75</f>
        <v>-10679.01</v>
      </c>
      <c r="G75" s="12">
        <f>+'Sp 2013'!Y75</f>
        <v>-10679.01</v>
      </c>
      <c r="H75" s="12">
        <f>+'Bil 2014'!Z75</f>
        <v>-10679.01</v>
      </c>
      <c r="I75" s="12">
        <f>+'Bil 2015'!AC75</f>
        <v>-10679.01</v>
      </c>
      <c r="J75" s="10">
        <f t="shared" si="1"/>
        <v>0</v>
      </c>
    </row>
    <row r="76" spans="1:10" x14ac:dyDescent="0.3">
      <c r="A76" s="15">
        <v>11203000001</v>
      </c>
      <c r="B76" s="15" t="s">
        <v>106</v>
      </c>
      <c r="C76" s="12">
        <f>+'Sp 2013'!O76</f>
        <v>857634.74</v>
      </c>
      <c r="D76" s="12">
        <f>+'Bil 2014'!O76</f>
        <v>880535.87</v>
      </c>
      <c r="E76" s="12">
        <f>+'Bil 2015'!P76</f>
        <v>919254.47</v>
      </c>
      <c r="G76" s="12">
        <f>+'Sp 2013'!Y76</f>
        <v>857634.74</v>
      </c>
      <c r="H76" s="12">
        <f>+'Bil 2014'!Z76</f>
        <v>880535.87</v>
      </c>
      <c r="I76" s="12">
        <f>+'Bil 2015'!AC76</f>
        <v>919254.47</v>
      </c>
      <c r="J76" s="10">
        <f t="shared" si="1"/>
        <v>0</v>
      </c>
    </row>
    <row r="77" spans="1:10" x14ac:dyDescent="0.3">
      <c r="A77" s="15">
        <v>11203000002</v>
      </c>
      <c r="B77" s="15" t="s">
        <v>107</v>
      </c>
      <c r="C77" s="12">
        <f>+'Sp 2013'!O77</f>
        <v>-773167.13</v>
      </c>
      <c r="D77" s="12">
        <f>+'Bil 2014'!O77</f>
        <v>-802152.46</v>
      </c>
      <c r="E77" s="12">
        <f>+'Bil 2015'!P77</f>
        <v>-829661.06</v>
      </c>
      <c r="G77" s="12">
        <f>+'Sp 2013'!Y77</f>
        <v>-773167.13</v>
      </c>
      <c r="H77" s="12">
        <f>+'Bil 2014'!Z77</f>
        <v>-802152.46</v>
      </c>
      <c r="I77" s="12">
        <f>+'Bil 2015'!AC77</f>
        <v>-829661.06</v>
      </c>
      <c r="J77" s="10">
        <f t="shared" si="1"/>
        <v>0</v>
      </c>
    </row>
    <row r="78" spans="1:10" x14ac:dyDescent="0.3">
      <c r="A78" s="15">
        <v>11203000003</v>
      </c>
      <c r="B78" s="15" t="s">
        <v>108</v>
      </c>
      <c r="C78" s="12">
        <f>+'Sp 2013'!O78</f>
        <v>48357.86</v>
      </c>
      <c r="D78" s="12">
        <f>+'Bil 2014'!O78</f>
        <v>48357.86</v>
      </c>
      <c r="E78" s="12">
        <f>+'Bil 2015'!P78</f>
        <v>48357.86</v>
      </c>
      <c r="G78" s="12">
        <f>+'Sp 2013'!Y78</f>
        <v>48357.86</v>
      </c>
      <c r="H78" s="12">
        <f>+'Bil 2014'!Z78</f>
        <v>48357.86</v>
      </c>
      <c r="I78" s="12">
        <f>+'Bil 2015'!AC78</f>
        <v>48357.86</v>
      </c>
      <c r="J78" s="10">
        <f t="shared" si="1"/>
        <v>0</v>
      </c>
    </row>
    <row r="79" spans="1:10" x14ac:dyDescent="0.3">
      <c r="A79" s="15">
        <v>11203000004</v>
      </c>
      <c r="B79" s="15" t="s">
        <v>109</v>
      </c>
      <c r="C79" s="12">
        <f>+'Sp 2013'!O79</f>
        <v>-47727.85</v>
      </c>
      <c r="D79" s="12">
        <f>+'Bil 2014'!O79</f>
        <v>-48199.38</v>
      </c>
      <c r="E79" s="12">
        <f>+'Bil 2015'!P79</f>
        <v>-48357.86</v>
      </c>
      <c r="G79" s="12">
        <f>+'Sp 2013'!Y79</f>
        <v>-47727.85</v>
      </c>
      <c r="H79" s="12">
        <f>+'Bil 2014'!Z79</f>
        <v>-48199.38</v>
      </c>
      <c r="I79" s="12">
        <f>+'Bil 2015'!AC79</f>
        <v>-48357.86</v>
      </c>
      <c r="J79" s="10">
        <f t="shared" si="1"/>
        <v>0</v>
      </c>
    </row>
    <row r="80" spans="1:10" x14ac:dyDescent="0.3">
      <c r="A80" s="15">
        <v>11203000005</v>
      </c>
      <c r="B80" s="15" t="s">
        <v>110</v>
      </c>
      <c r="C80" s="12">
        <f>+'Sp 2013'!O80</f>
        <v>74590.78</v>
      </c>
      <c r="D80" s="12">
        <f>+'Bil 2014'!O80</f>
        <v>89129.88</v>
      </c>
      <c r="E80" s="12">
        <f>+'Bil 2015'!P80</f>
        <v>88029.88</v>
      </c>
      <c r="G80" s="12">
        <f>+'Sp 2013'!Y80</f>
        <v>74590.78</v>
      </c>
      <c r="H80" s="12">
        <f>+'Bil 2014'!Z80</f>
        <v>89129.88</v>
      </c>
      <c r="I80" s="12">
        <f>+'Bil 2015'!AC80</f>
        <v>88029.88</v>
      </c>
      <c r="J80" s="10">
        <f t="shared" si="1"/>
        <v>0</v>
      </c>
    </row>
    <row r="81" spans="1:10" x14ac:dyDescent="0.3">
      <c r="A81" s="15">
        <v>11203000006</v>
      </c>
      <c r="B81" s="15" t="s">
        <v>111</v>
      </c>
      <c r="C81" s="12">
        <f>+'Sp 2013'!O81</f>
        <v>-64911.86</v>
      </c>
      <c r="D81" s="12">
        <f>+'Bil 2014'!O81</f>
        <v>-68698.460000000006</v>
      </c>
      <c r="E81" s="12">
        <f>+'Bil 2015'!P81</f>
        <v>-73570.92</v>
      </c>
      <c r="G81" s="12">
        <f>+'Sp 2013'!Y81</f>
        <v>-64911.86</v>
      </c>
      <c r="H81" s="12">
        <f>+'Bil 2014'!Z81</f>
        <v>-68698.460000000006</v>
      </c>
      <c r="I81" s="12">
        <f>+'Bil 2015'!AC81</f>
        <v>-73570.92</v>
      </c>
      <c r="J81" s="10">
        <f t="shared" si="1"/>
        <v>0</v>
      </c>
    </row>
    <row r="82" spans="1:10" x14ac:dyDescent="0.3">
      <c r="A82" s="15">
        <v>11203000007</v>
      </c>
      <c r="B82" s="15" t="s">
        <v>112</v>
      </c>
      <c r="C82" s="12">
        <f>+'Sp 2013'!O82</f>
        <v>500</v>
      </c>
      <c r="D82" s="12">
        <f>+'Bil 2014'!O82</f>
        <v>500</v>
      </c>
      <c r="E82" s="12">
        <f>+'Bil 2015'!P82</f>
        <v>500</v>
      </c>
      <c r="G82" s="12">
        <f>+'Sp 2013'!Y82</f>
        <v>500</v>
      </c>
      <c r="H82" s="12">
        <f>+'Bil 2014'!Z82</f>
        <v>500</v>
      </c>
      <c r="I82" s="12">
        <f>+'Bil 2015'!AC82</f>
        <v>500</v>
      </c>
      <c r="J82" s="10">
        <f t="shared" si="1"/>
        <v>0</v>
      </c>
    </row>
    <row r="83" spans="1:10" x14ac:dyDescent="0.3">
      <c r="A83" s="15">
        <v>11203000008</v>
      </c>
      <c r="B83" s="15" t="s">
        <v>113</v>
      </c>
      <c r="C83" s="12">
        <f>+'Sp 2013'!O83</f>
        <v>-500</v>
      </c>
      <c r="D83" s="12">
        <f>+'Bil 2014'!O83</f>
        <v>-500</v>
      </c>
      <c r="E83" s="12">
        <f>+'Bil 2015'!P83</f>
        <v>-500</v>
      </c>
      <c r="G83" s="12">
        <f>+'Sp 2013'!Y83</f>
        <v>-500</v>
      </c>
      <c r="H83" s="12">
        <f>+'Bil 2014'!Z83</f>
        <v>-500</v>
      </c>
      <c r="I83" s="12">
        <f>+'Bil 2015'!AC83</f>
        <v>-500</v>
      </c>
      <c r="J83" s="10">
        <f t="shared" si="1"/>
        <v>0</v>
      </c>
    </row>
    <row r="84" spans="1:10" x14ac:dyDescent="0.3">
      <c r="A84" s="15">
        <v>11204000001</v>
      </c>
      <c r="B84" s="15" t="s">
        <v>116</v>
      </c>
      <c r="C84" s="12">
        <f>+'Sp 2013'!O84</f>
        <v>1130</v>
      </c>
      <c r="D84" s="12">
        <f>+'Bil 2014'!O84</f>
        <v>3630</v>
      </c>
      <c r="E84" s="12">
        <f>+'Bil 2015'!P84</f>
        <v>20572.150000000001</v>
      </c>
      <c r="G84" s="12">
        <f>+'Sp 2013'!Y84</f>
        <v>1130</v>
      </c>
      <c r="H84" s="12">
        <f>+'Bil 2014'!Z84</f>
        <v>3630</v>
      </c>
      <c r="I84" s="12">
        <f>+'Bil 2015'!AC84</f>
        <v>20572.150000000001</v>
      </c>
      <c r="J84" s="10">
        <f t="shared" si="1"/>
        <v>0</v>
      </c>
    </row>
    <row r="85" spans="1:10" x14ac:dyDescent="0.3">
      <c r="A85" s="15">
        <v>11204000002</v>
      </c>
      <c r="B85" s="15" t="s">
        <v>117</v>
      </c>
      <c r="C85" s="12">
        <f>+'Sp 2013'!O85</f>
        <v>0</v>
      </c>
      <c r="D85" s="12">
        <f>+'Bil 2014'!O85</f>
        <v>-760.2</v>
      </c>
      <c r="E85" s="12">
        <f>+'Bil 2015'!P85</f>
        <v>-2212.33</v>
      </c>
      <c r="G85" s="12">
        <f>+'Sp 2013'!Y85</f>
        <v>0</v>
      </c>
      <c r="H85" s="12">
        <f>+'Bil 2014'!Z85</f>
        <v>-760.2</v>
      </c>
      <c r="I85" s="12">
        <f>+'Bil 2015'!AC85</f>
        <v>-2212.33</v>
      </c>
      <c r="J85" s="10">
        <f t="shared" si="1"/>
        <v>0</v>
      </c>
    </row>
    <row r="86" spans="1:10" x14ac:dyDescent="0.3">
      <c r="A86" s="15">
        <v>11204000003</v>
      </c>
      <c r="B86" s="15" t="s">
        <v>119</v>
      </c>
      <c r="C86" s="12">
        <f>+'Sp 2013'!O86</f>
        <v>103971.49</v>
      </c>
      <c r="D86" s="12">
        <f>+'Bil 2014'!O86</f>
        <v>103971.49</v>
      </c>
      <c r="E86" s="12">
        <f>+'Bil 2015'!P86</f>
        <v>103971.49</v>
      </c>
      <c r="G86" s="12">
        <f>+'Sp 2013'!Y86</f>
        <v>103971.49</v>
      </c>
      <c r="H86" s="12">
        <f>+'Bil 2014'!Z86</f>
        <v>103971.49</v>
      </c>
      <c r="I86" s="12">
        <f>+'Bil 2015'!AC86</f>
        <v>103971.49</v>
      </c>
      <c r="J86" s="10">
        <f t="shared" si="1"/>
        <v>0</v>
      </c>
    </row>
    <row r="87" spans="1:10" x14ac:dyDescent="0.3">
      <c r="A87" s="15">
        <v>11204000004</v>
      </c>
      <c r="B87" s="15" t="s">
        <v>120</v>
      </c>
      <c r="C87" s="12">
        <f>+'Sp 2013'!O87</f>
        <v>-104446.11</v>
      </c>
      <c r="D87" s="12">
        <f>+'Bil 2014'!O87</f>
        <v>-103971.49</v>
      </c>
      <c r="E87" s="12">
        <f>+'Bil 2015'!P87</f>
        <v>-103971.49</v>
      </c>
      <c r="G87" s="12">
        <f>+'Sp 2013'!Y87</f>
        <v>-104446.11</v>
      </c>
      <c r="H87" s="12">
        <f>+'Bil 2014'!Z87</f>
        <v>-103971.49</v>
      </c>
      <c r="I87" s="12">
        <f>+'Bil 2015'!AC87</f>
        <v>-103971.49</v>
      </c>
      <c r="J87" s="10">
        <f t="shared" si="1"/>
        <v>0</v>
      </c>
    </row>
    <row r="88" spans="1:10" x14ac:dyDescent="0.3">
      <c r="A88" s="15">
        <v>11204000005</v>
      </c>
      <c r="B88" s="15" t="s">
        <v>121</v>
      </c>
      <c r="C88" s="12">
        <f>+'Sp 2013'!O88</f>
        <v>248292.79</v>
      </c>
      <c r="D88" s="12">
        <f>+'Bil 2014'!O88</f>
        <v>250437.79</v>
      </c>
      <c r="E88" s="12">
        <f>+'Bil 2015'!P88</f>
        <v>252773.04</v>
      </c>
      <c r="G88" s="12">
        <f>+'Sp 2013'!Y88</f>
        <v>248292.79</v>
      </c>
      <c r="H88" s="12">
        <f>+'Bil 2014'!Z88</f>
        <v>250437.79</v>
      </c>
      <c r="I88" s="12">
        <f>+'Bil 2015'!AC88</f>
        <v>252773.04</v>
      </c>
      <c r="J88" s="10">
        <f t="shared" si="1"/>
        <v>0</v>
      </c>
    </row>
    <row r="89" spans="1:10" x14ac:dyDescent="0.3">
      <c r="A89" s="15">
        <v>11204000006</v>
      </c>
      <c r="B89" s="15" t="s">
        <v>122</v>
      </c>
      <c r="C89" s="12">
        <f>+'Sp 2013'!O89</f>
        <v>-233675.41</v>
      </c>
      <c r="D89" s="12">
        <f>+'Bil 2014'!O89</f>
        <v>-239234.64</v>
      </c>
      <c r="E89" s="12">
        <f>+'Bil 2015'!P89</f>
        <v>-243486.47</v>
      </c>
      <c r="G89" s="12">
        <f>+'Sp 2013'!Y89</f>
        <v>-233675.41</v>
      </c>
      <c r="H89" s="12">
        <f>+'Bil 2014'!Z89</f>
        <v>-239234.64</v>
      </c>
      <c r="I89" s="12">
        <f>+'Bil 2015'!AC89</f>
        <v>-243486.47</v>
      </c>
      <c r="J89" s="10">
        <f t="shared" si="1"/>
        <v>0</v>
      </c>
    </row>
    <row r="90" spans="1:10" x14ac:dyDescent="0.3">
      <c r="A90" s="15">
        <v>11204000007</v>
      </c>
      <c r="B90" s="15" t="s">
        <v>123</v>
      </c>
      <c r="C90" s="12">
        <f>+'Sp 2013'!O90</f>
        <v>118080.86</v>
      </c>
      <c r="D90" s="12">
        <f>+'Bil 2014'!O90</f>
        <v>125058.34</v>
      </c>
      <c r="E90" s="12">
        <f>+'Bil 2015'!P90</f>
        <v>126558.34</v>
      </c>
      <c r="G90" s="12">
        <f>+'Sp 2013'!Y90</f>
        <v>118080.86</v>
      </c>
      <c r="H90" s="12">
        <f>+'Bil 2014'!Z90</f>
        <v>125058.34</v>
      </c>
      <c r="I90" s="12">
        <f>+'Bil 2015'!AC90</f>
        <v>126558.34</v>
      </c>
      <c r="J90" s="10">
        <f t="shared" si="1"/>
        <v>0</v>
      </c>
    </row>
    <row r="91" spans="1:10" x14ac:dyDescent="0.3">
      <c r="A91" s="15">
        <v>11204000008</v>
      </c>
      <c r="B91" s="15" t="s">
        <v>124</v>
      </c>
      <c r="C91" s="12">
        <f>+'Sp 2013'!O91</f>
        <v>-99124.74</v>
      </c>
      <c r="D91" s="12">
        <f>+'Bil 2014'!O91</f>
        <v>-108498.92</v>
      </c>
      <c r="E91" s="12">
        <f>+'Bil 2015'!P91</f>
        <v>-116242.62</v>
      </c>
      <c r="G91" s="12">
        <f>+'Sp 2013'!Y91</f>
        <v>-99124.74</v>
      </c>
      <c r="H91" s="12">
        <f>+'Bil 2014'!Z91</f>
        <v>-108498.92</v>
      </c>
      <c r="I91" s="12">
        <f>+'Bil 2015'!AC91</f>
        <v>-116242.62</v>
      </c>
      <c r="J91" s="10">
        <f t="shared" si="1"/>
        <v>0</v>
      </c>
    </row>
    <row r="92" spans="1:10" x14ac:dyDescent="0.3">
      <c r="A92" s="15">
        <v>11204000009</v>
      </c>
      <c r="B92" s="15" t="s">
        <v>125</v>
      </c>
      <c r="C92" s="12">
        <f>+'Sp 2013'!O92</f>
        <v>182101.74</v>
      </c>
      <c r="D92" s="12">
        <f>+'Bil 2014'!O92</f>
        <v>182101.74</v>
      </c>
      <c r="E92" s="12">
        <f>+'Bil 2015'!P92</f>
        <v>133157.54999999999</v>
      </c>
      <c r="G92" s="12">
        <f>+'Sp 2013'!Y92</f>
        <v>182101.74</v>
      </c>
      <c r="H92" s="12">
        <f>+'Bil 2014'!Z92</f>
        <v>182101.74</v>
      </c>
      <c r="I92" s="12">
        <f>+'Bil 2015'!AC92</f>
        <v>133157.54999999999</v>
      </c>
      <c r="J92" s="10">
        <f t="shared" si="1"/>
        <v>0</v>
      </c>
    </row>
    <row r="93" spans="1:10" x14ac:dyDescent="0.3">
      <c r="A93" s="15">
        <v>11204000010</v>
      </c>
      <c r="B93" s="15" t="s">
        <v>126</v>
      </c>
      <c r="C93" s="12">
        <f>+'Sp 2013'!O93</f>
        <v>-100965.58</v>
      </c>
      <c r="D93" s="12">
        <f>+'Bil 2014'!O93</f>
        <v>-109644.63</v>
      </c>
      <c r="E93" s="12">
        <f>+'Bil 2015'!P93</f>
        <v>-73161.33</v>
      </c>
      <c r="G93" s="12">
        <f>+'Sp 2013'!Y93</f>
        <v>-100965.58</v>
      </c>
      <c r="H93" s="12">
        <f>+'Bil 2014'!Z93</f>
        <v>-109644.63</v>
      </c>
      <c r="I93" s="12">
        <f>+'Bil 2015'!AC93</f>
        <v>-73161.33</v>
      </c>
      <c r="J93" s="10">
        <f t="shared" si="1"/>
        <v>0</v>
      </c>
    </row>
    <row r="94" spans="1:10" x14ac:dyDescent="0.3">
      <c r="A94" s="15">
        <v>11204000011</v>
      </c>
      <c r="B94" s="15" t="s">
        <v>127</v>
      </c>
      <c r="C94" s="12">
        <f>+'Sp 2013'!O94</f>
        <v>156678.70000000001</v>
      </c>
      <c r="D94" s="12">
        <f>+'Bil 2014'!O94</f>
        <v>163024.31</v>
      </c>
      <c r="E94" s="12">
        <f>+'Bil 2015'!P94</f>
        <v>163024.31</v>
      </c>
      <c r="G94" s="12">
        <f>+'Sp 2013'!Y94</f>
        <v>156678.70000000001</v>
      </c>
      <c r="H94" s="12">
        <f>+'Bil 2014'!Z94</f>
        <v>285914.26</v>
      </c>
      <c r="I94" s="12">
        <f>+'Bil 2015'!AC94</f>
        <v>285914.26</v>
      </c>
      <c r="J94" s="10">
        <f t="shared" si="1"/>
        <v>122889.95000000001</v>
      </c>
    </row>
    <row r="95" spans="1:10" x14ac:dyDescent="0.3">
      <c r="A95" s="15">
        <v>11204000012</v>
      </c>
      <c r="B95" s="15" t="s">
        <v>128</v>
      </c>
      <c r="C95" s="12">
        <f>+'Sp 2013'!O95</f>
        <v>-154798.45000000001</v>
      </c>
      <c r="D95" s="12">
        <f>+'Bil 2014'!O95</f>
        <v>-156222.12</v>
      </c>
      <c r="E95" s="12">
        <f>+'Bil 2015'!P95</f>
        <v>-157510.48000000001</v>
      </c>
      <c r="G95" s="12">
        <f>+'Sp 2013'!Y95</f>
        <v>-154798.45000000001</v>
      </c>
      <c r="H95" s="12">
        <f>+'Bil 2014'!Z95</f>
        <v>-176695.58698330706</v>
      </c>
      <c r="I95" s="12">
        <f>+'Bil 2015'!AC95</f>
        <v>-198457.41396661417</v>
      </c>
      <c r="J95" s="10">
        <f t="shared" si="1"/>
        <v>-40946.93396661416</v>
      </c>
    </row>
    <row r="96" spans="1:10" x14ac:dyDescent="0.3">
      <c r="A96" s="15">
        <v>11204000013</v>
      </c>
      <c r="B96" s="15" t="s">
        <v>129</v>
      </c>
      <c r="C96" s="12">
        <f>+'Sp 2013'!O96</f>
        <v>200</v>
      </c>
      <c r="D96" s="12">
        <f>+'Bil 2014'!O96</f>
        <v>200</v>
      </c>
      <c r="E96" s="12">
        <f>+'Bil 2015'!P96</f>
        <v>200</v>
      </c>
      <c r="G96" s="12">
        <f>+'Sp 2013'!Y96</f>
        <v>200</v>
      </c>
      <c r="H96" s="12">
        <f>+'Bil 2014'!Z96</f>
        <v>200</v>
      </c>
      <c r="I96" s="12">
        <f>+'Bil 2015'!AC96</f>
        <v>200</v>
      </c>
      <c r="J96" s="10">
        <f t="shared" si="1"/>
        <v>0</v>
      </c>
    </row>
    <row r="97" spans="1:10" x14ac:dyDescent="0.3">
      <c r="A97" s="15">
        <v>11204000014</v>
      </c>
      <c r="B97" s="15" t="s">
        <v>130</v>
      </c>
      <c r="C97" s="12">
        <f>+'Sp 2013'!O97</f>
        <v>-200</v>
      </c>
      <c r="D97" s="12">
        <f>+'Bil 2014'!O97</f>
        <v>-200</v>
      </c>
      <c r="E97" s="12">
        <f>+'Bil 2015'!P97</f>
        <v>-200</v>
      </c>
      <c r="G97" s="12">
        <f>+'Sp 2013'!Y97</f>
        <v>-200</v>
      </c>
      <c r="H97" s="12">
        <f>+'Bil 2014'!Z97</f>
        <v>-200</v>
      </c>
      <c r="I97" s="12">
        <f>+'Bil 2015'!AC97</f>
        <v>-200</v>
      </c>
      <c r="J97" s="10">
        <f t="shared" si="1"/>
        <v>0</v>
      </c>
    </row>
    <row r="98" spans="1:10" x14ac:dyDescent="0.3">
      <c r="A98" s="15">
        <v>11204000015</v>
      </c>
      <c r="B98" s="15" t="s">
        <v>131</v>
      </c>
      <c r="C98" s="12">
        <f>+'Sp 2013'!O98</f>
        <v>3050.94</v>
      </c>
      <c r="D98" s="12">
        <f>+'Bil 2014'!O98</f>
        <v>3050.94</v>
      </c>
      <c r="E98" s="12">
        <f>+'Bil 2015'!P98</f>
        <v>3050.94</v>
      </c>
      <c r="G98" s="12">
        <f>+'Sp 2013'!Y98</f>
        <v>3050.94</v>
      </c>
      <c r="H98" s="12">
        <f>+'Bil 2014'!Z98</f>
        <v>3050.94</v>
      </c>
      <c r="I98" s="12">
        <f>+'Bil 2015'!AC98</f>
        <v>3050.94</v>
      </c>
      <c r="J98" s="10">
        <f t="shared" si="1"/>
        <v>0</v>
      </c>
    </row>
    <row r="99" spans="1:10" x14ac:dyDescent="0.3">
      <c r="A99" s="15">
        <v>11204000016</v>
      </c>
      <c r="B99" s="15" t="s">
        <v>132</v>
      </c>
      <c r="C99" s="12">
        <f>+'Sp 2013'!O99</f>
        <v>-3050.94</v>
      </c>
      <c r="D99" s="12">
        <f>+'Bil 2014'!O99</f>
        <v>-3050.94</v>
      </c>
      <c r="E99" s="12">
        <f>+'Bil 2015'!P99</f>
        <v>-3050.94</v>
      </c>
      <c r="G99" s="12">
        <f>+'Sp 2013'!Y99</f>
        <v>-3050.94</v>
      </c>
      <c r="H99" s="12">
        <f>+'Bil 2014'!Z99</f>
        <v>-3050.94</v>
      </c>
      <c r="I99" s="12">
        <f>+'Bil 2015'!AC99</f>
        <v>-3050.94</v>
      </c>
      <c r="J99" s="10">
        <f t="shared" si="1"/>
        <v>0</v>
      </c>
    </row>
    <row r="100" spans="1:10" x14ac:dyDescent="0.3">
      <c r="A100" s="15">
        <v>11204000017</v>
      </c>
      <c r="B100" s="15" t="s">
        <v>133</v>
      </c>
      <c r="C100" s="12">
        <f>+'Sp 2013'!O100</f>
        <v>11000</v>
      </c>
      <c r="D100" s="12">
        <f>+'Bil 2014'!O100</f>
        <v>12000</v>
      </c>
      <c r="E100" s="12">
        <f>+'Bil 2015'!P100</f>
        <v>1000</v>
      </c>
      <c r="G100" s="12">
        <f>+'Sp 2013'!Y100</f>
        <v>11000</v>
      </c>
      <c r="H100" s="12">
        <f>+'Bil 2014'!Z100</f>
        <v>12000</v>
      </c>
      <c r="I100" s="12">
        <f>+'Bil 2015'!AC100</f>
        <v>1000</v>
      </c>
      <c r="J100" s="10">
        <f t="shared" si="1"/>
        <v>0</v>
      </c>
    </row>
    <row r="101" spans="1:10" x14ac:dyDescent="0.3">
      <c r="A101" s="15">
        <v>11204000018</v>
      </c>
      <c r="B101" s="15" t="s">
        <v>134</v>
      </c>
      <c r="C101" s="12">
        <f>+'Sp 2013'!O101</f>
        <v>-660</v>
      </c>
      <c r="D101" s="12">
        <f>+'Bil 2014'!O101</f>
        <v>-2040</v>
      </c>
      <c r="E101" s="12">
        <f>+'Bil 2015'!P101</f>
        <v>-180</v>
      </c>
      <c r="G101" s="12">
        <f>+'Sp 2013'!Y101</f>
        <v>-660</v>
      </c>
      <c r="H101" s="12">
        <f>+'Bil 2014'!Z101</f>
        <v>-2040</v>
      </c>
      <c r="I101" s="12">
        <f>+'Bil 2015'!AC101</f>
        <v>-180</v>
      </c>
      <c r="J101" s="10">
        <f t="shared" si="1"/>
        <v>0</v>
      </c>
    </row>
    <row r="102" spans="1:10" x14ac:dyDescent="0.3">
      <c r="A102" s="36" t="s">
        <v>737</v>
      </c>
      <c r="B102" s="36" t="s">
        <v>736</v>
      </c>
      <c r="C102" s="12">
        <f>+'Sp 2013'!O102</f>
        <v>0</v>
      </c>
      <c r="D102" s="12">
        <f>+'Bil 2014'!O102</f>
        <v>0</v>
      </c>
      <c r="E102" s="12">
        <f>+'Bil 2015'!P102</f>
        <v>0</v>
      </c>
      <c r="G102" s="12">
        <f>+'Sp 2013'!Y102</f>
        <v>0</v>
      </c>
      <c r="H102" s="12">
        <f>+'Bil 2014'!Z102</f>
        <v>27000</v>
      </c>
      <c r="I102" s="12">
        <f>+'Bil 2015'!AC102</f>
        <v>209454.3</v>
      </c>
      <c r="J102" s="10">
        <f t="shared" si="1"/>
        <v>209454.3</v>
      </c>
    </row>
    <row r="103" spans="1:10" x14ac:dyDescent="0.3">
      <c r="A103" s="36" t="s">
        <v>738</v>
      </c>
      <c r="B103" s="36" t="s">
        <v>739</v>
      </c>
      <c r="C103" s="12">
        <f>+'Sp 2013'!O103</f>
        <v>0</v>
      </c>
      <c r="D103" s="12">
        <f>+'Bil 2014'!O103</f>
        <v>0</v>
      </c>
      <c r="E103" s="12">
        <f>+'Bil 2015'!P103</f>
        <v>0</v>
      </c>
      <c r="G103" s="12">
        <f>+'Sp 2013'!Y103</f>
        <v>0</v>
      </c>
      <c r="H103" s="12">
        <f>+'Bil 2014'!Z103</f>
        <v>-2700</v>
      </c>
      <c r="I103" s="12">
        <f>+'Bil 2015'!AC103</f>
        <v>-26345.43</v>
      </c>
      <c r="J103" s="10">
        <f t="shared" si="1"/>
        <v>-26345.43</v>
      </c>
    </row>
    <row r="104" spans="1:10" x14ac:dyDescent="0.3">
      <c r="A104" s="15">
        <v>11510000046</v>
      </c>
      <c r="B104" s="15" t="s">
        <v>137</v>
      </c>
      <c r="C104" s="12">
        <f>+'Sp 2013'!O104</f>
        <v>0</v>
      </c>
      <c r="D104" s="12">
        <f>+'Bil 2014'!O104</f>
        <v>17500</v>
      </c>
      <c r="E104" s="12">
        <f>+'Bil 2015'!P104</f>
        <v>17500</v>
      </c>
      <c r="G104" s="12">
        <f>+'Sp 2013'!Y104</f>
        <v>0</v>
      </c>
      <c r="H104" s="12">
        <f>+'Bil 2014'!Z104</f>
        <v>17500</v>
      </c>
      <c r="I104" s="12">
        <f>+'Bil 2015'!AC104</f>
        <v>17500</v>
      </c>
      <c r="J104" s="10">
        <f t="shared" si="1"/>
        <v>0</v>
      </c>
    </row>
    <row r="105" spans="1:10" x14ac:dyDescent="0.3">
      <c r="A105" s="19">
        <v>11510000026</v>
      </c>
      <c r="B105" s="19" t="s">
        <v>138</v>
      </c>
      <c r="C105" s="12">
        <f>+'Sp 2013'!O105</f>
        <v>1296606.72</v>
      </c>
      <c r="D105" s="12">
        <f>+'Bil 2014'!O105</f>
        <v>3502254</v>
      </c>
      <c r="E105" s="12">
        <f>+'Bil 2015'!P105</f>
        <v>23903.599999999999</v>
      </c>
      <c r="G105" s="12">
        <f>+'Sp 2013'!Y105</f>
        <v>1296606.72</v>
      </c>
      <c r="H105" s="12">
        <f>+'Bil 2014'!Z105</f>
        <v>3502254</v>
      </c>
      <c r="I105" s="12">
        <f>+'Bil 2015'!AC105</f>
        <v>23903.599999999999</v>
      </c>
      <c r="J105" s="10">
        <f t="shared" si="1"/>
        <v>0</v>
      </c>
    </row>
    <row r="106" spans="1:10" x14ac:dyDescent="0.3">
      <c r="A106" s="15">
        <v>12001</v>
      </c>
      <c r="B106" s="15" t="s">
        <v>144</v>
      </c>
      <c r="C106" s="12">
        <f>+'Sp 2013'!O106</f>
        <v>3432.32</v>
      </c>
      <c r="D106" s="12">
        <f>+'Bil 2014'!O106</f>
        <v>3519.58</v>
      </c>
      <c r="E106" s="12">
        <f>+'Bil 2015'!P106</f>
        <v>4040.22</v>
      </c>
      <c r="G106" s="12">
        <f>+'Sp 2013'!Y106</f>
        <v>3432.32</v>
      </c>
      <c r="H106" s="12">
        <f>+'Bil 2014'!Z106</f>
        <v>3519.58</v>
      </c>
      <c r="I106" s="12">
        <f>+'Bil 2015'!AC106</f>
        <v>4040.22</v>
      </c>
      <c r="J106" s="10">
        <f t="shared" si="1"/>
        <v>0</v>
      </c>
    </row>
    <row r="107" spans="1:10" x14ac:dyDescent="0.3">
      <c r="A107" s="15">
        <v>11401000001</v>
      </c>
      <c r="B107" s="15" t="s">
        <v>150</v>
      </c>
      <c r="C107" s="12">
        <f>+'Sp 2013'!O107</f>
        <v>535205</v>
      </c>
      <c r="D107" s="12">
        <f>+'Bil 2014'!O107</f>
        <v>582907</v>
      </c>
      <c r="E107" s="12">
        <f>+'Bil 2015'!P107</f>
        <v>724143</v>
      </c>
      <c r="G107" s="12">
        <f>+'Sp 2013'!Y107</f>
        <v>535205</v>
      </c>
      <c r="H107" s="12">
        <f>+'Bil 2014'!Z107</f>
        <v>582907</v>
      </c>
      <c r="I107" s="12">
        <f>+'Bil 2015'!AC107</f>
        <v>724143</v>
      </c>
      <c r="J107" s="10">
        <f t="shared" si="1"/>
        <v>0</v>
      </c>
    </row>
    <row r="108" spans="1:10" x14ac:dyDescent="0.3">
      <c r="A108" s="15">
        <v>11401000002</v>
      </c>
      <c r="B108" s="15" t="s">
        <v>154</v>
      </c>
      <c r="C108" s="12">
        <f>+'Sp 2013'!O108</f>
        <v>6240865</v>
      </c>
      <c r="D108" s="12">
        <f>+'Bil 2014'!O108</f>
        <v>6586064</v>
      </c>
      <c r="E108" s="12">
        <f>+'Bil 2015'!P108</f>
        <v>7224408</v>
      </c>
      <c r="G108" s="12">
        <f>+'Sp 2013'!Y108</f>
        <v>6240865</v>
      </c>
      <c r="H108" s="12">
        <f>+'Bil 2014'!Z108</f>
        <v>6586064</v>
      </c>
      <c r="I108" s="12">
        <f>+'Bil 2015'!AC108</f>
        <v>7224408</v>
      </c>
      <c r="J108" s="10">
        <f t="shared" si="1"/>
        <v>0</v>
      </c>
    </row>
    <row r="109" spans="1:10" x14ac:dyDescent="0.3">
      <c r="A109" s="15">
        <v>11501</v>
      </c>
      <c r="B109" s="15" t="s">
        <v>158</v>
      </c>
      <c r="C109" s="12">
        <f>+'Sp 2013'!O109</f>
        <v>868622.57</v>
      </c>
      <c r="D109" s="12">
        <f>+'Bil 2014'!O109</f>
        <v>936213.49</v>
      </c>
      <c r="E109" s="12">
        <f>+'Bil 2015'!P109</f>
        <v>980210.96</v>
      </c>
      <c r="G109" s="12">
        <f>+'Sp 2013'!Y109</f>
        <v>868622.57</v>
      </c>
      <c r="H109" s="12">
        <f>+'Bil 2014'!Z109</f>
        <v>936213.49</v>
      </c>
      <c r="I109" s="12">
        <f>+'Bil 2015'!AC109</f>
        <v>980210.96</v>
      </c>
      <c r="J109" s="10">
        <f t="shared" si="1"/>
        <v>0</v>
      </c>
    </row>
    <row r="110" spans="1:10" x14ac:dyDescent="0.3">
      <c r="A110" s="15">
        <v>11502</v>
      </c>
      <c r="B110" s="15" t="s">
        <v>159</v>
      </c>
      <c r="C110" s="12">
        <f>+'Sp 2013'!O110</f>
        <v>67032.789999999994</v>
      </c>
      <c r="D110" s="12">
        <f>+'Bil 2014'!O110</f>
        <v>89938</v>
      </c>
      <c r="E110" s="12">
        <f>+'Bil 2015'!P110</f>
        <v>163022.25</v>
      </c>
      <c r="G110" s="12">
        <f>+'Sp 2013'!Y110</f>
        <v>67032.789999999994</v>
      </c>
      <c r="H110" s="12">
        <f>+'Bil 2014'!Z110</f>
        <v>89938</v>
      </c>
      <c r="I110" s="12">
        <f>+'Bil 2015'!AC110</f>
        <v>163022.25</v>
      </c>
      <c r="J110" s="10">
        <f t="shared" si="1"/>
        <v>0</v>
      </c>
    </row>
    <row r="111" spans="1:10" x14ac:dyDescent="0.3">
      <c r="A111" s="15">
        <v>22211000005</v>
      </c>
      <c r="B111" s="15" t="s">
        <v>164</v>
      </c>
      <c r="C111" s="12">
        <f>+'Sp 2013'!O111</f>
        <v>-110931.36</v>
      </c>
      <c r="D111" s="12">
        <f>+'Bil 2014'!O111</f>
        <v>-49459.68</v>
      </c>
      <c r="E111" s="12">
        <f>+'Bil 2015'!P111</f>
        <v>-103771.32</v>
      </c>
      <c r="G111" s="12">
        <f>+'Sp 2013'!Y111</f>
        <v>-110931.36</v>
      </c>
      <c r="H111" s="12">
        <f>+'Bil 2014'!Z111</f>
        <v>-49459.68</v>
      </c>
      <c r="I111" s="12">
        <f>+'Bil 2015'!AC111</f>
        <v>-103771.32</v>
      </c>
      <c r="J111" s="10">
        <f t="shared" si="1"/>
        <v>0</v>
      </c>
    </row>
    <row r="112" spans="1:10" x14ac:dyDescent="0.3">
      <c r="A112" s="15">
        <v>11590</v>
      </c>
      <c r="B112" s="15" t="s">
        <v>165</v>
      </c>
      <c r="C112" s="12">
        <f>+'Sp 2013'!O112</f>
        <v>7583.09</v>
      </c>
      <c r="D112" s="12">
        <f>+'Bil 2014'!O112</f>
        <v>7583.09</v>
      </c>
      <c r="E112" s="12">
        <f>+'Bil 2015'!P112</f>
        <v>7583.09</v>
      </c>
      <c r="G112" s="12">
        <f>+'Sp 2013'!Y112</f>
        <v>7583.09</v>
      </c>
      <c r="H112" s="12">
        <f>+'Bil 2014'!Z112</f>
        <v>7583.09</v>
      </c>
      <c r="I112" s="12">
        <f>+'Bil 2015'!AC112</f>
        <v>7583.09</v>
      </c>
      <c r="J112" s="10">
        <f t="shared" si="1"/>
        <v>0</v>
      </c>
    </row>
    <row r="113" spans="1:10" x14ac:dyDescent="0.3">
      <c r="A113" s="15">
        <v>11504</v>
      </c>
      <c r="B113" s="15" t="s">
        <v>167</v>
      </c>
      <c r="C113" s="12">
        <f>+'Sp 2013'!O113</f>
        <v>-20013.95</v>
      </c>
      <c r="D113" s="12">
        <f>+'Bil 2014'!O113</f>
        <v>-120972.09</v>
      </c>
      <c r="E113" s="12">
        <f>+'Bil 2015'!P113</f>
        <v>-49288.43</v>
      </c>
      <c r="G113" s="12">
        <f>+'Sp 2013'!Y113</f>
        <v>-20013.95</v>
      </c>
      <c r="H113" s="12">
        <f>+'Bil 2014'!Z113</f>
        <v>-120972.09</v>
      </c>
      <c r="I113" s="12">
        <f>+'Bil 2015'!AC113</f>
        <v>-49288.43</v>
      </c>
      <c r="J113" s="10">
        <f t="shared" si="1"/>
        <v>0</v>
      </c>
    </row>
    <row r="114" spans="1:10" x14ac:dyDescent="0.3">
      <c r="A114" s="15">
        <v>11500</v>
      </c>
      <c r="B114" s="15" t="s">
        <v>155</v>
      </c>
      <c r="C114" s="12">
        <f>+'Sp 2013'!O114</f>
        <v>8186359.5899999999</v>
      </c>
      <c r="D114" s="12">
        <f>+'Bil 2014'!O114</f>
        <v>8356210.4199999999</v>
      </c>
      <c r="E114" s="12">
        <f>+'Bil 2015'!P114</f>
        <v>8934394.6799999997</v>
      </c>
      <c r="G114" s="12">
        <f>+'Sp 2013'!Y114</f>
        <v>8186359.5899999999</v>
      </c>
      <c r="H114" s="12">
        <f>+'Bil 2014'!Z114</f>
        <v>8356210.4199999999</v>
      </c>
      <c r="I114" s="12">
        <f>+'Bil 2015'!AC114</f>
        <v>8934394.6799999997</v>
      </c>
      <c r="J114" s="10">
        <f t="shared" si="1"/>
        <v>0</v>
      </c>
    </row>
    <row r="115" spans="1:10" x14ac:dyDescent="0.3">
      <c r="A115" s="15">
        <v>11503</v>
      </c>
      <c r="B115" s="15" t="s">
        <v>168</v>
      </c>
      <c r="C115" s="12">
        <f>+'Sp 2013'!O115</f>
        <v>1138</v>
      </c>
      <c r="D115" s="12">
        <f>+'Bil 2014'!O115</f>
        <v>5513.9</v>
      </c>
      <c r="E115" s="12">
        <f>+'Bil 2015'!P115</f>
        <v>0</v>
      </c>
      <c r="G115" s="12">
        <f>+'Sp 2013'!Y115</f>
        <v>1138</v>
      </c>
      <c r="H115" s="12">
        <f>+'Bil 2014'!Z115</f>
        <v>5513.9</v>
      </c>
      <c r="I115" s="12">
        <f>+'Bil 2015'!AC115</f>
        <v>0</v>
      </c>
      <c r="J115" s="10">
        <f t="shared" si="1"/>
        <v>0</v>
      </c>
    </row>
    <row r="116" spans="1:10" x14ac:dyDescent="0.3">
      <c r="A116" s="15">
        <v>11701000062</v>
      </c>
      <c r="B116" s="15" t="s">
        <v>169</v>
      </c>
      <c r="C116" s="12">
        <f>+'Sp 2013'!O116</f>
        <v>0</v>
      </c>
      <c r="D116" s="12">
        <f>+'Bil 2014'!O116</f>
        <v>124727.55</v>
      </c>
      <c r="E116" s="12">
        <f>+'Bil 2015'!P116</f>
        <v>0</v>
      </c>
      <c r="G116" s="12">
        <f>+'Sp 2013'!Y116</f>
        <v>0</v>
      </c>
      <c r="H116" s="12">
        <f>+'Bil 2014'!Z116</f>
        <v>124727.55</v>
      </c>
      <c r="I116" s="12">
        <f>+'Bil 2015'!AC116</f>
        <v>0</v>
      </c>
      <c r="J116" s="10">
        <f t="shared" si="1"/>
        <v>0</v>
      </c>
    </row>
    <row r="117" spans="1:10" x14ac:dyDescent="0.3">
      <c r="A117" s="15">
        <v>11803000001</v>
      </c>
      <c r="B117" s="15" t="s">
        <v>170</v>
      </c>
      <c r="C117" s="12">
        <f>+'Sp 2013'!O117</f>
        <v>30344.799999999999</v>
      </c>
      <c r="D117" s="12">
        <f>+'Bil 2014'!O117</f>
        <v>54621.94</v>
      </c>
      <c r="E117" s="12">
        <f>+'Bil 2015'!P117</f>
        <v>149941.6</v>
      </c>
      <c r="G117" s="12">
        <f>+'Sp 2013'!Y117</f>
        <v>30344.799999999999</v>
      </c>
      <c r="H117" s="12">
        <f>+'Bil 2014'!Z117</f>
        <v>54621.94</v>
      </c>
      <c r="I117" s="12">
        <f>+'Bil 2015'!AC117</f>
        <v>149941.6</v>
      </c>
      <c r="J117" s="10">
        <f t="shared" si="1"/>
        <v>0</v>
      </c>
    </row>
    <row r="118" spans="1:10" x14ac:dyDescent="0.3">
      <c r="A118" s="15">
        <v>11510000030</v>
      </c>
      <c r="B118" s="15" t="s">
        <v>175</v>
      </c>
      <c r="C118" s="12">
        <f>+'Sp 2013'!O118</f>
        <v>206943.9</v>
      </c>
      <c r="D118" s="12">
        <f>+'Bil 2014'!O118</f>
        <v>132196.96</v>
      </c>
      <c r="E118" s="12">
        <f>+'Bil 2015'!P118</f>
        <v>532881.71</v>
      </c>
      <c r="G118" s="12">
        <f>+'Sp 2013'!Y118</f>
        <v>206943.9</v>
      </c>
      <c r="H118" s="12">
        <f>+'Bil 2014'!Z118</f>
        <v>132196.96</v>
      </c>
      <c r="I118" s="12">
        <f>+'Bil 2015'!AC118</f>
        <v>532881.71</v>
      </c>
      <c r="J118" s="10">
        <f t="shared" si="1"/>
        <v>0</v>
      </c>
    </row>
    <row r="119" spans="1:10" x14ac:dyDescent="0.3">
      <c r="A119" s="15">
        <v>11510000029</v>
      </c>
      <c r="B119" s="15" t="s">
        <v>177</v>
      </c>
      <c r="C119" s="12">
        <f>+'Sp 2013'!O119</f>
        <v>400</v>
      </c>
      <c r="D119" s="12">
        <f>+'Bil 2014'!O119</f>
        <v>0</v>
      </c>
      <c r="E119" s="12">
        <f>+'Bil 2015'!P119</f>
        <v>0</v>
      </c>
      <c r="G119" s="12">
        <f>+'Sp 2013'!Y119</f>
        <v>400</v>
      </c>
      <c r="H119" s="12">
        <f>+'Bil 2014'!Z119</f>
        <v>0</v>
      </c>
      <c r="I119" s="12">
        <f>+'Bil 2015'!AC119</f>
        <v>0</v>
      </c>
      <c r="J119" s="10">
        <f t="shared" si="1"/>
        <v>0</v>
      </c>
    </row>
    <row r="120" spans="1:10" x14ac:dyDescent="0.3">
      <c r="A120" s="15">
        <v>11510000051</v>
      </c>
      <c r="B120" s="15" t="s">
        <v>180</v>
      </c>
      <c r="C120" s="12">
        <f>+'Sp 2013'!O120</f>
        <v>31442.69</v>
      </c>
      <c r="D120" s="12">
        <f>+'Bil 2014'!O120</f>
        <v>0</v>
      </c>
      <c r="E120" s="12">
        <f>+'Bil 2015'!P120</f>
        <v>0</v>
      </c>
      <c r="G120" s="12">
        <f>+'Sp 2013'!Y120</f>
        <v>31442.69</v>
      </c>
      <c r="H120" s="12">
        <f>+'Bil 2014'!Z120</f>
        <v>0</v>
      </c>
      <c r="I120" s="12">
        <f>+'Bil 2015'!AC120</f>
        <v>0</v>
      </c>
      <c r="J120" s="10">
        <f t="shared" si="1"/>
        <v>0</v>
      </c>
    </row>
    <row r="121" spans="1:10" x14ac:dyDescent="0.3">
      <c r="A121" s="15">
        <v>11510000052</v>
      </c>
      <c r="B121" s="15" t="s">
        <v>181</v>
      </c>
      <c r="C121" s="12">
        <f>+'Sp 2013'!O121</f>
        <v>27004</v>
      </c>
      <c r="D121" s="12">
        <f>+'Bil 2014'!O121</f>
        <v>0</v>
      </c>
      <c r="E121" s="12">
        <f>+'Bil 2015'!P121</f>
        <v>0</v>
      </c>
      <c r="G121" s="12">
        <f>+'Sp 2013'!Y121</f>
        <v>27004</v>
      </c>
      <c r="H121" s="12">
        <f>+'Bil 2014'!Z121</f>
        <v>0</v>
      </c>
      <c r="I121" s="12">
        <f>+'Bil 2015'!AC121</f>
        <v>0</v>
      </c>
      <c r="J121" s="10">
        <f t="shared" si="1"/>
        <v>0</v>
      </c>
    </row>
    <row r="122" spans="1:10" x14ac:dyDescent="0.3">
      <c r="A122" s="15">
        <v>11509000002</v>
      </c>
      <c r="B122" s="15" t="s">
        <v>182</v>
      </c>
      <c r="C122" s="12">
        <f>+'Sp 2013'!O122</f>
        <v>274733.38</v>
      </c>
      <c r="D122" s="12">
        <f>+'Bil 2014'!O122</f>
        <v>247331.36</v>
      </c>
      <c r="E122" s="12">
        <f>+'Bil 2015'!P122</f>
        <v>40307.550000000003</v>
      </c>
      <c r="G122" s="12">
        <f>+'Sp 2013'!Y122</f>
        <v>274733.38</v>
      </c>
      <c r="H122" s="12">
        <f>+'Bil 2014'!Z122</f>
        <v>247331.36</v>
      </c>
      <c r="I122" s="12">
        <f>+'Bil 2015'!AC122</f>
        <v>40307.550000000003</v>
      </c>
      <c r="J122" s="10">
        <f t="shared" si="1"/>
        <v>0</v>
      </c>
    </row>
    <row r="123" spans="1:10" x14ac:dyDescent="0.3">
      <c r="A123" s="15">
        <v>11510000002</v>
      </c>
      <c r="B123" s="15" t="s">
        <v>183</v>
      </c>
      <c r="C123" s="12">
        <f>+'Sp 2013'!O123</f>
        <v>8341.23</v>
      </c>
      <c r="D123" s="12">
        <f>+'Bil 2014'!O123</f>
        <v>45029.03</v>
      </c>
      <c r="E123" s="12">
        <f>+'Bil 2015'!P123</f>
        <v>0</v>
      </c>
      <c r="G123" s="12">
        <f>+'Sp 2013'!Y123</f>
        <v>8341.23</v>
      </c>
      <c r="H123" s="12">
        <f>+'Bil 2014'!Z123</f>
        <v>45029.03</v>
      </c>
      <c r="I123" s="12">
        <f>+'Bil 2015'!AC123</f>
        <v>0</v>
      </c>
      <c r="J123" s="10">
        <f t="shared" si="1"/>
        <v>0</v>
      </c>
    </row>
    <row r="124" spans="1:10" x14ac:dyDescent="0.3">
      <c r="A124" s="15">
        <v>11510000003</v>
      </c>
      <c r="B124" s="15" t="s">
        <v>184</v>
      </c>
      <c r="C124" s="12">
        <f>+'Sp 2013'!O124</f>
        <v>21.69</v>
      </c>
      <c r="D124" s="12">
        <f>+'Bil 2014'!O124</f>
        <v>5961.71</v>
      </c>
      <c r="E124" s="12">
        <f>+'Bil 2015'!P124</f>
        <v>10552.61</v>
      </c>
      <c r="G124" s="12">
        <f>+'Sp 2013'!Y124</f>
        <v>21.69</v>
      </c>
      <c r="H124" s="12">
        <f>+'Bil 2014'!Z124</f>
        <v>5961.71</v>
      </c>
      <c r="I124" s="12">
        <f>+'Bil 2015'!AC124</f>
        <v>10552.61</v>
      </c>
      <c r="J124" s="10">
        <f t="shared" si="1"/>
        <v>0</v>
      </c>
    </row>
    <row r="125" spans="1:10" x14ac:dyDescent="0.3">
      <c r="A125" s="15">
        <v>11510000050</v>
      </c>
      <c r="B125" s="15" t="s">
        <v>185</v>
      </c>
      <c r="C125" s="12">
        <f>+'Sp 2013'!O125</f>
        <v>38015</v>
      </c>
      <c r="D125" s="12">
        <f>+'Bil 2014'!O125</f>
        <v>38015</v>
      </c>
      <c r="E125" s="12">
        <f>+'Bil 2015'!P125</f>
        <v>4301</v>
      </c>
      <c r="G125" s="12">
        <f>+'Sp 2013'!Y125</f>
        <v>38015</v>
      </c>
      <c r="H125" s="12">
        <f>+'Bil 2014'!Z125</f>
        <v>38015</v>
      </c>
      <c r="I125" s="12">
        <f>+'Bil 2015'!AC125</f>
        <v>4301</v>
      </c>
      <c r="J125" s="10">
        <f t="shared" si="1"/>
        <v>0</v>
      </c>
    </row>
    <row r="126" spans="1:10" x14ac:dyDescent="0.3">
      <c r="A126" s="23">
        <v>22221000019</v>
      </c>
      <c r="B126" s="23" t="s">
        <v>186</v>
      </c>
      <c r="C126" s="12">
        <f>+'Sp 2013'!O126</f>
        <v>416.47</v>
      </c>
      <c r="D126" s="12">
        <f>+'Bil 2014'!O126</f>
        <v>416.26</v>
      </c>
      <c r="E126" s="12">
        <f>+'Bil 2015'!P126</f>
        <v>2931.27</v>
      </c>
      <c r="G126" s="12">
        <f>+'Sp 2013'!Y126</f>
        <v>416.47</v>
      </c>
      <c r="H126" s="12">
        <f>+'Bil 2014'!Z126</f>
        <v>416.26</v>
      </c>
      <c r="I126" s="12">
        <f>+'Bil 2015'!AC126</f>
        <v>2931.27</v>
      </c>
      <c r="J126" s="10">
        <f t="shared" si="1"/>
        <v>0</v>
      </c>
    </row>
    <row r="127" spans="1:10" x14ac:dyDescent="0.3">
      <c r="A127" s="15">
        <v>11510000015</v>
      </c>
      <c r="B127" s="15" t="s">
        <v>187</v>
      </c>
      <c r="C127" s="12">
        <f>+'Sp 2013'!O127</f>
        <v>0</v>
      </c>
      <c r="D127" s="12">
        <f>+'Bil 2014'!O127</f>
        <v>3704.71</v>
      </c>
      <c r="E127" s="12">
        <f>+'Bil 2015'!P127</f>
        <v>1834.48</v>
      </c>
      <c r="G127" s="12">
        <f>+'Sp 2013'!Y127</f>
        <v>0</v>
      </c>
      <c r="H127" s="12">
        <f>+'Bil 2014'!Z127</f>
        <v>3704.71</v>
      </c>
      <c r="I127" s="12">
        <f>+'Bil 2015'!AC127</f>
        <v>1834.48</v>
      </c>
      <c r="J127" s="10">
        <f t="shared" si="1"/>
        <v>0</v>
      </c>
    </row>
    <row r="128" spans="1:10" x14ac:dyDescent="0.3">
      <c r="A128" s="15">
        <v>11510000016</v>
      </c>
      <c r="B128" s="15" t="s">
        <v>191</v>
      </c>
      <c r="C128" s="12">
        <f>+'Sp 2013'!O128</f>
        <v>224049.47</v>
      </c>
      <c r="D128" s="12">
        <f>+'Bil 2014'!O128</f>
        <v>224049.47</v>
      </c>
      <c r="E128" s="12">
        <f>+'Bil 2015'!P128</f>
        <v>224049.47</v>
      </c>
      <c r="G128" s="12">
        <f>+'Sp 2013'!Y128</f>
        <v>224049.47</v>
      </c>
      <c r="H128" s="12">
        <f>+'Bil 2014'!Z128</f>
        <v>224049.47</v>
      </c>
      <c r="I128" s="12">
        <f>+'Bil 2015'!AC128</f>
        <v>224049.47</v>
      </c>
      <c r="J128" s="10">
        <f t="shared" si="1"/>
        <v>0</v>
      </c>
    </row>
    <row r="129" spans="1:10" x14ac:dyDescent="0.3">
      <c r="A129" s="15">
        <v>11510000004</v>
      </c>
      <c r="B129" s="15" t="s">
        <v>192</v>
      </c>
      <c r="C129" s="12">
        <f>+'Sp 2013'!O129</f>
        <v>0</v>
      </c>
      <c r="D129" s="12">
        <f>+'Bil 2014'!O129</f>
        <v>0</v>
      </c>
      <c r="E129" s="12">
        <f>+'Bil 2015'!P129</f>
        <v>1662.08</v>
      </c>
      <c r="G129" s="12">
        <f>+'Sp 2013'!Y129</f>
        <v>0</v>
      </c>
      <c r="H129" s="12">
        <f>+'Bil 2014'!Z129</f>
        <v>0</v>
      </c>
      <c r="I129" s="12">
        <f>+'Bil 2015'!AC129</f>
        <v>1662.08</v>
      </c>
      <c r="J129" s="10">
        <f t="shared" si="1"/>
        <v>0</v>
      </c>
    </row>
    <row r="130" spans="1:10" x14ac:dyDescent="0.3">
      <c r="A130" s="15">
        <v>11510000005</v>
      </c>
      <c r="B130" s="15" t="s">
        <v>193</v>
      </c>
      <c r="C130" s="12">
        <f>+'Sp 2013'!O130</f>
        <v>8161.62</v>
      </c>
      <c r="D130" s="12">
        <f>+'Bil 2014'!O130</f>
        <v>8161.62</v>
      </c>
      <c r="E130" s="12">
        <f>+'Bil 2015'!P130</f>
        <v>8161.62</v>
      </c>
      <c r="G130" s="12">
        <f>+'Sp 2013'!Y130</f>
        <v>8161.62</v>
      </c>
      <c r="H130" s="12">
        <f>+'Bil 2014'!Z130</f>
        <v>8161.62</v>
      </c>
      <c r="I130" s="12">
        <f>+'Bil 2015'!AC130</f>
        <v>8161.62</v>
      </c>
      <c r="J130" s="10">
        <f t="shared" si="1"/>
        <v>0</v>
      </c>
    </row>
    <row r="131" spans="1:10" x14ac:dyDescent="0.3">
      <c r="A131" s="15">
        <v>11510000008</v>
      </c>
      <c r="B131" s="15" t="s">
        <v>194</v>
      </c>
      <c r="C131" s="12">
        <f>+'Sp 2013'!O131</f>
        <v>2950</v>
      </c>
      <c r="D131" s="12">
        <f>+'Bil 2014'!O131</f>
        <v>2950</v>
      </c>
      <c r="E131" s="12">
        <f>+'Bil 2015'!P131</f>
        <v>2950</v>
      </c>
      <c r="G131" s="12">
        <f>+'Sp 2013'!Y131</f>
        <v>2950</v>
      </c>
      <c r="H131" s="12">
        <f>+'Bil 2014'!Z131</f>
        <v>2950</v>
      </c>
      <c r="I131" s="12">
        <f>+'Bil 2015'!AC131</f>
        <v>2950</v>
      </c>
      <c r="J131" s="10">
        <f t="shared" si="1"/>
        <v>0</v>
      </c>
    </row>
    <row r="132" spans="1:10" x14ac:dyDescent="0.3">
      <c r="A132" s="15">
        <v>11510000018</v>
      </c>
      <c r="B132" s="15" t="s">
        <v>195</v>
      </c>
      <c r="C132" s="12">
        <f>+'Sp 2013'!O132</f>
        <v>18063.47</v>
      </c>
      <c r="D132" s="12">
        <f>+'Bil 2014'!O132</f>
        <v>115841.47</v>
      </c>
      <c r="E132" s="12">
        <f>+'Bil 2015'!P132</f>
        <v>0</v>
      </c>
      <c r="G132" s="12">
        <f>+'Sp 2013'!Y132</f>
        <v>18063.47</v>
      </c>
      <c r="H132" s="12">
        <f>+'Bil 2014'!Z132</f>
        <v>115841.47</v>
      </c>
      <c r="I132" s="12">
        <f>+'Bil 2015'!AC132</f>
        <v>0</v>
      </c>
      <c r="J132" s="10">
        <f t="shared" ref="J132:J195" si="2">I132-E132</f>
        <v>0</v>
      </c>
    </row>
    <row r="133" spans="1:10" x14ac:dyDescent="0.3">
      <c r="A133" s="15">
        <v>11510000019</v>
      </c>
      <c r="B133" s="15" t="s">
        <v>196</v>
      </c>
      <c r="C133" s="12">
        <f>+'Sp 2013'!O133</f>
        <v>209570.11</v>
      </c>
      <c r="D133" s="12">
        <f>+'Bil 2014'!O133</f>
        <v>183845.6</v>
      </c>
      <c r="E133" s="12">
        <f>+'Bil 2015'!P133</f>
        <v>183845.6</v>
      </c>
      <c r="G133" s="12">
        <f>+'Sp 2013'!Y133</f>
        <v>209570.11</v>
      </c>
      <c r="H133" s="12">
        <f>+'Bil 2014'!Z133</f>
        <v>183845.6</v>
      </c>
      <c r="I133" s="12">
        <f>+'Bil 2015'!AC133</f>
        <v>183845.6</v>
      </c>
      <c r="J133" s="10">
        <f t="shared" si="2"/>
        <v>0</v>
      </c>
    </row>
    <row r="134" spans="1:10" x14ac:dyDescent="0.3">
      <c r="A134" s="15">
        <v>11510000024</v>
      </c>
      <c r="B134" s="15" t="s">
        <v>197</v>
      </c>
      <c r="C134" s="12">
        <f>+'Sp 2013'!O134</f>
        <v>3110</v>
      </c>
      <c r="D134" s="12">
        <f>+'Bil 2014'!O134</f>
        <v>285971.84999999998</v>
      </c>
      <c r="E134" s="12">
        <f>+'Bil 2015'!P134</f>
        <v>24021.439999999999</v>
      </c>
      <c r="G134" s="12">
        <f>+'Sp 2013'!Y134</f>
        <v>3110</v>
      </c>
      <c r="H134" s="12">
        <f>+'Bil 2014'!Z134</f>
        <v>285971.84999999998</v>
      </c>
      <c r="I134" s="12">
        <f>+'Bil 2015'!AC134</f>
        <v>24021.439999999999</v>
      </c>
      <c r="J134" s="10">
        <f t="shared" si="2"/>
        <v>0</v>
      </c>
    </row>
    <row r="135" spans="1:10" x14ac:dyDescent="0.3">
      <c r="A135" s="15">
        <v>11510000041</v>
      </c>
      <c r="B135" s="15" t="s">
        <v>198</v>
      </c>
      <c r="C135" s="12">
        <f>+'Sp 2013'!O135</f>
        <v>7860.83</v>
      </c>
      <c r="D135" s="12">
        <f>+'Bil 2014'!O135</f>
        <v>7860.83</v>
      </c>
      <c r="E135" s="12">
        <f>+'Bil 2015'!P135</f>
        <v>7860.83</v>
      </c>
      <c r="G135" s="12">
        <f>+'Sp 2013'!Y135</f>
        <v>7860.83</v>
      </c>
      <c r="H135" s="12">
        <f>+'Bil 2014'!Z135</f>
        <v>7860.83</v>
      </c>
      <c r="I135" s="12">
        <f>+'Bil 2015'!AC135</f>
        <v>7860.83</v>
      </c>
      <c r="J135" s="10">
        <f t="shared" si="2"/>
        <v>0</v>
      </c>
    </row>
    <row r="136" spans="1:10" x14ac:dyDescent="0.3">
      <c r="A136" s="15">
        <v>11510000044</v>
      </c>
      <c r="B136" s="15" t="s">
        <v>199</v>
      </c>
      <c r="C136" s="12">
        <f>+'Sp 2013'!O136</f>
        <v>38200.75</v>
      </c>
      <c r="D136" s="12">
        <f>+'Bil 2014'!O136</f>
        <v>67125.75</v>
      </c>
      <c r="E136" s="12">
        <f>+'Bil 2015'!P136</f>
        <v>0</v>
      </c>
      <c r="G136" s="12">
        <f>+'Sp 2013'!Y136</f>
        <v>38200.75</v>
      </c>
      <c r="H136" s="12">
        <f>+'Bil 2014'!Z136</f>
        <v>67125.75</v>
      </c>
      <c r="I136" s="12">
        <f>+'Bil 2015'!AC136</f>
        <v>0</v>
      </c>
      <c r="J136" s="10">
        <f t="shared" si="2"/>
        <v>0</v>
      </c>
    </row>
    <row r="137" spans="1:10" x14ac:dyDescent="0.3">
      <c r="A137" s="15">
        <v>11510000045</v>
      </c>
      <c r="B137" s="15" t="s">
        <v>200</v>
      </c>
      <c r="C137" s="12">
        <f>+'Sp 2013'!O137</f>
        <v>5373.58</v>
      </c>
      <c r="D137" s="12">
        <f>+'Bil 2014'!O137</f>
        <v>5373.58</v>
      </c>
      <c r="E137" s="12">
        <f>+'Bil 2015'!P137</f>
        <v>5373.58</v>
      </c>
      <c r="G137" s="12">
        <f>+'Sp 2013'!Y137</f>
        <v>5373.58</v>
      </c>
      <c r="H137" s="12">
        <f>+'Bil 2014'!Z137</f>
        <v>5373.58</v>
      </c>
      <c r="I137" s="12">
        <f>+'Bil 2015'!AC137</f>
        <v>5373.58</v>
      </c>
      <c r="J137" s="10">
        <f t="shared" si="2"/>
        <v>0</v>
      </c>
    </row>
    <row r="138" spans="1:10" x14ac:dyDescent="0.3">
      <c r="A138" s="15">
        <v>11510000053</v>
      </c>
      <c r="B138" s="15" t="s">
        <v>201</v>
      </c>
      <c r="C138" s="12">
        <f>+'Sp 2013'!O138</f>
        <v>0</v>
      </c>
      <c r="D138" s="12">
        <f>+'Bil 2014'!O138</f>
        <v>0</v>
      </c>
      <c r="E138" s="12">
        <f>+'Bil 2015'!P138</f>
        <v>1000</v>
      </c>
      <c r="G138" s="12">
        <f>+'Sp 2013'!Y138</f>
        <v>0</v>
      </c>
      <c r="H138" s="12">
        <f>+'Bil 2014'!Z138</f>
        <v>0</v>
      </c>
      <c r="I138" s="12">
        <f>+'Bil 2015'!AC138</f>
        <v>1000</v>
      </c>
      <c r="J138" s="10">
        <f t="shared" si="2"/>
        <v>0</v>
      </c>
    </row>
    <row r="139" spans="1:10" x14ac:dyDescent="0.3">
      <c r="A139" s="15">
        <v>22222000062</v>
      </c>
      <c r="B139" s="15" t="s">
        <v>202</v>
      </c>
      <c r="C139" s="12">
        <f>+'Sp 2013'!O139</f>
        <v>15024.13</v>
      </c>
      <c r="D139" s="12">
        <f>+'Bil 2014'!O139</f>
        <v>17760.64</v>
      </c>
      <c r="E139" s="12">
        <f>+'Bil 2015'!P139</f>
        <v>19034.36</v>
      </c>
      <c r="G139" s="12">
        <f>+'Sp 2013'!Y139</f>
        <v>15024.13</v>
      </c>
      <c r="H139" s="12">
        <f>+'Bil 2014'!Z139</f>
        <v>17760.64</v>
      </c>
      <c r="I139" s="12">
        <f>+'Bil 2015'!AC139</f>
        <v>19034.36</v>
      </c>
      <c r="J139" s="10">
        <f t="shared" si="2"/>
        <v>0</v>
      </c>
    </row>
    <row r="140" spans="1:10" x14ac:dyDescent="0.3">
      <c r="A140" s="15">
        <v>22222000002</v>
      </c>
      <c r="B140" s="15" t="s">
        <v>203</v>
      </c>
      <c r="C140" s="12">
        <f>+'Sp 2013'!O140</f>
        <v>0</v>
      </c>
      <c r="D140" s="12">
        <f>+'Bil 2014'!O140</f>
        <v>4256.4799999999996</v>
      </c>
      <c r="E140" s="12">
        <f>+'Bil 2015'!P140</f>
        <v>0</v>
      </c>
      <c r="G140" s="12">
        <f>+'Sp 2013'!Y140</f>
        <v>0</v>
      </c>
      <c r="H140" s="12">
        <f>+'Bil 2014'!Z140</f>
        <v>4256.4799999999996</v>
      </c>
      <c r="I140" s="12">
        <f>+'Bil 2015'!AC140</f>
        <v>0</v>
      </c>
      <c r="J140" s="10">
        <f t="shared" si="2"/>
        <v>0</v>
      </c>
    </row>
    <row r="141" spans="1:10" x14ac:dyDescent="0.3">
      <c r="A141" s="15">
        <v>22223000021</v>
      </c>
      <c r="B141" s="15" t="s">
        <v>204</v>
      </c>
      <c r="C141" s="12">
        <f>+'Sp 2013'!O141</f>
        <v>7828.5</v>
      </c>
      <c r="D141" s="12">
        <f>+'Bil 2014'!O141</f>
        <v>3412.13</v>
      </c>
      <c r="E141" s="12">
        <f>+'Bil 2015'!P141</f>
        <v>0</v>
      </c>
      <c r="G141" s="12">
        <f>+'Sp 2013'!Y141</f>
        <v>7828.5</v>
      </c>
      <c r="H141" s="12">
        <f>+'Bil 2014'!Z141</f>
        <v>3412.13</v>
      </c>
      <c r="I141" s="12">
        <f>+'Bil 2015'!AC141</f>
        <v>0</v>
      </c>
      <c r="J141" s="10">
        <f t="shared" si="2"/>
        <v>0</v>
      </c>
    </row>
    <row r="142" spans="1:10" x14ac:dyDescent="0.3">
      <c r="A142" s="15">
        <v>22223000038</v>
      </c>
      <c r="B142" s="15" t="s">
        <v>205</v>
      </c>
      <c r="C142" s="12">
        <f>+'Sp 2013'!O142</f>
        <v>0</v>
      </c>
      <c r="D142" s="12">
        <f>+'Bil 2014'!O142</f>
        <v>195.2</v>
      </c>
      <c r="E142" s="12">
        <f>+'Bil 2015'!P142</f>
        <v>-1237.08</v>
      </c>
      <c r="G142" s="12">
        <f>+'Sp 2013'!Y142</f>
        <v>0</v>
      </c>
      <c r="H142" s="12">
        <f>+'Bil 2014'!Z142</f>
        <v>195.2</v>
      </c>
      <c r="I142" s="12">
        <f>+'Bil 2015'!AC142</f>
        <v>-1237.08</v>
      </c>
      <c r="J142" s="10">
        <f t="shared" si="2"/>
        <v>0</v>
      </c>
    </row>
    <row r="143" spans="1:10" x14ac:dyDescent="0.3">
      <c r="A143" s="15">
        <v>22223000041</v>
      </c>
      <c r="B143" s="15" t="s">
        <v>206</v>
      </c>
      <c r="C143" s="12">
        <f>+'Sp 2013'!O143</f>
        <v>-8749.57</v>
      </c>
      <c r="D143" s="12">
        <f>+'Bil 2014'!O143</f>
        <v>0</v>
      </c>
      <c r="E143" s="12">
        <f>+'Bil 2015'!P143</f>
        <v>3106.76</v>
      </c>
      <c r="G143" s="12">
        <f>+'Sp 2013'!Y143</f>
        <v>-8749.57</v>
      </c>
      <c r="H143" s="12">
        <f>+'Bil 2014'!Z143</f>
        <v>0</v>
      </c>
      <c r="I143" s="12">
        <f>+'Bil 2015'!AC143</f>
        <v>3106.76</v>
      </c>
      <c r="J143" s="10">
        <f t="shared" si="2"/>
        <v>0</v>
      </c>
    </row>
    <row r="144" spans="1:10" x14ac:dyDescent="0.3">
      <c r="A144" s="15">
        <v>22223000042</v>
      </c>
      <c r="B144" s="15" t="s">
        <v>207</v>
      </c>
      <c r="C144" s="12">
        <f>+'Sp 2013'!O144</f>
        <v>0</v>
      </c>
      <c r="D144" s="12">
        <f>+'Bil 2014'!O144</f>
        <v>635.66</v>
      </c>
      <c r="E144" s="12">
        <f>+'Bil 2015'!P144</f>
        <v>0</v>
      </c>
      <c r="G144" s="12">
        <f>+'Sp 2013'!Y144</f>
        <v>0</v>
      </c>
      <c r="H144" s="12">
        <f>+'Bil 2014'!Z144</f>
        <v>635.66</v>
      </c>
      <c r="I144" s="12">
        <f>+'Bil 2015'!AC144</f>
        <v>0</v>
      </c>
      <c r="J144" s="10">
        <f t="shared" si="2"/>
        <v>0</v>
      </c>
    </row>
    <row r="145" spans="1:10" x14ac:dyDescent="0.3">
      <c r="A145" s="36" t="s">
        <v>741</v>
      </c>
      <c r="B145" s="36" t="s">
        <v>742</v>
      </c>
      <c r="C145" s="12">
        <f>+'Sp 2013'!O145</f>
        <v>0</v>
      </c>
      <c r="D145" s="12">
        <f>+'Bil 2014'!O145</f>
        <v>0</v>
      </c>
      <c r="E145" s="12">
        <f>+'Bil 2015'!P145</f>
        <v>0</v>
      </c>
      <c r="G145" s="12">
        <f>+'Sp 2013'!Y145</f>
        <v>-41086.29</v>
      </c>
      <c r="H145" s="12">
        <f>+'Bil 2014'!Z145</f>
        <v>-34568.370000000003</v>
      </c>
      <c r="I145" s="12">
        <f>+'Bil 2015'!AC145</f>
        <v>-20619.3</v>
      </c>
      <c r="J145" s="10">
        <f t="shared" si="2"/>
        <v>-20619.3</v>
      </c>
    </row>
    <row r="146" spans="1:10" x14ac:dyDescent="0.3">
      <c r="A146" s="36" t="s">
        <v>743</v>
      </c>
      <c r="B146" s="36" t="s">
        <v>744</v>
      </c>
      <c r="C146" s="12">
        <f>+'Sp 2013'!O146</f>
        <v>0</v>
      </c>
      <c r="D146" s="12">
        <f>+'Bil 2014'!O146</f>
        <v>0</v>
      </c>
      <c r="E146" s="12">
        <f>+'Bil 2015'!P146</f>
        <v>0</v>
      </c>
      <c r="G146" s="12">
        <f>+'Sp 2013'!Y146</f>
        <v>0</v>
      </c>
      <c r="H146" s="12">
        <f>+'Bil 2014'!Z146</f>
        <v>229.27000000000044</v>
      </c>
      <c r="I146" s="12">
        <f>+'Bil 2015'!AC146</f>
        <v>0.97000000000042519</v>
      </c>
      <c r="J146" s="10">
        <f t="shared" si="2"/>
        <v>0.97000000000042519</v>
      </c>
    </row>
    <row r="147" spans="1:10" x14ac:dyDescent="0.3">
      <c r="A147" s="36" t="s">
        <v>745</v>
      </c>
      <c r="B147" s="15" t="s">
        <v>746</v>
      </c>
      <c r="C147" s="12">
        <f>+'Sp 2013'!O147</f>
        <v>0</v>
      </c>
      <c r="D147" s="12">
        <f>+'Bil 2014'!O147</f>
        <v>0</v>
      </c>
      <c r="E147" s="12">
        <f>+'Bil 2015'!P147</f>
        <v>0</v>
      </c>
      <c r="G147" s="12">
        <f>+'Sp 2013'!Y147</f>
        <v>0</v>
      </c>
      <c r="H147" s="12">
        <f>+'Bil 2014'!Z147</f>
        <v>3900</v>
      </c>
      <c r="I147" s="12">
        <f>+'Bil 2015'!AC147</f>
        <v>222.80000000000018</v>
      </c>
      <c r="J147" s="10">
        <f t="shared" si="2"/>
        <v>222.80000000000018</v>
      </c>
    </row>
    <row r="148" spans="1:10" x14ac:dyDescent="0.3">
      <c r="A148" s="36" t="s">
        <v>747</v>
      </c>
      <c r="B148" s="15" t="s">
        <v>748</v>
      </c>
      <c r="C148" s="12">
        <f>+'Sp 2013'!O148</f>
        <v>0</v>
      </c>
      <c r="D148" s="12">
        <f>+'Bil 2014'!O148</f>
        <v>0</v>
      </c>
      <c r="E148" s="12">
        <f>+'Bil 2015'!P148</f>
        <v>0</v>
      </c>
      <c r="G148" s="12">
        <f>+'Sp 2013'!Y148</f>
        <v>0</v>
      </c>
      <c r="H148" s="12">
        <f>+'Bil 2014'!Z148</f>
        <v>0</v>
      </c>
      <c r="I148" s="12">
        <f>+'Bil 2015'!AC148</f>
        <v>6960.5299999999988</v>
      </c>
      <c r="J148" s="10">
        <f t="shared" si="2"/>
        <v>6960.5299999999988</v>
      </c>
    </row>
    <row r="149" spans="1:10" x14ac:dyDescent="0.3">
      <c r="A149" s="24">
        <v>11803000002</v>
      </c>
      <c r="B149" s="25" t="s">
        <v>212</v>
      </c>
      <c r="C149" s="12">
        <f>+'Sp 2013'!O149</f>
        <v>81374.14</v>
      </c>
      <c r="D149" s="12">
        <f>+'Bil 2014'!O149</f>
        <v>56998.99</v>
      </c>
      <c r="E149" s="12">
        <f>+'Bil 2015'!P149</f>
        <v>87598.91</v>
      </c>
      <c r="G149" s="12">
        <f>+'Sp 2013'!Y149</f>
        <v>81374.14</v>
      </c>
      <c r="H149" s="12">
        <f>+'Bil 2014'!Z149</f>
        <v>56998.99</v>
      </c>
      <c r="I149" s="12">
        <f>+'Bil 2015'!AC149</f>
        <v>87598.91</v>
      </c>
      <c r="J149" s="10">
        <f t="shared" si="2"/>
        <v>0</v>
      </c>
    </row>
    <row r="150" spans="1:10" x14ac:dyDescent="0.3">
      <c r="A150" s="15">
        <v>11510000038</v>
      </c>
      <c r="B150" s="15" t="s">
        <v>213</v>
      </c>
      <c r="C150" s="12">
        <f>+'Sp 2013'!O150</f>
        <v>580121.91</v>
      </c>
      <c r="D150" s="12">
        <f>+'Bil 2014'!O150</f>
        <v>641854.42000000004</v>
      </c>
      <c r="E150" s="12">
        <f>+'Bil 2015'!P150</f>
        <v>674522.04</v>
      </c>
      <c r="G150" s="12">
        <f>+'Sp 2013'!Y150</f>
        <v>580121.91</v>
      </c>
      <c r="H150" s="12">
        <f>+'Bil 2014'!Z150</f>
        <v>641854.42000000004</v>
      </c>
      <c r="I150" s="12">
        <f>+'Bil 2015'!AC150</f>
        <v>674522.04</v>
      </c>
      <c r="J150" s="10">
        <f t="shared" si="2"/>
        <v>0</v>
      </c>
    </row>
    <row r="151" spans="1:10" x14ac:dyDescent="0.3">
      <c r="A151" s="15">
        <v>11301000001</v>
      </c>
      <c r="B151" s="15" t="s">
        <v>219</v>
      </c>
      <c r="C151" s="12">
        <f>+'Sp 2013'!O151</f>
        <v>5454</v>
      </c>
      <c r="D151" s="12">
        <f>+'Bil 2014'!O151</f>
        <v>5704</v>
      </c>
      <c r="E151" s="12">
        <f>+'Bil 2015'!P151</f>
        <v>6004</v>
      </c>
      <c r="G151" s="12">
        <f>+'Sp 2013'!Y151</f>
        <v>5454</v>
      </c>
      <c r="H151" s="12">
        <f>+'Bil 2014'!Z151</f>
        <v>5704</v>
      </c>
      <c r="I151" s="12">
        <f>+'Bil 2015'!AC151</f>
        <v>6004</v>
      </c>
      <c r="J151" s="10">
        <f t="shared" si="2"/>
        <v>0</v>
      </c>
    </row>
    <row r="152" spans="1:10" x14ac:dyDescent="0.3">
      <c r="A152" s="15">
        <v>11301000002</v>
      </c>
      <c r="B152" s="15" t="s">
        <v>220</v>
      </c>
      <c r="C152" s="12">
        <f>+'Sp 2013'!O152</f>
        <v>154937.10999999999</v>
      </c>
      <c r="D152" s="12">
        <f>+'Bil 2014'!O152</f>
        <v>154937.10999999999</v>
      </c>
      <c r="E152" s="12">
        <f>+'Bil 2015'!P152</f>
        <v>154937.10999999999</v>
      </c>
      <c r="G152" s="12">
        <f>+'Sp 2013'!Y152</f>
        <v>190149.81</v>
      </c>
      <c r="H152" s="12">
        <f>+'Bil 2014'!Z152</f>
        <v>192605.16</v>
      </c>
      <c r="I152" s="12">
        <f>+'Bil 2015'!AC152</f>
        <v>190894.67</v>
      </c>
      <c r="J152" s="10">
        <f t="shared" si="2"/>
        <v>35957.560000000027</v>
      </c>
    </row>
    <row r="153" spans="1:10" x14ac:dyDescent="0.3">
      <c r="A153" s="15">
        <v>11301000003</v>
      </c>
      <c r="B153" s="15" t="s">
        <v>221</v>
      </c>
      <c r="C153" s="12">
        <f>+'Sp 2013'!O153</f>
        <v>154.93</v>
      </c>
      <c r="D153" s="12">
        <f>+'Bil 2014'!O153</f>
        <v>154.93</v>
      </c>
      <c r="E153" s="12">
        <f>+'Bil 2015'!P153</f>
        <v>154.93</v>
      </c>
      <c r="G153" s="12">
        <f>+'Sp 2013'!Y153</f>
        <v>154.93</v>
      </c>
      <c r="H153" s="12">
        <f>+'Bil 2014'!Z153</f>
        <v>154.93</v>
      </c>
      <c r="I153" s="12">
        <f>+'Bil 2015'!AC153</f>
        <v>154.93</v>
      </c>
      <c r="J153" s="10">
        <f t="shared" si="2"/>
        <v>0</v>
      </c>
    </row>
    <row r="154" spans="1:10" x14ac:dyDescent="0.3">
      <c r="A154" s="15">
        <v>11301000004</v>
      </c>
      <c r="B154" s="15" t="s">
        <v>224</v>
      </c>
      <c r="C154" s="12">
        <f>+'Sp 2013'!O154</f>
        <v>99669.36</v>
      </c>
      <c r="D154" s="12">
        <f>+'Bil 2014'!O154</f>
        <v>99669.36</v>
      </c>
      <c r="E154" s="12">
        <f>+'Bil 2015'!P154</f>
        <v>103071.23</v>
      </c>
      <c r="G154" s="12">
        <f>+'Sp 2013'!Y154</f>
        <v>36181.380000000005</v>
      </c>
      <c r="H154" s="12">
        <f>+'Bil 2014'!Z154</f>
        <v>37316.489999999991</v>
      </c>
      <c r="I154" s="12">
        <f>+'Bil 2015'!AC154</f>
        <v>38401.869999999995</v>
      </c>
      <c r="J154" s="10">
        <f t="shared" si="2"/>
        <v>-64669.36</v>
      </c>
    </row>
    <row r="155" spans="1:10" x14ac:dyDescent="0.3">
      <c r="A155" s="15">
        <v>11301000005</v>
      </c>
      <c r="B155" s="15" t="s">
        <v>225</v>
      </c>
      <c r="C155" s="12">
        <f>+'Sp 2013'!O155</f>
        <v>300000</v>
      </c>
      <c r="D155" s="12">
        <f>+'Bil 2014'!O155</f>
        <v>300000</v>
      </c>
      <c r="E155" s="12">
        <f>+'Bil 2015'!P155</f>
        <v>378517</v>
      </c>
      <c r="G155" s="12">
        <f>+'Sp 2013'!Y155</f>
        <v>362488.55</v>
      </c>
      <c r="H155" s="12">
        <f>+'Bil 2014'!Z155</f>
        <v>370876.94</v>
      </c>
      <c r="I155" s="12">
        <f>+'Bil 2015'!AC155</f>
        <v>378467</v>
      </c>
      <c r="J155" s="10">
        <f t="shared" si="2"/>
        <v>-50</v>
      </c>
    </row>
    <row r="156" spans="1:10" x14ac:dyDescent="0.3">
      <c r="A156" s="15">
        <v>11301000006</v>
      </c>
      <c r="B156" s="15" t="s">
        <v>226</v>
      </c>
      <c r="C156" s="12">
        <f>+'Sp 2013'!O156</f>
        <v>50000</v>
      </c>
      <c r="D156" s="12">
        <f>+'Bil 2014'!O156</f>
        <v>50000</v>
      </c>
      <c r="E156" s="12">
        <f>+'Bil 2015'!P156</f>
        <v>53565.42</v>
      </c>
      <c r="G156" s="12">
        <f>+'Sp 2013'!Y156</f>
        <v>53894.7</v>
      </c>
      <c r="H156" s="12">
        <f>+'Bil 2014'!Z156</f>
        <v>55352.56</v>
      </c>
      <c r="I156" s="12">
        <f>+'Bil 2015'!AC156</f>
        <v>53240.369999999995</v>
      </c>
      <c r="J156" s="10">
        <f t="shared" si="2"/>
        <v>-325.05000000000291</v>
      </c>
    </row>
    <row r="157" spans="1:10" x14ac:dyDescent="0.3">
      <c r="A157" s="15">
        <v>11301000007</v>
      </c>
      <c r="B157" s="15" t="s">
        <v>227</v>
      </c>
      <c r="C157" s="12">
        <f>+'Sp 2013'!O157</f>
        <v>200000</v>
      </c>
      <c r="D157" s="12">
        <f>+'Bil 2014'!O157</f>
        <v>206250</v>
      </c>
      <c r="E157" s="12">
        <f>+'Bil 2015'!P157</f>
        <v>206250</v>
      </c>
      <c r="G157" s="12">
        <f>+'Sp 2013'!Y157</f>
        <v>199360</v>
      </c>
      <c r="H157" s="12">
        <f>+'Bil 2014'!Z157</f>
        <v>207630</v>
      </c>
      <c r="I157" s="12">
        <f>+'Bil 2015'!AC157</f>
        <v>203800</v>
      </c>
      <c r="J157" s="10">
        <f t="shared" si="2"/>
        <v>-2450</v>
      </c>
    </row>
    <row r="158" spans="1:10" x14ac:dyDescent="0.3">
      <c r="A158" s="15">
        <v>11301000008</v>
      </c>
      <c r="B158" s="15" t="s">
        <v>228</v>
      </c>
      <c r="C158" s="12">
        <f>+'Sp 2013'!O158</f>
        <v>0</v>
      </c>
      <c r="D158" s="12">
        <f>+'Bil 2014'!O158</f>
        <v>5102.5200000000004</v>
      </c>
      <c r="E158" s="12">
        <f>+'Bil 2015'!P158</f>
        <v>5102.5200000000004</v>
      </c>
      <c r="G158" s="12">
        <f>+'Sp 2013'!Y158</f>
        <v>0</v>
      </c>
      <c r="H158" s="12">
        <f>+'Bil 2014'!Z158</f>
        <v>3422.73</v>
      </c>
      <c r="I158" s="12">
        <f>+'Bil 2015'!AC158</f>
        <v>4376.03</v>
      </c>
      <c r="J158" s="10">
        <f t="shared" si="2"/>
        <v>-726.49000000000069</v>
      </c>
    </row>
    <row r="159" spans="1:10" x14ac:dyDescent="0.3">
      <c r="A159" s="15" t="s">
        <v>749</v>
      </c>
      <c r="B159" s="15" t="s">
        <v>750</v>
      </c>
      <c r="C159" s="12">
        <f>+'Sp 2013'!O159</f>
        <v>0</v>
      </c>
      <c r="D159" s="12">
        <f>+'Bil 2014'!O159</f>
        <v>0</v>
      </c>
      <c r="E159" s="12">
        <f>+'Bil 2015'!P159</f>
        <v>0</v>
      </c>
      <c r="G159" s="12">
        <f>+'Sp 2013'!Y159</f>
        <v>70000</v>
      </c>
      <c r="H159" s="12">
        <f>+'Bil 2014'!Z159</f>
        <v>70000</v>
      </c>
      <c r="I159" s="12">
        <f>+'Bil 2015'!AC159</f>
        <v>70000</v>
      </c>
      <c r="J159" s="10">
        <f t="shared" si="2"/>
        <v>70000</v>
      </c>
    </row>
    <row r="160" spans="1:10" x14ac:dyDescent="0.3">
      <c r="A160" s="13">
        <v>11703</v>
      </c>
      <c r="B160" s="13" t="s">
        <v>233</v>
      </c>
      <c r="C160" s="12">
        <f>+'Sp 2013'!O160</f>
        <v>40075.68</v>
      </c>
      <c r="D160" s="12">
        <f>+'Bil 2014'!O160</f>
        <v>23275.88</v>
      </c>
      <c r="E160" s="12">
        <f>+'Bil 2015'!P160</f>
        <v>35628.61</v>
      </c>
      <c r="G160" s="12">
        <f>+'Sp 2013'!Y160</f>
        <v>40075.68</v>
      </c>
      <c r="H160" s="12">
        <f>+'Bil 2014'!Z160</f>
        <v>23275.88</v>
      </c>
      <c r="I160" s="12">
        <f>+'Bil 2015'!AC160</f>
        <v>35628.61</v>
      </c>
      <c r="J160" s="10">
        <f t="shared" si="2"/>
        <v>0</v>
      </c>
    </row>
    <row r="161" spans="1:10" x14ac:dyDescent="0.3">
      <c r="A161" s="13">
        <v>11701000009</v>
      </c>
      <c r="B161" s="13" t="s">
        <v>236</v>
      </c>
      <c r="C161" s="12">
        <f>+'Sp 2013'!O161</f>
        <v>-31302.53</v>
      </c>
      <c r="D161" s="12">
        <f>+'Bil 2014'!O161</f>
        <v>248110.7</v>
      </c>
      <c r="E161" s="12">
        <f>+'Bil 2015'!P161</f>
        <v>148268.79999999999</v>
      </c>
      <c r="G161" s="12">
        <f>+'Sp 2013'!Y161</f>
        <v>-31302.53</v>
      </c>
      <c r="H161" s="12">
        <f>+'Bil 2014'!Z161</f>
        <v>248110.7</v>
      </c>
      <c r="I161" s="12">
        <f>+'Bil 2015'!AC161</f>
        <v>148268.79999999999</v>
      </c>
      <c r="J161" s="10">
        <f t="shared" si="2"/>
        <v>0</v>
      </c>
    </row>
    <row r="162" spans="1:10" x14ac:dyDescent="0.3">
      <c r="A162" s="13">
        <v>11701000020</v>
      </c>
      <c r="B162" s="13" t="s">
        <v>237</v>
      </c>
      <c r="C162" s="12">
        <f>+'Sp 2013'!O162</f>
        <v>626.52</v>
      </c>
      <c r="D162" s="12">
        <f>+'Bil 2014'!O162</f>
        <v>682.22</v>
      </c>
      <c r="E162" s="12">
        <f>+'Bil 2015'!P162</f>
        <v>566.26</v>
      </c>
      <c r="G162" s="12">
        <f>+'Sp 2013'!Y162</f>
        <v>626.52</v>
      </c>
      <c r="H162" s="12">
        <f>+'Bil 2014'!Z162</f>
        <v>682.22</v>
      </c>
      <c r="I162" s="12">
        <f>+'Bil 2015'!AC162</f>
        <v>566.26</v>
      </c>
      <c r="J162" s="10">
        <f t="shared" si="2"/>
        <v>0</v>
      </c>
    </row>
    <row r="163" spans="1:10" x14ac:dyDescent="0.3">
      <c r="A163" s="13">
        <v>11701000025</v>
      </c>
      <c r="B163" s="13" t="s">
        <v>238</v>
      </c>
      <c r="C163" s="12">
        <f>+'Sp 2013'!O163</f>
        <v>-32329.34</v>
      </c>
      <c r="D163" s="12">
        <f>+'Bil 2014'!O163</f>
        <v>26571.360000000001</v>
      </c>
      <c r="E163" s="12">
        <f>+'Bil 2015'!P163</f>
        <v>30632.34</v>
      </c>
      <c r="G163" s="12">
        <f>+'Sp 2013'!Y163</f>
        <v>-32329.34</v>
      </c>
      <c r="H163" s="12">
        <f>+'Bil 2014'!Z163</f>
        <v>26571.360000000001</v>
      </c>
      <c r="I163" s="12">
        <f>+'Bil 2015'!AC163</f>
        <v>30632.34</v>
      </c>
      <c r="J163" s="10">
        <f t="shared" si="2"/>
        <v>0</v>
      </c>
    </row>
    <row r="164" spans="1:10" x14ac:dyDescent="0.3">
      <c r="A164" s="13">
        <v>11701000032</v>
      </c>
      <c r="B164" s="13" t="s">
        <v>239</v>
      </c>
      <c r="C164" s="12">
        <f>+'Sp 2013'!O164</f>
        <v>260124.45</v>
      </c>
      <c r="D164" s="12">
        <f>+'Bil 2014'!O164</f>
        <v>328909.19</v>
      </c>
      <c r="E164" s="12">
        <f>+'Bil 2015'!P164</f>
        <v>5713.03</v>
      </c>
      <c r="G164" s="12">
        <f>+'Sp 2013'!Y164</f>
        <v>260124.45</v>
      </c>
      <c r="H164" s="12">
        <f>+'Bil 2014'!Z164</f>
        <v>328909.19</v>
      </c>
      <c r="I164" s="12">
        <f>+'Bil 2015'!AC164</f>
        <v>5713.03</v>
      </c>
      <c r="J164" s="10">
        <f t="shared" si="2"/>
        <v>0</v>
      </c>
    </row>
    <row r="165" spans="1:10" x14ac:dyDescent="0.3">
      <c r="A165" s="13">
        <v>11701000039</v>
      </c>
      <c r="B165" s="13" t="s">
        <v>240</v>
      </c>
      <c r="C165" s="12">
        <f>+'Sp 2013'!O165</f>
        <v>25942.7</v>
      </c>
      <c r="D165" s="12">
        <f>+'Bil 2014'!O165</f>
        <v>46727.14</v>
      </c>
      <c r="E165" s="12">
        <f>+'Bil 2015'!P165</f>
        <v>6755.18</v>
      </c>
      <c r="G165" s="12">
        <f>+'Sp 2013'!Y165</f>
        <v>25942.7</v>
      </c>
      <c r="H165" s="12">
        <f>+'Bil 2014'!Z165</f>
        <v>46727.14</v>
      </c>
      <c r="I165" s="12">
        <f>+'Bil 2015'!AC165</f>
        <v>6755.18</v>
      </c>
      <c r="J165" s="10">
        <f t="shared" si="2"/>
        <v>0</v>
      </c>
    </row>
    <row r="166" spans="1:10" x14ac:dyDescent="0.3">
      <c r="A166" s="13">
        <v>11701000043</v>
      </c>
      <c r="B166" s="13" t="s">
        <v>241</v>
      </c>
      <c r="C166" s="12">
        <f>+'Sp 2013'!O166</f>
        <v>22.18</v>
      </c>
      <c r="D166" s="12">
        <f>+'Bil 2014'!O166</f>
        <v>115.05</v>
      </c>
      <c r="E166" s="12">
        <f>+'Bil 2015'!P166</f>
        <v>25.83</v>
      </c>
      <c r="G166" s="12">
        <f>+'Sp 2013'!Y166</f>
        <v>22.18</v>
      </c>
      <c r="H166" s="12">
        <f>+'Bil 2014'!Z166</f>
        <v>115.05</v>
      </c>
      <c r="I166" s="12">
        <f>+'Bil 2015'!AC166</f>
        <v>25.83</v>
      </c>
      <c r="J166" s="10">
        <f t="shared" si="2"/>
        <v>0</v>
      </c>
    </row>
    <row r="167" spans="1:10" x14ac:dyDescent="0.3">
      <c r="A167" s="13">
        <v>11701000044</v>
      </c>
      <c r="B167" s="13" t="s">
        <v>242</v>
      </c>
      <c r="C167" s="12">
        <f>+'Sp 2013'!O167</f>
        <v>0</v>
      </c>
      <c r="D167" s="12">
        <f>+'Bil 2014'!O167</f>
        <v>38.72</v>
      </c>
      <c r="E167" s="12">
        <f>+'Bil 2015'!P167</f>
        <v>8.2799999999999994</v>
      </c>
      <c r="G167" s="12">
        <f>+'Sp 2013'!Y167</f>
        <v>0</v>
      </c>
      <c r="H167" s="12">
        <f>+'Bil 2014'!Z167</f>
        <v>38.72</v>
      </c>
      <c r="I167" s="12">
        <f>+'Bil 2015'!AC167</f>
        <v>8.2799999999999994</v>
      </c>
      <c r="J167" s="10">
        <f t="shared" si="2"/>
        <v>0</v>
      </c>
    </row>
    <row r="168" spans="1:10" x14ac:dyDescent="0.3">
      <c r="A168" s="13">
        <v>11701000046</v>
      </c>
      <c r="B168" s="13" t="s">
        <v>243</v>
      </c>
      <c r="C168" s="12">
        <f>+'Sp 2013'!O168</f>
        <v>-15111.14</v>
      </c>
      <c r="D168" s="12">
        <f>+'Bil 2014'!O168</f>
        <v>425.5</v>
      </c>
      <c r="E168" s="12">
        <f>+'Bil 2015'!P168</f>
        <v>43.89</v>
      </c>
      <c r="G168" s="12">
        <f>+'Sp 2013'!Y168</f>
        <v>-15111.14</v>
      </c>
      <c r="H168" s="12">
        <f>+'Bil 2014'!Z168</f>
        <v>425.5</v>
      </c>
      <c r="I168" s="12">
        <f>+'Bil 2015'!AC168</f>
        <v>43.89</v>
      </c>
      <c r="J168" s="10">
        <f t="shared" si="2"/>
        <v>0</v>
      </c>
    </row>
    <row r="169" spans="1:10" x14ac:dyDescent="0.3">
      <c r="A169" s="13">
        <v>11701000049</v>
      </c>
      <c r="B169" s="13" t="s">
        <v>244</v>
      </c>
      <c r="C169" s="12">
        <f>+'Sp 2013'!O169</f>
        <v>-1402.41</v>
      </c>
      <c r="D169" s="12">
        <f>+'Bil 2014'!O169</f>
        <v>22502.26</v>
      </c>
      <c r="E169" s="12">
        <f>+'Bil 2015'!P169</f>
        <v>63430.81</v>
      </c>
      <c r="G169" s="12">
        <f>+'Sp 2013'!Y169</f>
        <v>-1402.41</v>
      </c>
      <c r="H169" s="12">
        <f>+'Bil 2014'!Z169</f>
        <v>22502.26</v>
      </c>
      <c r="I169" s="12">
        <f>+'Bil 2015'!AC169</f>
        <v>63430.81</v>
      </c>
      <c r="J169" s="10">
        <f t="shared" si="2"/>
        <v>0</v>
      </c>
    </row>
    <row r="170" spans="1:10" x14ac:dyDescent="0.3">
      <c r="A170" s="13">
        <v>11701000053</v>
      </c>
      <c r="B170" s="13" t="s">
        <v>245</v>
      </c>
      <c r="C170" s="12">
        <f>+'Sp 2013'!O170</f>
        <v>167911.36</v>
      </c>
      <c r="D170" s="12">
        <f>+'Bil 2014'!O170</f>
        <v>6041.6</v>
      </c>
      <c r="E170" s="12">
        <f>+'Bil 2015'!P170</f>
        <v>75.92</v>
      </c>
      <c r="G170" s="12">
        <f>+'Sp 2013'!Y170</f>
        <v>167911.36</v>
      </c>
      <c r="H170" s="12">
        <f>+'Bil 2014'!Z170</f>
        <v>6041.6</v>
      </c>
      <c r="I170" s="12">
        <f>+'Bil 2015'!AC170</f>
        <v>75.92</v>
      </c>
      <c r="J170" s="10">
        <f t="shared" si="2"/>
        <v>0</v>
      </c>
    </row>
    <row r="171" spans="1:10" x14ac:dyDescent="0.3">
      <c r="A171" s="13">
        <v>11701000054</v>
      </c>
      <c r="B171" s="13" t="s">
        <v>246</v>
      </c>
      <c r="C171" s="12">
        <f>+'Sp 2013'!O171</f>
        <v>0</v>
      </c>
      <c r="D171" s="12">
        <f>+'Bil 2014'!O171</f>
        <v>10735.53</v>
      </c>
      <c r="E171" s="12">
        <f>+'Bil 2015'!P171</f>
        <v>0</v>
      </c>
      <c r="G171" s="12">
        <f>+'Sp 2013'!Y171</f>
        <v>0</v>
      </c>
      <c r="H171" s="12">
        <f>+'Bil 2014'!Z171</f>
        <v>10735.53</v>
      </c>
      <c r="I171" s="12">
        <f>+'Bil 2015'!AC171</f>
        <v>0</v>
      </c>
      <c r="J171" s="10">
        <f t="shared" si="2"/>
        <v>0</v>
      </c>
    </row>
    <row r="172" spans="1:10" x14ac:dyDescent="0.3">
      <c r="A172" s="13">
        <v>11701000055</v>
      </c>
      <c r="B172" s="13" t="s">
        <v>247</v>
      </c>
      <c r="C172" s="12">
        <f>+'Sp 2013'!O172</f>
        <v>25.47</v>
      </c>
      <c r="D172" s="12">
        <f>+'Bil 2014'!O172</f>
        <v>36.85</v>
      </c>
      <c r="E172" s="12">
        <f>+'Bil 2015'!P172</f>
        <v>36.85</v>
      </c>
      <c r="G172" s="12">
        <f>+'Sp 2013'!Y172</f>
        <v>25.47</v>
      </c>
      <c r="H172" s="12">
        <f>+'Bil 2014'!Z172</f>
        <v>36.85</v>
      </c>
      <c r="I172" s="12">
        <f>+'Bil 2015'!AC172</f>
        <v>36.85</v>
      </c>
      <c r="J172" s="10">
        <f t="shared" si="2"/>
        <v>0</v>
      </c>
    </row>
    <row r="173" spans="1:10" x14ac:dyDescent="0.3">
      <c r="A173" s="13">
        <v>11701000056</v>
      </c>
      <c r="B173" s="13" t="s">
        <v>248</v>
      </c>
      <c r="C173" s="12">
        <f>+'Sp 2013'!O173</f>
        <v>106.15</v>
      </c>
      <c r="D173" s="12">
        <f>+'Bil 2014'!O173</f>
        <v>488222.93</v>
      </c>
      <c r="E173" s="12">
        <f>+'Bil 2015'!P173</f>
        <v>458.79</v>
      </c>
      <c r="G173" s="12">
        <f>+'Sp 2013'!Y173</f>
        <v>106.15</v>
      </c>
      <c r="H173" s="12">
        <f>+'Bil 2014'!Z173</f>
        <v>488222.93</v>
      </c>
      <c r="I173" s="12">
        <f>+'Bil 2015'!AC173</f>
        <v>458.79</v>
      </c>
      <c r="J173" s="10">
        <f t="shared" si="2"/>
        <v>0</v>
      </c>
    </row>
    <row r="174" spans="1:10" x14ac:dyDescent="0.3">
      <c r="A174" s="13">
        <v>11701000058</v>
      </c>
      <c r="B174" s="13" t="s">
        <v>249</v>
      </c>
      <c r="C174" s="12">
        <f>+'Sp 2013'!O174</f>
        <v>612.44000000000005</v>
      </c>
      <c r="D174" s="12">
        <f>+'Bil 2014'!O174</f>
        <v>394.42</v>
      </c>
      <c r="E174" s="12">
        <f>+'Bil 2015'!P174</f>
        <v>134.61000000000001</v>
      </c>
      <c r="G174" s="12">
        <f>+'Sp 2013'!Y174</f>
        <v>612.44000000000005</v>
      </c>
      <c r="H174" s="12">
        <f>+'Bil 2014'!Z174</f>
        <v>394.42</v>
      </c>
      <c r="I174" s="12">
        <f>+'Bil 2015'!AC174</f>
        <v>134.61000000000001</v>
      </c>
      <c r="J174" s="10">
        <f t="shared" si="2"/>
        <v>0</v>
      </c>
    </row>
    <row r="175" spans="1:10" x14ac:dyDescent="0.3">
      <c r="A175" s="13">
        <v>11701000059</v>
      </c>
      <c r="B175" s="13" t="s">
        <v>250</v>
      </c>
      <c r="C175" s="12">
        <f>+'Sp 2013'!O175</f>
        <v>0</v>
      </c>
      <c r="D175" s="12">
        <f>+'Bil 2014'!O175</f>
        <v>36930.800000000003</v>
      </c>
      <c r="E175" s="12">
        <f>+'Bil 2015'!P175</f>
        <v>0</v>
      </c>
      <c r="G175" s="12">
        <f>+'Sp 2013'!Y175</f>
        <v>0</v>
      </c>
      <c r="H175" s="12">
        <f>+'Bil 2014'!Z175</f>
        <v>36930.800000000003</v>
      </c>
      <c r="I175" s="12">
        <f>+'Bil 2015'!AC175</f>
        <v>0</v>
      </c>
      <c r="J175" s="10">
        <f t="shared" si="2"/>
        <v>0</v>
      </c>
    </row>
    <row r="176" spans="1:10" x14ac:dyDescent="0.3">
      <c r="A176" s="13">
        <v>11701000060</v>
      </c>
      <c r="B176" s="13" t="s">
        <v>251</v>
      </c>
      <c r="C176" s="12">
        <f>+'Sp 2013'!O176</f>
        <v>40377.43</v>
      </c>
      <c r="D176" s="12">
        <f>+'Bil 2014'!O176</f>
        <v>27931.1</v>
      </c>
      <c r="E176" s="12">
        <f>+'Bil 2015'!P176</f>
        <v>0</v>
      </c>
      <c r="G176" s="12">
        <f>+'Sp 2013'!Y176</f>
        <v>40377.43</v>
      </c>
      <c r="H176" s="12">
        <f>+'Bil 2014'!Z176</f>
        <v>27931.1</v>
      </c>
      <c r="I176" s="12">
        <f>+'Bil 2015'!AC176</f>
        <v>0</v>
      </c>
      <c r="J176" s="10">
        <f t="shared" si="2"/>
        <v>0</v>
      </c>
    </row>
    <row r="177" spans="1:10" x14ac:dyDescent="0.3">
      <c r="A177" s="13">
        <v>11701000063</v>
      </c>
      <c r="B177" s="13" t="s">
        <v>252</v>
      </c>
      <c r="C177" s="12">
        <f>+'Sp 2013'!O177</f>
        <v>0</v>
      </c>
      <c r="D177" s="12">
        <f>+'Bil 2014'!O177</f>
        <v>1000</v>
      </c>
      <c r="E177" s="12">
        <f>+'Bil 2015'!P177</f>
        <v>0</v>
      </c>
      <c r="G177" s="12">
        <f>+'Sp 2013'!Y177</f>
        <v>0</v>
      </c>
      <c r="H177" s="12">
        <f>+'Bil 2014'!Z177</f>
        <v>1000</v>
      </c>
      <c r="I177" s="12">
        <f>+'Bil 2015'!AC177</f>
        <v>0</v>
      </c>
      <c r="J177" s="10">
        <f t="shared" si="2"/>
        <v>0</v>
      </c>
    </row>
    <row r="178" spans="1:10" x14ac:dyDescent="0.3">
      <c r="A178" s="13">
        <v>11901000011</v>
      </c>
      <c r="B178" s="13" t="s">
        <v>253</v>
      </c>
      <c r="C178" s="12">
        <f>+'Sp 2013'!O178</f>
        <v>6847.5</v>
      </c>
      <c r="D178" s="12">
        <f>+'Bil 2014'!O178</f>
        <v>600.17999999999995</v>
      </c>
      <c r="E178" s="12">
        <f>+'Bil 2015'!P178</f>
        <v>0</v>
      </c>
      <c r="G178" s="12">
        <f>+'Sp 2013'!Y178</f>
        <v>6847.5</v>
      </c>
      <c r="H178" s="12">
        <f>+'Bil 2014'!Z178</f>
        <v>600.17999999999995</v>
      </c>
      <c r="I178" s="12">
        <f>+'Bil 2015'!AC178</f>
        <v>0</v>
      </c>
      <c r="J178" s="10">
        <f t="shared" si="2"/>
        <v>0</v>
      </c>
    </row>
    <row r="179" spans="1:10" x14ac:dyDescent="0.3">
      <c r="A179" s="13">
        <v>11701000026</v>
      </c>
      <c r="B179" s="13" t="s">
        <v>254</v>
      </c>
      <c r="C179" s="12">
        <f>+'Sp 2013'!O179</f>
        <v>8263.27</v>
      </c>
      <c r="D179" s="12">
        <f>+'Bil 2014'!O179</f>
        <v>0</v>
      </c>
      <c r="E179" s="12">
        <f>+'Bil 2015'!P179</f>
        <v>0</v>
      </c>
      <c r="G179" s="12">
        <f>+'Sp 2013'!Y179</f>
        <v>8263.27</v>
      </c>
      <c r="H179" s="12">
        <f>+'Bil 2014'!Z179</f>
        <v>0</v>
      </c>
      <c r="I179" s="12">
        <f>+'Bil 2015'!AC179</f>
        <v>0</v>
      </c>
      <c r="J179" s="10">
        <f t="shared" si="2"/>
        <v>0</v>
      </c>
    </row>
    <row r="180" spans="1:10" x14ac:dyDescent="0.3">
      <c r="A180" s="26">
        <v>11802</v>
      </c>
      <c r="B180" s="27" t="s">
        <v>258</v>
      </c>
      <c r="C180" s="12">
        <f>+'Sp 2013'!O180</f>
        <v>20561.02</v>
      </c>
      <c r="D180" s="12">
        <f>+'Bil 2014'!O180</f>
        <v>28634.44</v>
      </c>
      <c r="E180" s="12">
        <f>+'Bil 2015'!P180</f>
        <v>60137.03</v>
      </c>
      <c r="G180" s="12">
        <f>+'Sp 2013'!Y180</f>
        <v>20561.02</v>
      </c>
      <c r="H180" s="12">
        <f>+'Bil 2014'!Z180</f>
        <v>20984.44</v>
      </c>
      <c r="I180" s="12">
        <f>+'Bil 2015'!AC180</f>
        <v>51822.65</v>
      </c>
      <c r="J180" s="10">
        <f t="shared" si="2"/>
        <v>-8314.3799999999974</v>
      </c>
    </row>
    <row r="181" spans="1:10" x14ac:dyDescent="0.3">
      <c r="A181" s="15">
        <v>33001000001</v>
      </c>
      <c r="B181" s="15" t="s">
        <v>263</v>
      </c>
      <c r="C181" s="12">
        <f>+'Sp 2013'!O181</f>
        <v>-5300000</v>
      </c>
      <c r="D181" s="12">
        <f>+'Bil 2014'!O181</f>
        <v>-5300000</v>
      </c>
      <c r="E181" s="12">
        <f>+'Bil 2015'!P181</f>
        <v>-5300000</v>
      </c>
      <c r="G181" s="12">
        <f>+'Sp 2013'!Y181</f>
        <v>-5300000</v>
      </c>
      <c r="H181" s="12">
        <f>+'Bil 2014'!Z181</f>
        <v>-5300000</v>
      </c>
      <c r="I181" s="12">
        <f>+'Bil 2015'!AC181</f>
        <v>-5300000</v>
      </c>
      <c r="J181" s="10">
        <f t="shared" si="2"/>
        <v>0</v>
      </c>
    </row>
    <row r="182" spans="1:10" x14ac:dyDescent="0.3">
      <c r="A182" s="15">
        <v>33004000001</v>
      </c>
      <c r="B182" s="15" t="s">
        <v>264</v>
      </c>
      <c r="C182" s="12">
        <f>+'Sp 2013'!O182</f>
        <v>-28446.1</v>
      </c>
      <c r="D182" s="12">
        <f>+'Bil 2014'!O182</f>
        <v>-31060.1</v>
      </c>
      <c r="E182" s="12">
        <f>+'Bil 2015'!P182</f>
        <v>-35125.1</v>
      </c>
      <c r="G182" s="12">
        <f>+'Sp 2013'!Y182</f>
        <v>-28446.1</v>
      </c>
      <c r="H182" s="12">
        <f>+'Bil 2014'!Z182</f>
        <v>-31060.1</v>
      </c>
      <c r="I182" s="12">
        <f>+'Bil 2015'!AC182</f>
        <v>-35125.1</v>
      </c>
      <c r="J182" s="10">
        <f t="shared" si="2"/>
        <v>0</v>
      </c>
    </row>
    <row r="183" spans="1:10" x14ac:dyDescent="0.3">
      <c r="A183" s="15">
        <v>33006000001</v>
      </c>
      <c r="B183" s="15" t="s">
        <v>269</v>
      </c>
      <c r="C183" s="12">
        <f>+'Sp 2013'!O183</f>
        <v>-118828</v>
      </c>
      <c r="D183" s="12">
        <f>+'Bil 2014'!O183</f>
        <v>-118828</v>
      </c>
      <c r="E183" s="12">
        <f>+'Bil 2015'!P183</f>
        <v>-118828</v>
      </c>
      <c r="G183" s="12">
        <f>+'Sp 2013'!Y183</f>
        <v>-118828</v>
      </c>
      <c r="H183" s="12">
        <f>+'Bil 2014'!Z183</f>
        <v>-118828</v>
      </c>
      <c r="I183" s="12">
        <f>+'Bil 2015'!AC183</f>
        <v>-118828</v>
      </c>
      <c r="J183" s="10">
        <f t="shared" si="2"/>
        <v>0</v>
      </c>
    </row>
    <row r="184" spans="1:10" x14ac:dyDescent="0.3">
      <c r="A184" s="15">
        <v>33007000001</v>
      </c>
      <c r="B184" s="15" t="s">
        <v>270</v>
      </c>
      <c r="C184" s="12">
        <f>+'Sp 2013'!O184</f>
        <v>-421643.72</v>
      </c>
      <c r="D184" s="12">
        <f>+'Bil 2014'!O184</f>
        <v>-471326.71999999997</v>
      </c>
      <c r="E184" s="12">
        <f>+'Bil 2015'!P184</f>
        <v>-548559.72</v>
      </c>
      <c r="G184" s="12">
        <f>+'Sp 2013'!Y184</f>
        <v>-421643.72</v>
      </c>
      <c r="H184" s="12">
        <f>+'Bil 2014'!Z184</f>
        <v>-471326.71999999997</v>
      </c>
      <c r="I184" s="12">
        <f>+'Bil 2015'!AC184</f>
        <v>-312829.49685508723</v>
      </c>
      <c r="J184" s="10">
        <f t="shared" si="2"/>
        <v>235730.22314491274</v>
      </c>
    </row>
    <row r="185" spans="1:10" x14ac:dyDescent="0.3">
      <c r="A185" s="23">
        <v>22002000005</v>
      </c>
      <c r="B185" s="23" t="s">
        <v>274</v>
      </c>
      <c r="C185" s="12">
        <f>+'Sp 2013'!O185</f>
        <v>-570755.94999999995</v>
      </c>
      <c r="D185" s="12">
        <f>+'Bil 2014'!O185</f>
        <v>-570755.94999999995</v>
      </c>
      <c r="E185" s="12">
        <f>+'Bil 2015'!P185</f>
        <v>-570755.94999999995</v>
      </c>
      <c r="G185" s="12">
        <f>+'Sp 2013'!Y185</f>
        <v>-570755.94999999995</v>
      </c>
      <c r="H185" s="12">
        <f>+'Bil 2014'!Z185</f>
        <v>-570755.94999999995</v>
      </c>
      <c r="I185" s="12">
        <f>+'Bil 2015'!AC185</f>
        <v>-570755.94999999995</v>
      </c>
      <c r="J185" s="10">
        <f t="shared" si="2"/>
        <v>0</v>
      </c>
    </row>
    <row r="186" spans="1:10" x14ac:dyDescent="0.3">
      <c r="A186" s="23">
        <v>22101000003</v>
      </c>
      <c r="B186" s="23" t="s">
        <v>280</v>
      </c>
      <c r="C186" s="12">
        <f>+'Sp 2013'!O186</f>
        <v>-284077.99</v>
      </c>
      <c r="D186" s="12">
        <f>+'Bil 2014'!O186</f>
        <v>-228327.46</v>
      </c>
      <c r="E186" s="12">
        <f>+'Bil 2015'!P186</f>
        <v>-265505.14</v>
      </c>
      <c r="G186" s="12">
        <f>+'Sp 2013'!Y186</f>
        <v>-228211.83</v>
      </c>
      <c r="H186" s="12">
        <f>+'Bil 2014'!Z186</f>
        <v>-215171.64</v>
      </c>
      <c r="I186" s="12">
        <f>+'Bil 2015'!AC186</f>
        <v>-235786.88</v>
      </c>
      <c r="J186" s="10">
        <f t="shared" si="2"/>
        <v>29718.260000000009</v>
      </c>
    </row>
    <row r="187" spans="1:10" x14ac:dyDescent="0.3">
      <c r="A187" s="110">
        <v>22001000001</v>
      </c>
      <c r="B187" s="111" t="s">
        <v>996</v>
      </c>
      <c r="C187" s="12">
        <f>+'Sp 2013'!O187</f>
        <v>0</v>
      </c>
      <c r="D187" s="12">
        <f>+'Bil 2014'!O187</f>
        <v>0</v>
      </c>
      <c r="E187" s="12">
        <f>+'Bil 2015'!P187</f>
        <v>-56266.85</v>
      </c>
      <c r="G187" s="12">
        <f>+'Sp 2013'!Y187</f>
        <v>0</v>
      </c>
      <c r="H187" s="12">
        <f>+'Bil 2014'!Z187</f>
        <v>0</v>
      </c>
      <c r="I187" s="12">
        <f>+'Bil 2015'!AC187</f>
        <v>-56266.85</v>
      </c>
      <c r="J187" s="10">
        <f t="shared" si="2"/>
        <v>0</v>
      </c>
    </row>
    <row r="188" spans="1:10" x14ac:dyDescent="0.3">
      <c r="A188" s="23" t="s">
        <v>731</v>
      </c>
      <c r="B188" s="15" t="s">
        <v>726</v>
      </c>
      <c r="C188" s="12">
        <f>+'Sp 2013'!O188</f>
        <v>0</v>
      </c>
      <c r="D188" s="12">
        <f>+'Bil 2014'!O188</f>
        <v>0</v>
      </c>
      <c r="E188" s="12">
        <f>+'Bil 2015'!P188</f>
        <v>0</v>
      </c>
      <c r="G188" s="12">
        <f>+'Sp 2013'!Y188</f>
        <v>11298.72975</v>
      </c>
      <c r="H188" s="12">
        <f>+'Bil 2014'!Z188</f>
        <v>8370.7525000000005</v>
      </c>
      <c r="I188" s="12">
        <f>+'Bil 2015'!AC188</f>
        <v>3224.3999999999983</v>
      </c>
      <c r="J188" s="10">
        <f t="shared" si="2"/>
        <v>3224.3999999999983</v>
      </c>
    </row>
    <row r="189" spans="1:10" x14ac:dyDescent="0.3">
      <c r="A189" s="23" t="s">
        <v>752</v>
      </c>
      <c r="B189" s="15" t="s">
        <v>753</v>
      </c>
      <c r="C189" s="12">
        <f>+'Sp 2013'!O189</f>
        <v>0</v>
      </c>
      <c r="D189" s="12">
        <f>+'Bil 2014'!O189</f>
        <v>0</v>
      </c>
      <c r="E189" s="12">
        <f>+'Bil 2015'!P189</f>
        <v>0</v>
      </c>
      <c r="G189" s="12">
        <f>+'Sp 2013'!Y189</f>
        <v>0</v>
      </c>
      <c r="H189" s="12">
        <f>+'Bil 2014'!Z189</f>
        <v>0</v>
      </c>
      <c r="I189" s="12">
        <f>+'Bil 2015'!AC189</f>
        <v>0</v>
      </c>
      <c r="J189" s="10">
        <f t="shared" si="2"/>
        <v>0</v>
      </c>
    </row>
    <row r="190" spans="1:10" x14ac:dyDescent="0.3">
      <c r="A190" s="15" t="s">
        <v>754</v>
      </c>
      <c r="B190" s="15" t="s">
        <v>755</v>
      </c>
      <c r="C190" s="12">
        <f>+'Sp 2013'!O190</f>
        <v>0</v>
      </c>
      <c r="D190" s="12">
        <f>+'Bil 2014'!O190</f>
        <v>0</v>
      </c>
      <c r="E190" s="12">
        <f>+'Bil 2015'!P190</f>
        <v>0</v>
      </c>
      <c r="G190" s="12">
        <f>+'Sp 2013'!Y190</f>
        <v>91218.873351002767</v>
      </c>
      <c r="H190" s="12">
        <f>+'Bil 2014'!Z190</f>
        <v>95670.447059520986</v>
      </c>
      <c r="I190" s="12">
        <f>+'Bil 2015'!AC190</f>
        <v>57557.810507896109</v>
      </c>
      <c r="J190" s="10">
        <f t="shared" si="2"/>
        <v>57557.810507896109</v>
      </c>
    </row>
    <row r="191" spans="1:10" x14ac:dyDescent="0.3">
      <c r="A191" s="15" t="s">
        <v>756</v>
      </c>
      <c r="B191" s="15" t="s">
        <v>757</v>
      </c>
      <c r="C191" s="12">
        <f>+'Sp 2013'!O191</f>
        <v>0</v>
      </c>
      <c r="D191" s="12">
        <f>+'Bil 2014'!O191</f>
        <v>0</v>
      </c>
      <c r="E191" s="12">
        <f>+'Bil 2015'!P191</f>
        <v>0</v>
      </c>
      <c r="G191" s="12">
        <f>+'Sp 2013'!Y191</f>
        <v>12936.494766142208</v>
      </c>
      <c r="H191" s="12">
        <f>+'Bil 2014'!Z191</f>
        <v>13567.808855713884</v>
      </c>
      <c r="I191" s="12">
        <f>+'Bil 2015'!AC191</f>
        <v>9030.7538394834464</v>
      </c>
      <c r="J191" s="10">
        <f t="shared" si="2"/>
        <v>9030.7538394834464</v>
      </c>
    </row>
    <row r="192" spans="1:10" x14ac:dyDescent="0.3">
      <c r="A192" s="15" t="s">
        <v>758</v>
      </c>
      <c r="B192" s="15" t="s">
        <v>759</v>
      </c>
      <c r="C192" s="12">
        <f>+'Sp 2013'!O192</f>
        <v>0</v>
      </c>
      <c r="D192" s="12">
        <f>+'Bil 2014'!O192</f>
        <v>0</v>
      </c>
      <c r="E192" s="12">
        <f>+'Bil 2015'!P192</f>
        <v>0</v>
      </c>
      <c r="G192" s="12">
        <f>+'Sp 2013'!Y192</f>
        <v>0</v>
      </c>
      <c r="H192" s="12">
        <f>+'Bil 2014'!Z192</f>
        <v>43.293899999999994</v>
      </c>
      <c r="I192" s="12">
        <f>+'Bil 2015'!AC192</f>
        <v>0.10582000000000846</v>
      </c>
      <c r="J192" s="10">
        <f t="shared" si="2"/>
        <v>0.10582000000000846</v>
      </c>
    </row>
    <row r="193" spans="1:10" x14ac:dyDescent="0.3">
      <c r="A193" s="15" t="s">
        <v>760</v>
      </c>
      <c r="B193" s="15" t="s">
        <v>761</v>
      </c>
      <c r="C193" s="12">
        <f>+'Sp 2013'!O193</f>
        <v>0</v>
      </c>
      <c r="D193" s="12">
        <f>+'Bil 2014'!O193</f>
        <v>0</v>
      </c>
      <c r="E193" s="12">
        <f>+'Bil 2015'!P193</f>
        <v>0</v>
      </c>
      <c r="G193" s="12">
        <f>+'Sp 2013'!Y193</f>
        <v>0</v>
      </c>
      <c r="H193" s="12">
        <f>+'Bil 2014'!Z193</f>
        <v>336.64125000000001</v>
      </c>
      <c r="I193" s="12">
        <f>+'Bil 2015'!AC193</f>
        <v>0</v>
      </c>
      <c r="J193" s="10">
        <f t="shared" si="2"/>
        <v>0</v>
      </c>
    </row>
    <row r="194" spans="1:10" x14ac:dyDescent="0.3">
      <c r="A194" s="15" t="s">
        <v>850</v>
      </c>
      <c r="B194" s="15" t="s">
        <v>851</v>
      </c>
      <c r="C194" s="12">
        <f>+'Sp 2013'!O194</f>
        <v>0</v>
      </c>
      <c r="D194" s="12">
        <f>+'Bil 2014'!O194</f>
        <v>0</v>
      </c>
      <c r="E194" s="12">
        <f>+'Bil 2015'!P194</f>
        <v>0</v>
      </c>
      <c r="G194" s="12">
        <f>+'Sp 2013'!Y194</f>
        <v>132.96270000000069</v>
      </c>
      <c r="H194" s="12">
        <f>+'Bil 2014'!Z194</f>
        <v>1294.5047700000002</v>
      </c>
      <c r="I194" s="12">
        <f>+'Bil 2015'!AC194</f>
        <v>765.64644000000021</v>
      </c>
      <c r="J194" s="10">
        <f t="shared" si="2"/>
        <v>765.64644000000021</v>
      </c>
    </row>
    <row r="195" spans="1:10" x14ac:dyDescent="0.3">
      <c r="A195" s="15" t="s">
        <v>848</v>
      </c>
      <c r="B195" s="15" t="s">
        <v>849</v>
      </c>
      <c r="C195" s="12">
        <f>+'Sp 2013'!O195</f>
        <v>0</v>
      </c>
      <c r="D195" s="12">
        <f>+'Bil 2014'!O195</f>
        <v>0</v>
      </c>
      <c r="E195" s="12">
        <f>+'Bil 2015'!P195</f>
        <v>0</v>
      </c>
      <c r="G195" s="12">
        <f>+'Sp 2013'!Y195</f>
        <v>937.55750000000489</v>
      </c>
      <c r="H195" s="12">
        <f>+'Bil 2014'!Z195</f>
        <v>9127.9182500000024</v>
      </c>
      <c r="I195" s="12">
        <f>+'Bil 2015'!AC195</f>
        <v>5398.7890000000016</v>
      </c>
      <c r="J195" s="10">
        <f t="shared" si="2"/>
        <v>5398.7890000000016</v>
      </c>
    </row>
    <row r="196" spans="1:10" x14ac:dyDescent="0.3">
      <c r="A196" s="15" t="s">
        <v>1006</v>
      </c>
      <c r="B196" s="15" t="s">
        <v>1008</v>
      </c>
      <c r="C196" s="12">
        <f>+'Sp 2013'!O196</f>
        <v>0</v>
      </c>
      <c r="D196" s="12">
        <f>+'Bil 2014'!O196</f>
        <v>0</v>
      </c>
      <c r="E196" s="12">
        <f>+'Bil 2015'!P196</f>
        <v>0</v>
      </c>
      <c r="G196" s="12">
        <f>+'Sp 2013'!Y196</f>
        <v>0</v>
      </c>
      <c r="H196" s="12">
        <f>+'Bil 2014'!Z196</f>
        <v>31839.988670409453</v>
      </c>
      <c r="I196" s="12">
        <f>+'Bil 2015'!AC196</f>
        <v>23042.851657571653</v>
      </c>
      <c r="J196" s="10">
        <f t="shared" ref="J196:J259" si="3">I196-E196</f>
        <v>23042.851657571653</v>
      </c>
    </row>
    <row r="197" spans="1:10" x14ac:dyDescent="0.3">
      <c r="A197" s="15" t="s">
        <v>1007</v>
      </c>
      <c r="B197" s="15" t="s">
        <v>1009</v>
      </c>
      <c r="C197" s="12">
        <f>+'Sp 2013'!O197</f>
        <v>0</v>
      </c>
      <c r="D197" s="12">
        <f>+'Bil 2014'!O197</f>
        <v>0</v>
      </c>
      <c r="E197" s="12">
        <f>+'Bil 2015'!P197</f>
        <v>0</v>
      </c>
      <c r="G197" s="12">
        <f>+'Sp 2013'!Y197</f>
        <v>0</v>
      </c>
      <c r="H197" s="12">
        <f>+'Bil 2014'!Z197</f>
        <v>4515.4893023489767</v>
      </c>
      <c r="I197" s="12">
        <f>+'Bil 2015'!AC197</f>
        <v>3612.8248246979529</v>
      </c>
      <c r="J197" s="10">
        <f t="shared" si="3"/>
        <v>3612.8248246979529</v>
      </c>
    </row>
    <row r="198" spans="1:10" x14ac:dyDescent="0.3">
      <c r="A198" s="15">
        <v>22002000001</v>
      </c>
      <c r="B198" s="15" t="s">
        <v>284</v>
      </c>
      <c r="C198" s="12">
        <f>+'Sp 2013'!O198</f>
        <v>-54668.22</v>
      </c>
      <c r="D198" s="12">
        <f>+'Bil 2014'!O198</f>
        <v>-65874.22</v>
      </c>
      <c r="E198" s="12">
        <f>+'Bil 2015'!P198</f>
        <v>-53496.07</v>
      </c>
      <c r="G198" s="12">
        <f>+'Sp 2013'!Y198</f>
        <v>-54668.22</v>
      </c>
      <c r="H198" s="12">
        <f>+'Bil 2014'!Z198</f>
        <v>-65874.22</v>
      </c>
      <c r="I198" s="12">
        <f>+'Bil 2015'!AC198</f>
        <v>-53496.07</v>
      </c>
      <c r="J198" s="10">
        <f t="shared" si="3"/>
        <v>0</v>
      </c>
    </row>
    <row r="199" spans="1:10" x14ac:dyDescent="0.3">
      <c r="A199" s="15">
        <v>22002000004</v>
      </c>
      <c r="B199" s="15" t="s">
        <v>285</v>
      </c>
      <c r="C199" s="12">
        <f>+'Sp 2013'!O199</f>
        <v>0</v>
      </c>
      <c r="D199" s="12">
        <f>+'Bil 2014'!O199</f>
        <v>0</v>
      </c>
      <c r="E199" s="12">
        <f>+'Bil 2015'!P199</f>
        <v>0</v>
      </c>
      <c r="G199" s="12">
        <f>+'Sp 2013'!Y199</f>
        <v>0</v>
      </c>
      <c r="H199" s="12">
        <f>+'Bil 2014'!Z199</f>
        <v>0</v>
      </c>
      <c r="I199" s="12">
        <f>+'Bil 2015'!AC199</f>
        <v>0</v>
      </c>
      <c r="J199" s="10">
        <f t="shared" si="3"/>
        <v>0</v>
      </c>
    </row>
    <row r="200" spans="1:10" x14ac:dyDescent="0.3">
      <c r="A200" s="15">
        <v>22101000004</v>
      </c>
      <c r="B200" s="15" t="s">
        <v>290</v>
      </c>
      <c r="C200" s="12">
        <f>+'Sp 2013'!O200</f>
        <v>-635411.93999999994</v>
      </c>
      <c r="D200" s="12">
        <f>+'Bil 2014'!O200</f>
        <v>-706503.92</v>
      </c>
      <c r="E200" s="12">
        <f>+'Bil 2015'!P200</f>
        <v>-674083.57</v>
      </c>
      <c r="G200" s="12">
        <f>+'Sp 2013'!Y200</f>
        <v>-635411.93999999994</v>
      </c>
      <c r="H200" s="12">
        <f>+'Bil 2014'!Z200</f>
        <v>-706503.92</v>
      </c>
      <c r="I200" s="12">
        <f>+'Bil 2015'!AC200</f>
        <v>-674083.57</v>
      </c>
      <c r="J200" s="10">
        <f t="shared" si="3"/>
        <v>0</v>
      </c>
    </row>
    <row r="201" spans="1:10" x14ac:dyDescent="0.3">
      <c r="A201" s="15">
        <v>22101000001</v>
      </c>
      <c r="B201" s="15" t="s">
        <v>291</v>
      </c>
      <c r="C201" s="12">
        <f>+'Sp 2013'!O201</f>
        <v>-223370.23999999999</v>
      </c>
      <c r="D201" s="12">
        <f>+'Bil 2014'!O201</f>
        <v>-206205.88</v>
      </c>
      <c r="E201" s="12">
        <f>+'Bil 2015'!P201</f>
        <v>-207593.4</v>
      </c>
      <c r="G201" s="12">
        <f>+'Sp 2013'!Y201</f>
        <v>-226779.54</v>
      </c>
      <c r="H201" s="12">
        <f>+'Bil 2014'!Z201</f>
        <v>-239398.31</v>
      </c>
      <c r="I201" s="12">
        <f>+'Bil 2015'!AC201</f>
        <v>-227225.36</v>
      </c>
      <c r="J201" s="10">
        <f t="shared" si="3"/>
        <v>-19631.959999999992</v>
      </c>
    </row>
    <row r="202" spans="1:10" x14ac:dyDescent="0.3">
      <c r="A202" s="15">
        <v>22101000005</v>
      </c>
      <c r="B202" s="15" t="s">
        <v>762</v>
      </c>
      <c r="C202" s="12">
        <f>+'Sp 2013'!O202</f>
        <v>0</v>
      </c>
      <c r="D202" s="12">
        <f>+'Bil 2014'!O202</f>
        <v>0</v>
      </c>
      <c r="E202" s="12">
        <f>+'Bil 2015'!P202</f>
        <v>-74502.27</v>
      </c>
      <c r="G202" s="12">
        <f>+'Sp 2013'!Y202</f>
        <v>0</v>
      </c>
      <c r="H202" s="12">
        <f>+'Bil 2014'!Z202</f>
        <v>0</v>
      </c>
      <c r="I202" s="12">
        <f>+'Bil 2015'!AC202</f>
        <v>-74502.27</v>
      </c>
      <c r="J202" s="10">
        <f t="shared" si="3"/>
        <v>0</v>
      </c>
    </row>
    <row r="203" spans="1:10" x14ac:dyDescent="0.3">
      <c r="A203" s="15">
        <v>11701000018</v>
      </c>
      <c r="B203" s="15" t="s">
        <v>297</v>
      </c>
      <c r="C203" s="12">
        <f>+'Sp 2013'!O203</f>
        <v>-514.41</v>
      </c>
      <c r="D203" s="12">
        <f>+'Bil 2014'!O203</f>
        <v>-10902.38</v>
      </c>
      <c r="E203" s="12">
        <f>+'Bil 2015'!P203</f>
        <v>-12858.3</v>
      </c>
      <c r="G203" s="12">
        <f>+'Sp 2013'!Y203</f>
        <v>-514.41</v>
      </c>
      <c r="H203" s="12">
        <f>+'Bil 2014'!Z203</f>
        <v>-10902.38</v>
      </c>
      <c r="I203" s="12">
        <f>+'Bil 2015'!AC203</f>
        <v>-12858.3</v>
      </c>
      <c r="J203" s="10">
        <f t="shared" si="3"/>
        <v>0</v>
      </c>
    </row>
    <row r="204" spans="1:10" x14ac:dyDescent="0.3">
      <c r="A204" s="15">
        <v>11701000030</v>
      </c>
      <c r="B204" s="15" t="s">
        <v>298</v>
      </c>
      <c r="C204" s="12">
        <f>+'Sp 2013'!O204</f>
        <v>-66377.66</v>
      </c>
      <c r="D204" s="12">
        <f>+'Bil 2014'!O204</f>
        <v>-86674.33</v>
      </c>
      <c r="E204" s="12">
        <f>+'Bil 2015'!P204</f>
        <v>-94572.77</v>
      </c>
      <c r="G204" s="12">
        <f>+'Sp 2013'!Y204</f>
        <v>-66377.66</v>
      </c>
      <c r="H204" s="12">
        <f>+'Bil 2014'!Z204</f>
        <v>-86674.33</v>
      </c>
      <c r="I204" s="12">
        <f>+'Bil 2015'!AC204</f>
        <v>-94572.77</v>
      </c>
      <c r="J204" s="10">
        <f t="shared" si="3"/>
        <v>0</v>
      </c>
    </row>
    <row r="205" spans="1:10" x14ac:dyDescent="0.3">
      <c r="A205" s="13">
        <v>11701000061</v>
      </c>
      <c r="B205" s="13" t="s">
        <v>299</v>
      </c>
      <c r="C205" s="12">
        <f>+'Sp 2013'!O205</f>
        <v>-97161.19</v>
      </c>
      <c r="D205" s="12">
        <f>+'Bil 2014'!O205</f>
        <v>-323438.49</v>
      </c>
      <c r="E205" s="12">
        <f>+'Bil 2015'!P205</f>
        <v>-666283.76</v>
      </c>
      <c r="G205" s="12">
        <f>+'Sp 2013'!Y205</f>
        <v>-97161.19</v>
      </c>
      <c r="H205" s="12">
        <f>+'Bil 2014'!Z205</f>
        <v>-323438.49</v>
      </c>
      <c r="I205" s="12">
        <f>+'Bil 2015'!AC205</f>
        <v>-666283.76</v>
      </c>
      <c r="J205" s="10">
        <f t="shared" si="3"/>
        <v>0</v>
      </c>
    </row>
    <row r="206" spans="1:10" x14ac:dyDescent="0.3">
      <c r="A206" s="13">
        <v>11701000054</v>
      </c>
      <c r="B206" s="13" t="s">
        <v>246</v>
      </c>
      <c r="C206" s="12">
        <f>+'Sp 2013'!O206</f>
        <v>-35231.85</v>
      </c>
      <c r="D206" s="12">
        <f>+'Bil 2014'!O206</f>
        <v>0</v>
      </c>
      <c r="E206" s="12">
        <f>+'Bil 2015'!P206</f>
        <v>-39012.370000000003</v>
      </c>
      <c r="G206" s="12">
        <f>+'Sp 2013'!Y206</f>
        <v>-35231.85</v>
      </c>
      <c r="H206" s="12">
        <f>+'Bil 2014'!Z206</f>
        <v>0</v>
      </c>
      <c r="I206" s="12">
        <f>+'Bil 2015'!AC206</f>
        <v>-39012.370000000003</v>
      </c>
      <c r="J206" s="10">
        <f t="shared" si="3"/>
        <v>0</v>
      </c>
    </row>
    <row r="207" spans="1:10" x14ac:dyDescent="0.3">
      <c r="A207" s="13">
        <v>11701000059</v>
      </c>
      <c r="B207" s="13" t="s">
        <v>250</v>
      </c>
      <c r="C207" s="12">
        <f>+'Sp 2013'!O207</f>
        <v>-44023.66</v>
      </c>
      <c r="D207" s="12">
        <f>+'Bil 2014'!O207</f>
        <v>0</v>
      </c>
      <c r="E207" s="12">
        <f>+'Bil 2015'!P207</f>
        <v>-55723.34</v>
      </c>
      <c r="G207" s="12">
        <f>+'Sp 2013'!Y207</f>
        <v>-44023.66</v>
      </c>
      <c r="H207" s="12">
        <f>+'Bil 2014'!Z207</f>
        <v>0</v>
      </c>
      <c r="I207" s="12">
        <f>+'Bil 2015'!AC207</f>
        <v>-55723.34</v>
      </c>
      <c r="J207" s="10">
        <f t="shared" si="3"/>
        <v>0</v>
      </c>
    </row>
    <row r="208" spans="1:10" x14ac:dyDescent="0.3">
      <c r="A208" s="13">
        <v>11701000060</v>
      </c>
      <c r="B208" s="13" t="s">
        <v>251</v>
      </c>
      <c r="C208" s="12">
        <f>+'Sp 2013'!O208</f>
        <v>0</v>
      </c>
      <c r="D208" s="12">
        <f>+'Bil 2014'!O208</f>
        <v>0</v>
      </c>
      <c r="E208" s="12">
        <f>+'Bil 2015'!P208</f>
        <v>-23519.69</v>
      </c>
      <c r="G208" s="12">
        <f>+'Sp 2013'!Y208</f>
        <v>0</v>
      </c>
      <c r="H208" s="12">
        <f>+'Bil 2014'!Z208</f>
        <v>0</v>
      </c>
      <c r="I208" s="12">
        <f>+'Bil 2015'!AC208</f>
        <v>-23519.69</v>
      </c>
      <c r="J208" s="10">
        <f t="shared" si="3"/>
        <v>0</v>
      </c>
    </row>
    <row r="209" spans="1:10" x14ac:dyDescent="0.3">
      <c r="A209" s="13">
        <v>11701000063</v>
      </c>
      <c r="B209" s="13" t="s">
        <v>252</v>
      </c>
      <c r="C209" s="12">
        <f>+'Sp 2013'!O209</f>
        <v>0</v>
      </c>
      <c r="D209" s="12">
        <f>+'Bil 2014'!O209</f>
        <v>0</v>
      </c>
      <c r="E209" s="12">
        <f>+'Bil 2015'!P209</f>
        <v>-33551.269999999997</v>
      </c>
      <c r="G209" s="12">
        <f>+'Sp 2013'!Y209</f>
        <v>0</v>
      </c>
      <c r="H209" s="12">
        <f>+'Bil 2014'!Z209</f>
        <v>0</v>
      </c>
      <c r="I209" s="12">
        <f>+'Bil 2015'!AC209</f>
        <v>-33551.269999999997</v>
      </c>
      <c r="J209" s="10">
        <f t="shared" si="3"/>
        <v>0</v>
      </c>
    </row>
    <row r="210" spans="1:10" x14ac:dyDescent="0.3">
      <c r="A210" s="13">
        <v>11701000064</v>
      </c>
      <c r="B210" s="13" t="s">
        <v>300</v>
      </c>
      <c r="C210" s="12">
        <f>+'Sp 2013'!O210</f>
        <v>0</v>
      </c>
      <c r="D210" s="12">
        <f>+'Bil 2014'!O210</f>
        <v>0</v>
      </c>
      <c r="E210" s="12">
        <f>+'Bil 2015'!P210</f>
        <v>-15847.25</v>
      </c>
      <c r="G210" s="12">
        <f>+'Sp 2013'!Y210</f>
        <v>0</v>
      </c>
      <c r="H210" s="12">
        <f>+'Bil 2014'!Z210</f>
        <v>0</v>
      </c>
      <c r="I210" s="12">
        <f>+'Bil 2015'!AC210</f>
        <v>-15847.25</v>
      </c>
      <c r="J210" s="10">
        <f t="shared" si="3"/>
        <v>0</v>
      </c>
    </row>
    <row r="211" spans="1:10" x14ac:dyDescent="0.3">
      <c r="A211" s="13">
        <v>11701000066</v>
      </c>
      <c r="B211" s="13" t="s">
        <v>301</v>
      </c>
      <c r="C211" s="12">
        <f>+'Sp 2013'!O211</f>
        <v>0</v>
      </c>
      <c r="D211" s="12">
        <f>+'Bil 2014'!O211</f>
        <v>0</v>
      </c>
      <c r="E211" s="12">
        <f>+'Bil 2015'!P211</f>
        <v>-36192.01</v>
      </c>
      <c r="G211" s="12">
        <f>+'Sp 2013'!Y211</f>
        <v>0</v>
      </c>
      <c r="H211" s="12">
        <f>+'Bil 2014'!Z211</f>
        <v>0</v>
      </c>
      <c r="I211" s="12">
        <f>+'Bil 2015'!AC211</f>
        <v>-36192.01</v>
      </c>
      <c r="J211" s="10">
        <f t="shared" si="3"/>
        <v>0</v>
      </c>
    </row>
    <row r="212" spans="1:10" x14ac:dyDescent="0.3">
      <c r="A212" s="13">
        <v>22205000008</v>
      </c>
      <c r="B212" s="13" t="s">
        <v>302</v>
      </c>
      <c r="C212" s="12">
        <f>+'Sp 2013'!O212</f>
        <v>-461836.61</v>
      </c>
      <c r="D212" s="12">
        <f>+'Bil 2014'!O212</f>
        <v>-385016.58</v>
      </c>
      <c r="E212" s="12">
        <f>+'Bil 2015'!P212</f>
        <v>-273885.17</v>
      </c>
      <c r="G212" s="12">
        <f>+'Sp 2013'!Y212</f>
        <v>-461836.61</v>
      </c>
      <c r="H212" s="12">
        <f>+'Bil 2014'!Z212</f>
        <v>-385016.58</v>
      </c>
      <c r="I212" s="12">
        <f>+'Bil 2015'!AC212</f>
        <v>-273885.17</v>
      </c>
      <c r="J212" s="10">
        <f t="shared" si="3"/>
        <v>0</v>
      </c>
    </row>
    <row r="213" spans="1:10" x14ac:dyDescent="0.3">
      <c r="A213" s="13">
        <v>11901000003</v>
      </c>
      <c r="B213" s="13" t="s">
        <v>303</v>
      </c>
      <c r="C213" s="12">
        <f>+'Sp 2013'!O213</f>
        <v>0</v>
      </c>
      <c r="D213" s="12">
        <f>+'Bil 2014'!O213</f>
        <v>-39703.410000000003</v>
      </c>
      <c r="E213" s="12">
        <f>+'Bil 2015'!P213</f>
        <v>0</v>
      </c>
      <c r="G213" s="12">
        <f>+'Sp 2013'!Y213</f>
        <v>0</v>
      </c>
      <c r="H213" s="12">
        <f>+'Bil 2014'!Z213</f>
        <v>-39703.410000000003</v>
      </c>
      <c r="I213" s="12">
        <f>+'Bil 2015'!AC213</f>
        <v>0</v>
      </c>
      <c r="J213" s="10">
        <f t="shared" si="3"/>
        <v>0</v>
      </c>
    </row>
    <row r="214" spans="1:10" x14ac:dyDescent="0.3">
      <c r="A214" s="13">
        <v>11901000008</v>
      </c>
      <c r="B214" s="13" t="s">
        <v>304</v>
      </c>
      <c r="C214" s="12">
        <f>+'Sp 2013'!O214</f>
        <v>0</v>
      </c>
      <c r="D214" s="12">
        <f>+'Bil 2014'!O214</f>
        <v>-67838.14</v>
      </c>
      <c r="E214" s="12">
        <f>+'Bil 2015'!P214</f>
        <v>0</v>
      </c>
      <c r="G214" s="12">
        <f>+'Sp 2013'!Y214</f>
        <v>0</v>
      </c>
      <c r="H214" s="12">
        <f>+'Bil 2014'!Z214</f>
        <v>-67838.14</v>
      </c>
      <c r="I214" s="12">
        <f>+'Bil 2015'!AC214</f>
        <v>0</v>
      </c>
      <c r="J214" s="10">
        <f t="shared" si="3"/>
        <v>0</v>
      </c>
    </row>
    <row r="215" spans="1:10" x14ac:dyDescent="0.3">
      <c r="A215" s="13">
        <v>11901000010</v>
      </c>
      <c r="B215" s="13" t="s">
        <v>305</v>
      </c>
      <c r="C215" s="12">
        <f>+'Sp 2013'!O215</f>
        <v>868.27</v>
      </c>
      <c r="D215" s="12">
        <f>+'Bil 2014'!O215</f>
        <v>-14567.83</v>
      </c>
      <c r="E215" s="12">
        <f>+'Bil 2015'!P215</f>
        <v>0</v>
      </c>
      <c r="G215" s="12">
        <f>+'Sp 2013'!Y215</f>
        <v>868.27</v>
      </c>
      <c r="H215" s="12">
        <f>+'Bil 2014'!Z215</f>
        <v>-14567.83</v>
      </c>
      <c r="I215" s="12">
        <f>+'Bil 2015'!AC215</f>
        <v>0</v>
      </c>
      <c r="J215" s="10">
        <f t="shared" si="3"/>
        <v>0</v>
      </c>
    </row>
    <row r="216" spans="1:10" x14ac:dyDescent="0.3">
      <c r="A216" s="13">
        <v>22205000007</v>
      </c>
      <c r="B216" s="13" t="s">
        <v>307</v>
      </c>
      <c r="C216" s="12">
        <f>+'Sp 2013'!O216</f>
        <v>-666158.46</v>
      </c>
      <c r="D216" s="12">
        <f>+'Bil 2014'!O216</f>
        <v>-633000.36</v>
      </c>
      <c r="E216" s="12">
        <f>+'Bil 2015'!P216</f>
        <v>-606974.76</v>
      </c>
      <c r="G216" s="12">
        <f>+'Sp 2013'!Y216</f>
        <v>-666158.46</v>
      </c>
      <c r="H216" s="12">
        <f>+'Bil 2014'!Z216</f>
        <v>-633000.36</v>
      </c>
      <c r="I216" s="12">
        <f>+'Bil 2015'!AC216</f>
        <v>-606974.76</v>
      </c>
      <c r="J216" s="10">
        <f t="shared" si="3"/>
        <v>0</v>
      </c>
    </row>
    <row r="217" spans="1:10" x14ac:dyDescent="0.3">
      <c r="A217" s="13">
        <v>22205000009</v>
      </c>
      <c r="B217" s="13" t="s">
        <v>308</v>
      </c>
      <c r="C217" s="12">
        <f>+'Sp 2013'!O217</f>
        <v>-1945423.36</v>
      </c>
      <c r="D217" s="12">
        <f>+'Bil 2014'!O217</f>
        <v>-1960006.85</v>
      </c>
      <c r="E217" s="12">
        <f>+'Bil 2015'!P217</f>
        <v>-1753454</v>
      </c>
      <c r="G217" s="12">
        <f>+'Sp 2013'!Y217</f>
        <v>-1945423.36</v>
      </c>
      <c r="H217" s="12">
        <f>+'Bil 2014'!Z217</f>
        <v>-1960006.85</v>
      </c>
      <c r="I217" s="12">
        <f>+'Bil 2015'!AC217</f>
        <v>-1753454</v>
      </c>
      <c r="J217" s="10">
        <f t="shared" si="3"/>
        <v>0</v>
      </c>
    </row>
    <row r="218" spans="1:10" x14ac:dyDescent="0.3">
      <c r="A218" s="15">
        <v>22205000011</v>
      </c>
      <c r="B218" s="15" t="s">
        <v>309</v>
      </c>
      <c r="C218" s="12">
        <f>+'Sp 2013'!O218</f>
        <v>-424664.6</v>
      </c>
      <c r="D218" s="12">
        <f>+'Bil 2014'!O218</f>
        <v>-282641.99</v>
      </c>
      <c r="E218" s="12">
        <f>+'Bil 2015'!P218</f>
        <v>0</v>
      </c>
      <c r="G218" s="12">
        <f>+'Sp 2013'!Y218</f>
        <v>-424664.6</v>
      </c>
      <c r="H218" s="12">
        <f>+'Bil 2014'!Z218</f>
        <v>-282641.99</v>
      </c>
      <c r="I218" s="12">
        <f>+'Bil 2015'!AC218</f>
        <v>0</v>
      </c>
      <c r="J218" s="10">
        <f t="shared" si="3"/>
        <v>0</v>
      </c>
    </row>
    <row r="219" spans="1:10" x14ac:dyDescent="0.3">
      <c r="A219" s="15">
        <v>22205000013</v>
      </c>
      <c r="B219" s="15" t="s">
        <v>310</v>
      </c>
      <c r="C219" s="12">
        <f>+'Sp 2013'!O219</f>
        <v>-191112.46</v>
      </c>
      <c r="D219" s="12">
        <f>+'Bil 2014'!O219</f>
        <v>-177090.31</v>
      </c>
      <c r="E219" s="12">
        <f>+'Bil 2015'!P219</f>
        <v>-231546.46</v>
      </c>
      <c r="G219" s="12">
        <f>+'Sp 2013'!Y219</f>
        <v>-191112.46</v>
      </c>
      <c r="H219" s="12">
        <f>+'Bil 2014'!Z219</f>
        <v>-177090.31</v>
      </c>
      <c r="I219" s="12">
        <f>+'Bil 2015'!AC219</f>
        <v>-231546.46</v>
      </c>
      <c r="J219" s="10">
        <f t="shared" si="3"/>
        <v>0</v>
      </c>
    </row>
    <row r="220" spans="1:10" x14ac:dyDescent="0.3">
      <c r="A220" s="15">
        <v>22205000014</v>
      </c>
      <c r="B220" s="15" t="s">
        <v>311</v>
      </c>
      <c r="C220" s="12">
        <f>+'Sp 2013'!O220</f>
        <v>-198159.63</v>
      </c>
      <c r="D220" s="12">
        <f>+'Bil 2014'!O220</f>
        <v>-195578.05</v>
      </c>
      <c r="E220" s="12">
        <f>+'Bil 2015'!P220</f>
        <v>-193494.7</v>
      </c>
      <c r="G220" s="12">
        <f>+'Sp 2013'!Y220</f>
        <v>-198159.63</v>
      </c>
      <c r="H220" s="12">
        <f>+'Bil 2014'!Z220</f>
        <v>-195578.05</v>
      </c>
      <c r="I220" s="12">
        <f>+'Bil 2015'!AC220</f>
        <v>-193494.7</v>
      </c>
      <c r="J220" s="10">
        <f t="shared" si="3"/>
        <v>0</v>
      </c>
    </row>
    <row r="221" spans="1:10" x14ac:dyDescent="0.3">
      <c r="A221" s="15">
        <v>22205000016</v>
      </c>
      <c r="B221" s="15" t="s">
        <v>312</v>
      </c>
      <c r="C221" s="12">
        <f>+'Sp 2013'!O221</f>
        <v>-362702.48</v>
      </c>
      <c r="D221" s="12">
        <f>+'Bil 2014'!O221</f>
        <v>-455626.42</v>
      </c>
      <c r="E221" s="12">
        <f>+'Bil 2015'!P221</f>
        <v>-525211.79</v>
      </c>
      <c r="G221" s="12">
        <f>+'Sp 2013'!Y221</f>
        <v>-362702.48</v>
      </c>
      <c r="H221" s="12">
        <f>+'Bil 2014'!Z221</f>
        <v>-455626.42</v>
      </c>
      <c r="I221" s="12">
        <f>+'Bil 2015'!AC221</f>
        <v>-525211.79</v>
      </c>
      <c r="J221" s="10">
        <f t="shared" si="3"/>
        <v>0</v>
      </c>
    </row>
    <row r="222" spans="1:10" x14ac:dyDescent="0.3">
      <c r="A222" s="15">
        <v>22205000019</v>
      </c>
      <c r="B222" s="15" t="s">
        <v>313</v>
      </c>
      <c r="C222" s="12">
        <f>+'Sp 2013'!O222</f>
        <v>-1387237.03</v>
      </c>
      <c r="D222" s="12">
        <f>+'Bil 2014'!O222</f>
        <v>-928271.13</v>
      </c>
      <c r="E222" s="12">
        <f>+'Bil 2015'!P222</f>
        <v>-978139.94</v>
      </c>
      <c r="G222" s="12">
        <f>+'Sp 2013'!Y222</f>
        <v>-1387237.03</v>
      </c>
      <c r="H222" s="12">
        <f>+'Bil 2014'!Z222</f>
        <v>-928271.13</v>
      </c>
      <c r="I222" s="12">
        <f>+'Bil 2015'!AC222</f>
        <v>-978139.94</v>
      </c>
      <c r="J222" s="10">
        <f t="shared" si="3"/>
        <v>0</v>
      </c>
    </row>
    <row r="223" spans="1:10" x14ac:dyDescent="0.3">
      <c r="A223" s="15">
        <v>22205000020</v>
      </c>
      <c r="B223" s="15" t="s">
        <v>314</v>
      </c>
      <c r="C223" s="12">
        <f>+'Sp 2013'!O223</f>
        <v>0</v>
      </c>
      <c r="D223" s="12">
        <f>+'Bil 2014'!O223</f>
        <v>-292142.44</v>
      </c>
      <c r="E223" s="12">
        <f>+'Bil 2015'!P223</f>
        <v>-552066.98</v>
      </c>
      <c r="G223" s="12">
        <f>+'Sp 2013'!Y223</f>
        <v>0</v>
      </c>
      <c r="H223" s="12">
        <f>+'Bil 2014'!Z223</f>
        <v>-292142.44</v>
      </c>
      <c r="I223" s="12">
        <f>+'Bil 2015'!AC223</f>
        <v>-552066.98</v>
      </c>
      <c r="J223" s="10">
        <f t="shared" si="3"/>
        <v>0</v>
      </c>
    </row>
    <row r="224" spans="1:10" x14ac:dyDescent="0.3">
      <c r="A224" s="15">
        <v>22205000027</v>
      </c>
      <c r="B224" s="15" t="s">
        <v>315</v>
      </c>
      <c r="C224" s="12">
        <f>+'Sp 2013'!O224</f>
        <v>-402996.07</v>
      </c>
      <c r="D224" s="12">
        <f>+'Bil 2014'!O224</f>
        <v>-297968</v>
      </c>
      <c r="E224" s="12">
        <f>+'Bil 2015'!P224</f>
        <v>-360873</v>
      </c>
      <c r="G224" s="12">
        <f>+'Sp 2013'!Y224</f>
        <v>-402996.07</v>
      </c>
      <c r="H224" s="12">
        <f>+'Bil 2014'!Z224</f>
        <v>-297968</v>
      </c>
      <c r="I224" s="12">
        <f>+'Bil 2015'!AC224</f>
        <v>-360873</v>
      </c>
      <c r="J224" s="10">
        <f t="shared" si="3"/>
        <v>0</v>
      </c>
    </row>
    <row r="225" spans="1:10" x14ac:dyDescent="0.3">
      <c r="A225" s="15">
        <v>22205000030</v>
      </c>
      <c r="B225" s="15" t="s">
        <v>316</v>
      </c>
      <c r="C225" s="12">
        <f>+'Sp 2013'!O225</f>
        <v>-490329.09</v>
      </c>
      <c r="D225" s="12">
        <f>+'Bil 2014'!O225</f>
        <v>-496214.6</v>
      </c>
      <c r="E225" s="12">
        <f>+'Bil 2015'!P225</f>
        <v>-492859.3</v>
      </c>
      <c r="G225" s="12">
        <f>+'Sp 2013'!Y225</f>
        <v>-490329.09</v>
      </c>
      <c r="H225" s="12">
        <f>+'Bil 2014'!Z225</f>
        <v>-496214.6</v>
      </c>
      <c r="I225" s="12">
        <f>+'Bil 2015'!AC225</f>
        <v>-492859.3</v>
      </c>
      <c r="J225" s="10">
        <f t="shared" si="3"/>
        <v>0</v>
      </c>
    </row>
    <row r="226" spans="1:10" x14ac:dyDescent="0.3">
      <c r="A226" s="15">
        <v>22205000032</v>
      </c>
      <c r="B226" s="15" t="s">
        <v>317</v>
      </c>
      <c r="C226" s="12">
        <f>+'Sp 2013'!O226</f>
        <v>-144300.09</v>
      </c>
      <c r="D226" s="12">
        <f>+'Bil 2014'!O226</f>
        <v>-157870.28</v>
      </c>
      <c r="E226" s="12">
        <f>+'Bil 2015'!P226</f>
        <v>-258352.03</v>
      </c>
      <c r="G226" s="12">
        <f>+'Sp 2013'!Y226</f>
        <v>-144300.09</v>
      </c>
      <c r="H226" s="12">
        <f>+'Bil 2014'!Z226</f>
        <v>-157870.28</v>
      </c>
      <c r="I226" s="12">
        <f>+'Bil 2015'!AC226</f>
        <v>-258352.03</v>
      </c>
      <c r="J226" s="10">
        <f t="shared" si="3"/>
        <v>0</v>
      </c>
    </row>
    <row r="227" spans="1:10" x14ac:dyDescent="0.3">
      <c r="A227" s="15">
        <v>22205000034</v>
      </c>
      <c r="B227" s="15" t="s">
        <v>318</v>
      </c>
      <c r="C227" s="12">
        <f>+'Sp 2013'!O227</f>
        <v>0</v>
      </c>
      <c r="D227" s="12">
        <f>+'Bil 2014'!O227</f>
        <v>-96177.53</v>
      </c>
      <c r="E227" s="12">
        <f>+'Bil 2015'!P227</f>
        <v>-146222.54999999999</v>
      </c>
      <c r="G227" s="12">
        <f>+'Sp 2013'!Y227</f>
        <v>0</v>
      </c>
      <c r="H227" s="12">
        <f>+'Bil 2014'!Z227</f>
        <v>-96177.53</v>
      </c>
      <c r="I227" s="12">
        <f>+'Bil 2015'!AC227</f>
        <v>-146222.54999999999</v>
      </c>
      <c r="J227" s="10">
        <f t="shared" si="3"/>
        <v>0</v>
      </c>
    </row>
    <row r="228" spans="1:10" x14ac:dyDescent="0.3">
      <c r="A228" s="15">
        <v>22205000029</v>
      </c>
      <c r="B228" s="15" t="s">
        <v>320</v>
      </c>
      <c r="C228" s="12">
        <f>+'Sp 2013'!O228</f>
        <v>0</v>
      </c>
      <c r="D228" s="12">
        <f>+'Bil 2014'!O228</f>
        <v>-12500</v>
      </c>
      <c r="E228" s="12">
        <f>+'Bil 2015'!P228</f>
        <v>-300000</v>
      </c>
      <c r="G228" s="12">
        <f>+'Sp 2013'!Y228</f>
        <v>0</v>
      </c>
      <c r="H228" s="12">
        <f>+'Bil 2014'!Z228</f>
        <v>-12500</v>
      </c>
      <c r="I228" s="12">
        <f>+'Bil 2015'!AC228</f>
        <v>-300000</v>
      </c>
      <c r="J228" s="10">
        <f t="shared" si="3"/>
        <v>0</v>
      </c>
    </row>
    <row r="229" spans="1:10" x14ac:dyDescent="0.3">
      <c r="A229" s="15">
        <v>22205000031</v>
      </c>
      <c r="B229" s="15" t="s">
        <v>321</v>
      </c>
      <c r="C229" s="12">
        <f>+'Sp 2013'!O229</f>
        <v>-350000</v>
      </c>
      <c r="D229" s="12">
        <f>+'Bil 2014'!O229</f>
        <v>-300000</v>
      </c>
      <c r="E229" s="12">
        <f>+'Bil 2015'!P229</f>
        <v>-300000</v>
      </c>
      <c r="G229" s="12">
        <f>+'Sp 2013'!Y229</f>
        <v>-350000</v>
      </c>
      <c r="H229" s="12">
        <f>+'Bil 2014'!Z229</f>
        <v>-300000</v>
      </c>
      <c r="I229" s="12">
        <f>+'Bil 2015'!AC229</f>
        <v>-300000</v>
      </c>
      <c r="J229" s="10">
        <f t="shared" si="3"/>
        <v>0</v>
      </c>
    </row>
    <row r="230" spans="1:10" x14ac:dyDescent="0.3">
      <c r="A230" s="15">
        <v>22205000033</v>
      </c>
      <c r="B230" s="15" t="s">
        <v>322</v>
      </c>
      <c r="C230" s="12">
        <f>+'Sp 2013'!O230</f>
        <v>0</v>
      </c>
      <c r="D230" s="12">
        <f>+'Bil 2014'!O230</f>
        <v>-333333.34000000003</v>
      </c>
      <c r="E230" s="12">
        <f>+'Bil 2015'!P230</f>
        <v>0</v>
      </c>
      <c r="G230" s="12">
        <f>+'Sp 2013'!Y230</f>
        <v>0</v>
      </c>
      <c r="H230" s="12">
        <f>+'Bil 2014'!Z230</f>
        <v>-333333.34000000003</v>
      </c>
      <c r="I230" s="12">
        <f>+'Bil 2015'!AC230</f>
        <v>0</v>
      </c>
      <c r="J230" s="10">
        <f t="shared" si="3"/>
        <v>0</v>
      </c>
    </row>
    <row r="231" spans="1:10" x14ac:dyDescent="0.3">
      <c r="A231" s="15">
        <v>22205000035</v>
      </c>
      <c r="B231" s="15" t="s">
        <v>323</v>
      </c>
      <c r="C231" s="12">
        <f>+'Sp 2013'!O231</f>
        <v>0</v>
      </c>
      <c r="D231" s="12">
        <f>+'Bil 2014'!O231</f>
        <v>-100000</v>
      </c>
      <c r="E231" s="12">
        <f>+'Bil 2015'!P231</f>
        <v>0</v>
      </c>
      <c r="G231" s="12">
        <f>+'Sp 2013'!Y231</f>
        <v>0</v>
      </c>
      <c r="H231" s="12">
        <f>+'Bil 2014'!Z231</f>
        <v>-100000</v>
      </c>
      <c r="I231" s="12">
        <f>+'Bil 2015'!AC231</f>
        <v>0</v>
      </c>
      <c r="J231" s="10">
        <f t="shared" si="3"/>
        <v>0</v>
      </c>
    </row>
    <row r="232" spans="1:10" x14ac:dyDescent="0.3">
      <c r="A232" s="13">
        <v>11901000011</v>
      </c>
      <c r="B232" s="13" t="s">
        <v>253</v>
      </c>
      <c r="C232" s="12">
        <f>+'Sp 2013'!O232</f>
        <v>0</v>
      </c>
      <c r="D232" s="12">
        <f>+'Bil 2014'!O232</f>
        <v>0</v>
      </c>
      <c r="E232" s="12">
        <f>+'Bil 2015'!P232</f>
        <v>-60242.45</v>
      </c>
      <c r="G232" s="12">
        <f>+'Sp 2013'!Y232</f>
        <v>0</v>
      </c>
      <c r="H232" s="12">
        <f>+'Bil 2014'!Z232</f>
        <v>0</v>
      </c>
      <c r="I232" s="12">
        <f>+'Bil 2015'!AC232</f>
        <v>-60242.45</v>
      </c>
      <c r="J232" s="10">
        <f t="shared" si="3"/>
        <v>0</v>
      </c>
    </row>
    <row r="233" spans="1:10" x14ac:dyDescent="0.3">
      <c r="A233" s="15">
        <v>22205000036</v>
      </c>
      <c r="B233" s="15" t="s">
        <v>324</v>
      </c>
      <c r="C233" s="12">
        <f>+'Sp 2013'!O233</f>
        <v>0</v>
      </c>
      <c r="D233" s="12">
        <f>+'Bil 2014'!O233</f>
        <v>0</v>
      </c>
      <c r="E233" s="12">
        <f>+'Bil 2015'!P233</f>
        <v>-352552.94</v>
      </c>
      <c r="G233" s="12">
        <f>+'Sp 2013'!Y233</f>
        <v>0</v>
      </c>
      <c r="H233" s="12">
        <f>+'Bil 2014'!Z233</f>
        <v>0</v>
      </c>
      <c r="I233" s="12">
        <f>+'Bil 2015'!AC233</f>
        <v>-352552.94</v>
      </c>
      <c r="J233" s="10">
        <f t="shared" si="3"/>
        <v>0</v>
      </c>
    </row>
    <row r="234" spans="1:10" x14ac:dyDescent="0.3">
      <c r="A234" s="15">
        <v>22205000037</v>
      </c>
      <c r="B234" s="15" t="s">
        <v>325</v>
      </c>
      <c r="C234" s="12">
        <f>+'Sp 2013'!O234</f>
        <v>0</v>
      </c>
      <c r="D234" s="12">
        <f>+'Bil 2014'!O234</f>
        <v>0</v>
      </c>
      <c r="E234" s="12">
        <f>+'Bil 2015'!P234</f>
        <v>-50000</v>
      </c>
      <c r="G234" s="12">
        <f>+'Sp 2013'!Y234</f>
        <v>0</v>
      </c>
      <c r="H234" s="12">
        <f>+'Bil 2014'!Z234</f>
        <v>0</v>
      </c>
      <c r="I234" s="12">
        <f>+'Bil 2015'!AC234</f>
        <v>-50000</v>
      </c>
      <c r="J234" s="10">
        <f t="shared" si="3"/>
        <v>0</v>
      </c>
    </row>
    <row r="235" spans="1:10" x14ac:dyDescent="0.3">
      <c r="A235" s="15">
        <v>22205000038</v>
      </c>
      <c r="B235" s="15" t="s">
        <v>326</v>
      </c>
      <c r="C235" s="12">
        <f>+'Sp 2013'!O235</f>
        <v>0</v>
      </c>
      <c r="D235" s="12">
        <f>+'Bil 2014'!O235</f>
        <v>0</v>
      </c>
      <c r="E235" s="12">
        <f>+'Bil 2015'!P235</f>
        <v>-16736.13</v>
      </c>
      <c r="G235" s="12">
        <f>+'Sp 2013'!Y235</f>
        <v>0</v>
      </c>
      <c r="H235" s="12">
        <f>+'Bil 2014'!Z235</f>
        <v>0</v>
      </c>
      <c r="I235" s="12">
        <f>+'Bil 2015'!AC235</f>
        <v>-16736.13</v>
      </c>
      <c r="J235" s="10">
        <f t="shared" si="3"/>
        <v>0</v>
      </c>
    </row>
    <row r="236" spans="1:10" x14ac:dyDescent="0.3">
      <c r="A236" s="15">
        <v>22205000039</v>
      </c>
      <c r="B236" s="15" t="s">
        <v>327</v>
      </c>
      <c r="C236" s="12">
        <f>+'Sp 2013'!O236</f>
        <v>0</v>
      </c>
      <c r="D236" s="12">
        <f>+'Bil 2014'!O236</f>
        <v>0</v>
      </c>
      <c r="E236" s="12">
        <f>+'Bil 2015'!P236</f>
        <v>-58702.400000000001</v>
      </c>
      <c r="G236" s="12">
        <f>+'Sp 2013'!Y236</f>
        <v>0</v>
      </c>
      <c r="H236" s="12">
        <f>+'Bil 2014'!Z236</f>
        <v>0</v>
      </c>
      <c r="I236" s="12">
        <f>+'Bil 2015'!AC236</f>
        <v>-58702.400000000001</v>
      </c>
      <c r="J236" s="10">
        <f t="shared" si="3"/>
        <v>0</v>
      </c>
    </row>
    <row r="237" spans="1:10" x14ac:dyDescent="0.3">
      <c r="A237" s="15">
        <v>22205000041</v>
      </c>
      <c r="B237" s="15" t="s">
        <v>328</v>
      </c>
      <c r="C237" s="12">
        <f>+'Sp 2013'!O237</f>
        <v>0</v>
      </c>
      <c r="D237" s="12">
        <f>+'Bil 2014'!O237</f>
        <v>0</v>
      </c>
      <c r="E237" s="12">
        <f>+'Bil 2015'!P237</f>
        <v>-300000</v>
      </c>
      <c r="G237" s="12">
        <f>+'Sp 2013'!Y237</f>
        <v>0</v>
      </c>
      <c r="H237" s="12">
        <f>+'Bil 2014'!Z237</f>
        <v>0</v>
      </c>
      <c r="I237" s="12">
        <f>+'Bil 2015'!AC237</f>
        <v>-300000</v>
      </c>
      <c r="J237" s="10">
        <f t="shared" si="3"/>
        <v>0</v>
      </c>
    </row>
    <row r="238" spans="1:10" x14ac:dyDescent="0.3">
      <c r="A238" s="26"/>
      <c r="B238" s="21" t="s">
        <v>329</v>
      </c>
      <c r="C238" s="12">
        <f>+'Sp 2013'!O238</f>
        <v>0</v>
      </c>
      <c r="D238" s="12">
        <f>+'Bil 2014'!O238</f>
        <v>0</v>
      </c>
      <c r="E238" s="12">
        <f>+'Bil 2015'!P238</f>
        <v>0</v>
      </c>
      <c r="G238" s="12">
        <f>+'Sp 2013'!Y238</f>
        <v>0</v>
      </c>
      <c r="H238" s="12">
        <f>+'Bil 2014'!Z238</f>
        <v>0</v>
      </c>
      <c r="I238" s="12">
        <f>+'Bil 2015'!AC238</f>
        <v>0</v>
      </c>
      <c r="J238" s="10">
        <f t="shared" si="3"/>
        <v>0</v>
      </c>
    </row>
    <row r="239" spans="1:10" x14ac:dyDescent="0.3">
      <c r="A239" t="s">
        <v>993</v>
      </c>
      <c r="B239" s="105" t="s">
        <v>992</v>
      </c>
      <c r="C239" s="12">
        <f>+'Sp 2013'!O239</f>
        <v>-571834</v>
      </c>
      <c r="D239" s="12">
        <f>+'Bil 2014'!O239</f>
        <v>-1095235</v>
      </c>
      <c r="E239" s="12">
        <f>+'Bil 2015'!P239</f>
        <v>0</v>
      </c>
      <c r="G239" s="12">
        <f>+'Sp 2013'!Y239</f>
        <v>-571834</v>
      </c>
      <c r="H239" s="12">
        <f>+'Bil 2014'!Z239</f>
        <v>-1095235</v>
      </c>
      <c r="I239" s="12">
        <f>+'Bil 2015'!AC239</f>
        <v>-1155755.5499999998</v>
      </c>
      <c r="J239" s="10">
        <f t="shared" si="3"/>
        <v>-1155755.5499999998</v>
      </c>
    </row>
    <row r="240" spans="1:10" x14ac:dyDescent="0.3">
      <c r="A240" s="15">
        <v>22206000001</v>
      </c>
      <c r="B240" s="15" t="s">
        <v>332</v>
      </c>
      <c r="C240" s="12">
        <f>+'Sp 2013'!O240</f>
        <v>-823958.56</v>
      </c>
      <c r="D240" s="12">
        <f>+'Bil 2014'!O240</f>
        <v>-723464.93</v>
      </c>
      <c r="E240" s="12">
        <f>+'Bil 2015'!P240</f>
        <v>-617715.84</v>
      </c>
      <c r="G240" s="12">
        <f>+'Sp 2013'!Y240</f>
        <v>-823958.56</v>
      </c>
      <c r="H240" s="12">
        <f>+'Bil 2014'!Z240</f>
        <v>-723464.93</v>
      </c>
      <c r="I240" s="12">
        <f>+'Bil 2015'!AC240</f>
        <v>-506436.44999999995</v>
      </c>
      <c r="J240" s="10">
        <f t="shared" si="3"/>
        <v>111279.39000000001</v>
      </c>
    </row>
    <row r="241" spans="1:10" x14ac:dyDescent="0.3">
      <c r="A241" s="15">
        <v>22206000002</v>
      </c>
      <c r="B241" s="15" t="s">
        <v>333</v>
      </c>
      <c r="C241" s="12">
        <f>+'Sp 2013'!O241</f>
        <v>-823958.56</v>
      </c>
      <c r="D241" s="12">
        <f>+'Bil 2014'!O241</f>
        <v>-723464.93</v>
      </c>
      <c r="E241" s="12">
        <f>+'Bil 2015'!P241</f>
        <v>-617715.84</v>
      </c>
      <c r="G241" s="12">
        <f>+'Sp 2013'!Y241</f>
        <v>-823958.56</v>
      </c>
      <c r="H241" s="12">
        <f>+'Bil 2014'!Z241</f>
        <v>-723464.93</v>
      </c>
      <c r="I241" s="12">
        <f>+'Bil 2015'!AC241</f>
        <v>-506436.44999999995</v>
      </c>
      <c r="J241" s="10">
        <f t="shared" si="3"/>
        <v>111279.39000000001</v>
      </c>
    </row>
    <row r="242" spans="1:10" x14ac:dyDescent="0.3">
      <c r="A242" s="15">
        <v>22206000008</v>
      </c>
      <c r="B242" s="15" t="s">
        <v>334</v>
      </c>
      <c r="C242" s="12">
        <f>+'Sp 2013'!O242</f>
        <v>-484134.04000000004</v>
      </c>
      <c r="D242" s="12">
        <f>+'Bil 2014'!O242</f>
        <v>86676.359999999986</v>
      </c>
      <c r="E242" s="12">
        <f>+'Bil 2015'!P242</f>
        <v>-767324.78</v>
      </c>
      <c r="G242" s="12">
        <f>+'Sp 2013'!Y242</f>
        <v>-484134.04000000004</v>
      </c>
      <c r="H242" s="12">
        <f>+'Bil 2014'!Z242</f>
        <v>86676.359999999986</v>
      </c>
      <c r="I242" s="12">
        <f>+'Bil 2015'!AC242</f>
        <v>-468415.38</v>
      </c>
      <c r="J242" s="10">
        <f t="shared" si="3"/>
        <v>298909.40000000002</v>
      </c>
    </row>
    <row r="243" spans="1:10" x14ac:dyDescent="0.3">
      <c r="A243" s="15">
        <v>22206000010</v>
      </c>
      <c r="B243" s="15" t="s">
        <v>335</v>
      </c>
      <c r="C243" s="12">
        <f>+'Sp 2013'!O243</f>
        <v>-188889.8</v>
      </c>
      <c r="D243" s="12">
        <f>+'Bil 2014'!O243</f>
        <v>-168969.12</v>
      </c>
      <c r="E243" s="12">
        <f>+'Bil 2015'!P243</f>
        <v>-148290.84</v>
      </c>
      <c r="G243" s="12">
        <f>+'Sp 2013'!Y243</f>
        <v>-188889.8</v>
      </c>
      <c r="H243" s="12">
        <f>+'Bil 2014'!Z243</f>
        <v>-168969.12</v>
      </c>
      <c r="I243" s="12">
        <f>+'Bil 2015'!AC243</f>
        <v>-121553.76</v>
      </c>
      <c r="J243" s="10">
        <f t="shared" si="3"/>
        <v>26737.08</v>
      </c>
    </row>
    <row r="244" spans="1:10" x14ac:dyDescent="0.3">
      <c r="A244" s="15">
        <v>22206000011</v>
      </c>
      <c r="B244" s="15" t="s">
        <v>336</v>
      </c>
      <c r="C244" s="12">
        <f>+'Sp 2013'!O244</f>
        <v>-244022.13</v>
      </c>
      <c r="D244" s="12">
        <f>+'Bil 2014'!O244</f>
        <v>-208539.63</v>
      </c>
      <c r="E244" s="12">
        <f>+'Bil 2015'!P244</f>
        <v>-172330.98</v>
      </c>
      <c r="G244" s="12">
        <f>+'Sp 2013'!Y244</f>
        <v>-244022.13</v>
      </c>
      <c r="H244" s="12">
        <f>+'Bil 2014'!Z244</f>
        <v>-208539.63</v>
      </c>
      <c r="I244" s="12">
        <f>+'Bil 2015'!AC244</f>
        <v>-135381.31</v>
      </c>
      <c r="J244" s="10">
        <f t="shared" si="3"/>
        <v>36949.670000000013</v>
      </c>
    </row>
    <row r="245" spans="1:10" x14ac:dyDescent="0.3">
      <c r="A245" s="15">
        <v>22206000012</v>
      </c>
      <c r="B245" s="15" t="s">
        <v>337</v>
      </c>
      <c r="C245" s="12">
        <f>+'Sp 2013'!O245</f>
        <v>-102013.45</v>
      </c>
      <c r="D245" s="12">
        <f>+'Bil 2014'!O245</f>
        <v>-45933.5</v>
      </c>
      <c r="E245" s="12">
        <f>+'Bil 2015'!P245</f>
        <v>-38078.42</v>
      </c>
      <c r="G245" s="12">
        <f>+'Sp 2013'!Y245</f>
        <v>-102013.45</v>
      </c>
      <c r="H245" s="12">
        <f>+'Bil 2014'!Z245</f>
        <v>-45933.5</v>
      </c>
      <c r="I245" s="12">
        <f>+'Bil 2015'!AC245</f>
        <v>-30009.579999999998</v>
      </c>
      <c r="J245" s="10">
        <f t="shared" si="3"/>
        <v>8068.84</v>
      </c>
    </row>
    <row r="246" spans="1:10" x14ac:dyDescent="0.3">
      <c r="A246" s="15">
        <v>22206000013</v>
      </c>
      <c r="B246" s="23" t="s">
        <v>338</v>
      </c>
      <c r="C246" s="12">
        <f>+'Sp 2013'!O246</f>
        <v>-24328.720000000001</v>
      </c>
      <c r="D246" s="12">
        <f>+'Bil 2014'!O246</f>
        <v>-12757.39</v>
      </c>
      <c r="E246" s="12">
        <f>+'Bil 2015'!P246</f>
        <v>0</v>
      </c>
      <c r="G246" s="12">
        <f>+'Sp 2013'!Y246</f>
        <v>-24328.720000000001</v>
      </c>
      <c r="H246" s="12">
        <f>+'Bil 2014'!Z246</f>
        <v>-12757.39</v>
      </c>
      <c r="I246" s="12">
        <f>+'Bil 2015'!AC246</f>
        <v>0</v>
      </c>
      <c r="J246" s="10">
        <f t="shared" si="3"/>
        <v>0</v>
      </c>
    </row>
    <row r="247" spans="1:10" x14ac:dyDescent="0.3">
      <c r="A247" s="15">
        <v>22206000015</v>
      </c>
      <c r="B247" s="23" t="s">
        <v>339</v>
      </c>
      <c r="C247" s="12">
        <f>+'Sp 2013'!O247</f>
        <v>0</v>
      </c>
      <c r="D247" s="12">
        <f>+'Bil 2014'!O247</f>
        <v>0</v>
      </c>
      <c r="E247" s="12">
        <f>+'Bil 2015'!P247</f>
        <v>-113546.93</v>
      </c>
      <c r="G247" s="12">
        <f>+'Sp 2013'!Y247</f>
        <v>0</v>
      </c>
      <c r="H247" s="12">
        <f>+'Bil 2014'!Z247</f>
        <v>0</v>
      </c>
      <c r="I247" s="12">
        <f>+'Bil 2015'!AC247</f>
        <v>-63868.44999999999</v>
      </c>
      <c r="J247" s="10">
        <f t="shared" si="3"/>
        <v>49678.48</v>
      </c>
    </row>
    <row r="248" spans="1:10" x14ac:dyDescent="0.3">
      <c r="A248" s="15">
        <v>22206000017</v>
      </c>
      <c r="B248" s="23" t="s">
        <v>340</v>
      </c>
      <c r="C248" s="12">
        <f>+'Sp 2013'!O248</f>
        <v>-886322.49</v>
      </c>
      <c r="D248" s="12">
        <f>+'Bil 2014'!O248</f>
        <v>-828007.56</v>
      </c>
      <c r="E248" s="12">
        <f>+'Bil 2015'!P248</f>
        <v>-708439.8</v>
      </c>
      <c r="G248" s="12">
        <f>+'Sp 2013'!Y248</f>
        <v>-877222.49</v>
      </c>
      <c r="H248" s="12">
        <f>+'Bil 2014'!Z248</f>
        <v>-821013.29</v>
      </c>
      <c r="I248" s="12">
        <f>+'Bil 2015'!AC248</f>
        <v>-580539.21000000008</v>
      </c>
      <c r="J248" s="10">
        <f t="shared" si="3"/>
        <v>127900.58999999997</v>
      </c>
    </row>
    <row r="249" spans="1:10" x14ac:dyDescent="0.3">
      <c r="A249" s="15">
        <v>22206000018</v>
      </c>
      <c r="B249" s="23" t="s">
        <v>341</v>
      </c>
      <c r="C249" s="12">
        <f>+'Sp 2013'!O249</f>
        <v>-156250</v>
      </c>
      <c r="D249" s="12">
        <f>+'Bil 2014'!O249</f>
        <v>-62500</v>
      </c>
      <c r="E249" s="12">
        <f>+'Bil 2015'!P249</f>
        <v>0</v>
      </c>
      <c r="G249" s="12">
        <f>+'Sp 2013'!Y249</f>
        <v>-156250</v>
      </c>
      <c r="H249" s="12">
        <f>+'Bil 2014'!Z249</f>
        <v>-62500</v>
      </c>
      <c r="I249" s="12">
        <f>+'Bil 2015'!AC249</f>
        <v>0</v>
      </c>
      <c r="J249" s="10">
        <f t="shared" si="3"/>
        <v>0</v>
      </c>
    </row>
    <row r="250" spans="1:10" x14ac:dyDescent="0.3">
      <c r="A250" s="15">
        <v>22206000019</v>
      </c>
      <c r="B250" s="23" t="s">
        <v>342</v>
      </c>
      <c r="C250" s="12">
        <f>+'Sp 2013'!O250</f>
        <v>-277645.74</v>
      </c>
      <c r="D250" s="12">
        <f>+'Bil 2014'!O250</f>
        <v>-219145.8</v>
      </c>
      <c r="E250" s="12">
        <f>+'Bil 2015'!P250</f>
        <v>-158680.94</v>
      </c>
      <c r="G250" s="12">
        <f>+'Sp 2013'!Y250</f>
        <v>-277645.74</v>
      </c>
      <c r="H250" s="12">
        <f>+'Bil 2014'!Z250</f>
        <v>-219145.8</v>
      </c>
      <c r="I250" s="12">
        <f>+'Bil 2015'!AC250</f>
        <v>-96485.61</v>
      </c>
      <c r="J250" s="10">
        <f t="shared" si="3"/>
        <v>62195.33</v>
      </c>
    </row>
    <row r="251" spans="1:10" x14ac:dyDescent="0.3">
      <c r="A251" s="15">
        <v>22206000020</v>
      </c>
      <c r="B251" s="23" t="s">
        <v>343</v>
      </c>
      <c r="C251" s="12">
        <f>+'Sp 2013'!O251</f>
        <v>0</v>
      </c>
      <c r="D251" s="12">
        <f>+'Bil 2014'!O251</f>
        <v>-459860.44</v>
      </c>
      <c r="E251" s="12">
        <f>+'Bil 2015'!P251</f>
        <v>-296345.76</v>
      </c>
      <c r="G251" s="12">
        <f>+'Sp 2013'!Y251</f>
        <v>0</v>
      </c>
      <c r="H251" s="12">
        <f>+'Bil 2014'!Z251</f>
        <v>-459860.44</v>
      </c>
      <c r="I251" s="12">
        <f>+'Bil 2015'!AC251</f>
        <v>-128592.62</v>
      </c>
      <c r="J251" s="10">
        <f t="shared" si="3"/>
        <v>167753.14000000001</v>
      </c>
    </row>
    <row r="252" spans="1:10" x14ac:dyDescent="0.3">
      <c r="A252" s="15">
        <v>22206000021</v>
      </c>
      <c r="B252" s="23" t="s">
        <v>344</v>
      </c>
      <c r="C252" s="12">
        <f>+'Sp 2013'!O252</f>
        <v>0</v>
      </c>
      <c r="D252" s="12">
        <f>+'Bil 2014'!O252</f>
        <v>-800000</v>
      </c>
      <c r="E252" s="12">
        <f>+'Bil 2015'!P252</f>
        <v>-640000</v>
      </c>
      <c r="G252" s="12">
        <f>+'Sp 2013'!Y252</f>
        <v>0</v>
      </c>
      <c r="H252" s="12">
        <f>+'Bil 2014'!Z252</f>
        <v>-738196</v>
      </c>
      <c r="I252" s="12">
        <f>+'Bil 2015'!AC252</f>
        <v>-438461.64</v>
      </c>
      <c r="J252" s="10">
        <f t="shared" si="3"/>
        <v>201538.36</v>
      </c>
    </row>
    <row r="253" spans="1:10" x14ac:dyDescent="0.3">
      <c r="A253" s="15">
        <v>22206000022</v>
      </c>
      <c r="B253" s="23" t="s">
        <v>345</v>
      </c>
      <c r="C253" s="12">
        <f>+'Sp 2013'!O253</f>
        <v>0</v>
      </c>
      <c r="D253" s="12">
        <f>+'Bil 2014'!O253</f>
        <v>-1158000</v>
      </c>
      <c r="E253" s="12">
        <f>+'Bil 2015'!P253</f>
        <v>-1500000</v>
      </c>
      <c r="G253" s="12">
        <f>+'Sp 2013'!Y253</f>
        <v>0</v>
      </c>
      <c r="H253" s="12">
        <f>+'Bil 2014'!Z253</f>
        <v>-1037725.33</v>
      </c>
      <c r="I253" s="12">
        <f>+'Bil 2015'!AC253</f>
        <v>-1387255.99</v>
      </c>
      <c r="J253" s="10">
        <f t="shared" si="3"/>
        <v>112744.01000000001</v>
      </c>
    </row>
    <row r="254" spans="1:10" x14ac:dyDescent="0.3">
      <c r="A254" s="15" t="s">
        <v>836</v>
      </c>
      <c r="B254" s="23" t="s">
        <v>837</v>
      </c>
      <c r="C254" s="12">
        <f>+'Sp 2013'!O254</f>
        <v>0</v>
      </c>
      <c r="D254" s="12">
        <f>+'Bil 2014'!O254</f>
        <v>0</v>
      </c>
      <c r="E254" s="12">
        <f>+'Bil 2015'!P254</f>
        <v>0</v>
      </c>
      <c r="G254" s="12">
        <f>+'Sp 2013'!Y254</f>
        <v>0</v>
      </c>
      <c r="H254" s="12">
        <f>+'Bil 2014'!Z254</f>
        <v>-6145.92</v>
      </c>
      <c r="I254" s="12">
        <f>+'Bil 2015'!AC254</f>
        <v>-44375.145000000004</v>
      </c>
      <c r="J254" s="10">
        <f t="shared" si="3"/>
        <v>-44375.145000000004</v>
      </c>
    </row>
    <row r="255" spans="1:10" x14ac:dyDescent="0.3">
      <c r="A255" s="15" t="s">
        <v>838</v>
      </c>
      <c r="B255" s="23" t="s">
        <v>839</v>
      </c>
      <c r="C255" s="12">
        <f>+'Sp 2013'!O255</f>
        <v>0</v>
      </c>
      <c r="D255" s="12">
        <f>+'Bil 2014'!O255</f>
        <v>0</v>
      </c>
      <c r="E255" s="12">
        <f>+'Bil 2015'!P255</f>
        <v>0</v>
      </c>
      <c r="G255" s="12">
        <f>+'Sp 2013'!Y255</f>
        <v>0</v>
      </c>
      <c r="H255" s="12">
        <f>+'Bil 2014'!Z255</f>
        <v>-11728.01</v>
      </c>
      <c r="I255" s="12">
        <f>+'Bil 2015'!AC255</f>
        <v>-96633.889999999985</v>
      </c>
      <c r="J255" s="10">
        <f t="shared" si="3"/>
        <v>-96633.889999999985</v>
      </c>
    </row>
    <row r="256" spans="1:10" x14ac:dyDescent="0.3">
      <c r="A256" s="15">
        <v>22200</v>
      </c>
      <c r="B256" s="15" t="s">
        <v>211</v>
      </c>
      <c r="C256" s="12">
        <f>+'Sp 2013'!O256</f>
        <v>-8281177.8200000003</v>
      </c>
      <c r="D256" s="12">
        <f>+'Bil 2014'!O256</f>
        <v>-10393447.16</v>
      </c>
      <c r="E256" s="12">
        <f>+'Bil 2015'!P256</f>
        <v>-10108334.449999999</v>
      </c>
      <c r="G256" s="12">
        <f>+'Sp 2013'!Y256</f>
        <v>-8281177.8200000003</v>
      </c>
      <c r="H256" s="12">
        <f>+'Bil 2014'!Z256</f>
        <v>-10393447.16</v>
      </c>
      <c r="I256" s="12">
        <f>+'Bil 2015'!AC256</f>
        <v>-10108334.449999999</v>
      </c>
      <c r="J256" s="10">
        <f t="shared" si="3"/>
        <v>0</v>
      </c>
    </row>
    <row r="257" spans="1:10" x14ac:dyDescent="0.3">
      <c r="A257" s="15">
        <v>22211000004</v>
      </c>
      <c r="B257" s="15" t="s">
        <v>347</v>
      </c>
      <c r="C257" s="12">
        <f>+'Sp 2013'!O257</f>
        <v>-666665.91</v>
      </c>
      <c r="D257" s="12">
        <f>+'Bil 2014'!O257</f>
        <v>-616615.85</v>
      </c>
      <c r="E257" s="12">
        <f>+'Bil 2015'!P257</f>
        <v>-429965.96</v>
      </c>
      <c r="G257" s="12">
        <f>+'Sp 2013'!Y257</f>
        <v>-666665.91</v>
      </c>
      <c r="H257" s="12">
        <f>+'Bil 2014'!Z257</f>
        <v>-616615.85</v>
      </c>
      <c r="I257" s="12">
        <f>+'Bil 2015'!AC257</f>
        <v>-429965.96</v>
      </c>
      <c r="J257" s="10">
        <f t="shared" si="3"/>
        <v>0</v>
      </c>
    </row>
    <row r="258" spans="1:10" x14ac:dyDescent="0.3">
      <c r="A258" s="15">
        <v>22211000008</v>
      </c>
      <c r="B258" s="15" t="s">
        <v>348</v>
      </c>
      <c r="C258" s="12">
        <f>+'Sp 2013'!O258</f>
        <v>-412180.74</v>
      </c>
      <c r="D258" s="12">
        <f>+'Bil 2014'!O258</f>
        <v>-369099.4</v>
      </c>
      <c r="E258" s="12">
        <f>+'Bil 2015'!P258</f>
        <v>-415400.17</v>
      </c>
      <c r="G258" s="12">
        <f>+'Sp 2013'!Y258</f>
        <v>-412180.74</v>
      </c>
      <c r="H258" s="12">
        <f>+'Bil 2014'!Z258</f>
        <v>-369099.4</v>
      </c>
      <c r="I258" s="12">
        <f>+'Bil 2015'!AC258</f>
        <v>-415400.17</v>
      </c>
      <c r="J258" s="10">
        <f t="shared" si="3"/>
        <v>0</v>
      </c>
    </row>
    <row r="259" spans="1:10" x14ac:dyDescent="0.3">
      <c r="A259" s="15">
        <v>22221000009</v>
      </c>
      <c r="B259" s="15" t="s">
        <v>1016</v>
      </c>
      <c r="C259" s="12">
        <f>+'Sp 2013'!O259</f>
        <v>0</v>
      </c>
      <c r="D259" s="12">
        <f>+'Bil 2014'!O259</f>
        <v>0</v>
      </c>
      <c r="E259" s="12">
        <f>+'Bil 2015'!P259</f>
        <v>-110358.77</v>
      </c>
      <c r="G259" s="12">
        <f>+'Sp 2013'!Y259</f>
        <v>0</v>
      </c>
      <c r="H259" s="12">
        <f>+'Bil 2014'!Z259</f>
        <v>0</v>
      </c>
      <c r="I259" s="12">
        <f>+'Bil 2015'!AC259</f>
        <v>-110358.77</v>
      </c>
      <c r="J259" s="10">
        <f t="shared" si="3"/>
        <v>0</v>
      </c>
    </row>
    <row r="260" spans="1:10" x14ac:dyDescent="0.3">
      <c r="A260" s="23">
        <v>22221000010</v>
      </c>
      <c r="B260" s="23" t="s">
        <v>352</v>
      </c>
      <c r="C260" s="12">
        <f>+'Sp 2013'!O260</f>
        <v>-145695.4</v>
      </c>
      <c r="D260" s="12">
        <f>+'Bil 2014'!O260</f>
        <v>-233043.8</v>
      </c>
      <c r="E260" s="12">
        <f>+'Bil 2015'!P260</f>
        <v>-144814.37</v>
      </c>
      <c r="G260" s="12">
        <f>+'Sp 2013'!Y260</f>
        <v>-145695.4</v>
      </c>
      <c r="H260" s="12">
        <f>+'Bil 2014'!Z260</f>
        <v>-233043.8</v>
      </c>
      <c r="I260" s="12">
        <f>+'Bil 2015'!AC260</f>
        <v>-144814.37</v>
      </c>
      <c r="J260" s="10">
        <f t="shared" ref="J260:J323" si="4">I260-E260</f>
        <v>0</v>
      </c>
    </row>
    <row r="261" spans="1:10" x14ac:dyDescent="0.3">
      <c r="A261" s="23">
        <v>22221000011</v>
      </c>
      <c r="B261" s="23" t="s">
        <v>353</v>
      </c>
      <c r="C261" s="12">
        <f>+'Sp 2013'!O261</f>
        <v>-264564.15999999997</v>
      </c>
      <c r="D261" s="12">
        <f>+'Bil 2014'!O261</f>
        <v>-240493.79</v>
      </c>
      <c r="E261" s="12">
        <f>+'Bil 2015'!P261</f>
        <v>-484481.43</v>
      </c>
      <c r="G261" s="12">
        <f>+'Sp 2013'!Y261</f>
        <v>-264564.15999999997</v>
      </c>
      <c r="H261" s="12">
        <f>+'Bil 2014'!Z261</f>
        <v>-240493.79</v>
      </c>
      <c r="I261" s="12">
        <f>+'Bil 2015'!AC261</f>
        <v>-484481.43</v>
      </c>
      <c r="J261" s="10">
        <f t="shared" si="4"/>
        <v>0</v>
      </c>
    </row>
    <row r="262" spans="1:10" x14ac:dyDescent="0.3">
      <c r="A262" s="23">
        <v>22221000012</v>
      </c>
      <c r="B262" s="23" t="s">
        <v>354</v>
      </c>
      <c r="C262" s="12">
        <f>+'Sp 2013'!O262</f>
        <v>-12203.43</v>
      </c>
      <c r="D262" s="12">
        <f>+'Bil 2014'!O262</f>
        <v>-18104.240000000002</v>
      </c>
      <c r="E262" s="12">
        <f>+'Bil 2015'!P262</f>
        <v>-21078.84</v>
      </c>
      <c r="G262" s="12">
        <f>+'Sp 2013'!Y262</f>
        <v>-12203.43</v>
      </c>
      <c r="H262" s="12">
        <f>+'Bil 2014'!Z262</f>
        <v>-18104.240000000002</v>
      </c>
      <c r="I262" s="12">
        <f>+'Bil 2015'!AC262</f>
        <v>-21078.84</v>
      </c>
      <c r="J262" s="10">
        <f t="shared" si="4"/>
        <v>0</v>
      </c>
    </row>
    <row r="263" spans="1:10" x14ac:dyDescent="0.3">
      <c r="A263" s="23">
        <v>22221000014</v>
      </c>
      <c r="B263" s="23" t="s">
        <v>355</v>
      </c>
      <c r="C263" s="12">
        <f>+'Sp 2013'!O263</f>
        <v>-27794.44</v>
      </c>
      <c r="D263" s="12">
        <f>+'Bil 2014'!O263</f>
        <v>-3439.15</v>
      </c>
      <c r="E263" s="12">
        <f>+'Bil 2015'!P263</f>
        <v>-9765.85</v>
      </c>
      <c r="G263" s="12">
        <f>+'Sp 2013'!Y263</f>
        <v>-27794.44</v>
      </c>
      <c r="H263" s="12">
        <f>+'Bil 2014'!Z263</f>
        <v>-3439.15</v>
      </c>
      <c r="I263" s="12">
        <f>+'Bil 2015'!AC263</f>
        <v>-9765.85</v>
      </c>
      <c r="J263" s="10">
        <f t="shared" si="4"/>
        <v>0</v>
      </c>
    </row>
    <row r="264" spans="1:10" x14ac:dyDescent="0.3">
      <c r="A264" s="23">
        <v>22221000016</v>
      </c>
      <c r="B264" s="23" t="s">
        <v>356</v>
      </c>
      <c r="C264" s="12">
        <f>+'Sp 2013'!O264</f>
        <v>-3241.59</v>
      </c>
      <c r="D264" s="12">
        <f>+'Bil 2014'!O264</f>
        <v>-580.80999999999995</v>
      </c>
      <c r="E264" s="12">
        <f>+'Bil 2015'!P264</f>
        <v>-30.6</v>
      </c>
      <c r="G264" s="12">
        <f>+'Sp 2013'!Y264</f>
        <v>-3241.59</v>
      </c>
      <c r="H264" s="12">
        <f>+'Bil 2014'!Z264</f>
        <v>-580.80999999999995</v>
      </c>
      <c r="I264" s="12">
        <f>+'Bil 2015'!AC264</f>
        <v>-30.6</v>
      </c>
      <c r="J264" s="10">
        <f t="shared" si="4"/>
        <v>0</v>
      </c>
    </row>
    <row r="265" spans="1:10" x14ac:dyDescent="0.3">
      <c r="A265" s="23">
        <v>22221000018</v>
      </c>
      <c r="B265" s="23" t="s">
        <v>357</v>
      </c>
      <c r="C265" s="12">
        <f>+'Sp 2013'!O265</f>
        <v>-27707.59</v>
      </c>
      <c r="D265" s="12">
        <f>+'Bil 2014'!O265</f>
        <v>-7772.23</v>
      </c>
      <c r="E265" s="12">
        <f>+'Bil 2015'!P265</f>
        <v>0</v>
      </c>
      <c r="G265" s="12">
        <f>+'Sp 2013'!Y265</f>
        <v>-27707.59</v>
      </c>
      <c r="H265" s="12">
        <f>+'Bil 2014'!Z265</f>
        <v>-7772.23</v>
      </c>
      <c r="I265" s="12">
        <f>+'Bil 2015'!AC265</f>
        <v>0</v>
      </c>
      <c r="J265" s="10">
        <f t="shared" si="4"/>
        <v>0</v>
      </c>
    </row>
    <row r="266" spans="1:10" x14ac:dyDescent="0.3">
      <c r="A266" s="23">
        <v>22221000021</v>
      </c>
      <c r="B266" s="23" t="s">
        <v>358</v>
      </c>
      <c r="C266" s="12">
        <f>+'Sp 2013'!O266</f>
        <v>-8116.73</v>
      </c>
      <c r="D266" s="12">
        <f>+'Bil 2014'!O266</f>
        <v>-211.66</v>
      </c>
      <c r="E266" s="12">
        <f>+'Bil 2015'!P266</f>
        <v>-192.78</v>
      </c>
      <c r="G266" s="12">
        <f>+'Sp 2013'!Y266</f>
        <v>-8116.73</v>
      </c>
      <c r="H266" s="12">
        <f>+'Bil 2014'!Z266</f>
        <v>-211.66</v>
      </c>
      <c r="I266" s="12">
        <f>+'Bil 2015'!AC266</f>
        <v>-192.78</v>
      </c>
      <c r="J266" s="10">
        <f t="shared" si="4"/>
        <v>0</v>
      </c>
    </row>
    <row r="267" spans="1:10" x14ac:dyDescent="0.3">
      <c r="A267" s="23">
        <v>22221000022</v>
      </c>
      <c r="B267" s="23" t="s">
        <v>359</v>
      </c>
      <c r="C267" s="12">
        <f>+'Sp 2013'!O267</f>
        <v>-993.5</v>
      </c>
      <c r="D267" s="12">
        <f>+'Bil 2014'!O267</f>
        <v>-818.21</v>
      </c>
      <c r="E267" s="12">
        <f>+'Bil 2015'!P267</f>
        <v>-610.25</v>
      </c>
      <c r="G267" s="12">
        <f>+'Sp 2013'!Y267</f>
        <v>-993.5</v>
      </c>
      <c r="H267" s="12">
        <f>+'Bil 2014'!Z267</f>
        <v>-818.21</v>
      </c>
      <c r="I267" s="12">
        <f>+'Bil 2015'!AC267</f>
        <v>-610.25</v>
      </c>
      <c r="J267" s="10">
        <f t="shared" si="4"/>
        <v>0</v>
      </c>
    </row>
    <row r="268" spans="1:10" x14ac:dyDescent="0.3">
      <c r="A268" s="23">
        <v>22221000023</v>
      </c>
      <c r="B268" s="23" t="s">
        <v>360</v>
      </c>
      <c r="C268" s="12">
        <f>+'Sp 2013'!O268</f>
        <v>-13905.53</v>
      </c>
      <c r="D268" s="12">
        <f>+'Bil 2014'!O268</f>
        <v>-10429.17</v>
      </c>
      <c r="E268" s="12">
        <f>+'Bil 2015'!P268</f>
        <v>-6952.81</v>
      </c>
      <c r="G268" s="12">
        <f>+'Sp 2013'!Y268</f>
        <v>-13905.53</v>
      </c>
      <c r="H268" s="12">
        <f>+'Bil 2014'!Z268</f>
        <v>-10429.17</v>
      </c>
      <c r="I268" s="12">
        <f>+'Bil 2015'!AC268</f>
        <v>-6952.81</v>
      </c>
      <c r="J268" s="10">
        <f t="shared" si="4"/>
        <v>0</v>
      </c>
    </row>
    <row r="269" spans="1:10" x14ac:dyDescent="0.3">
      <c r="A269" s="23">
        <v>22221000024</v>
      </c>
      <c r="B269" s="23" t="s">
        <v>361</v>
      </c>
      <c r="C269" s="12">
        <f>+'Sp 2013'!O269</f>
        <v>0</v>
      </c>
      <c r="D269" s="12">
        <f>+'Bil 2014'!O269</f>
        <v>-5827.77</v>
      </c>
      <c r="E269" s="12">
        <f>+'Bil 2015'!P269</f>
        <v>-3208.41</v>
      </c>
      <c r="G269" s="12">
        <f>+'Sp 2013'!Y269</f>
        <v>0</v>
      </c>
      <c r="H269" s="12">
        <f>+'Bil 2014'!Z269</f>
        <v>-5827.77</v>
      </c>
      <c r="I269" s="12">
        <f>+'Bil 2015'!AC269</f>
        <v>-3208.41</v>
      </c>
      <c r="J269" s="10">
        <f t="shared" si="4"/>
        <v>0</v>
      </c>
    </row>
    <row r="270" spans="1:10" x14ac:dyDescent="0.3">
      <c r="A270" s="23">
        <v>22221000025</v>
      </c>
      <c r="B270" s="23" t="s">
        <v>362</v>
      </c>
      <c r="C270" s="12">
        <f>+'Sp 2013'!O270</f>
        <v>-124128.8</v>
      </c>
      <c r="D270" s="12">
        <f>+'Bil 2014'!O270</f>
        <v>-170778.34</v>
      </c>
      <c r="E270" s="12">
        <f>+'Bil 2015'!P270</f>
        <v>-153269.65</v>
      </c>
      <c r="G270" s="12">
        <f>+'Sp 2013'!Y270</f>
        <v>-124128.8</v>
      </c>
      <c r="H270" s="12">
        <f>+'Bil 2014'!Z270</f>
        <v>-170778.34</v>
      </c>
      <c r="I270" s="12">
        <f>+'Bil 2015'!AC270</f>
        <v>-153269.65</v>
      </c>
      <c r="J270" s="10">
        <f t="shared" si="4"/>
        <v>0</v>
      </c>
    </row>
    <row r="271" spans="1:10" x14ac:dyDescent="0.3">
      <c r="A271" s="23">
        <v>22221000026</v>
      </c>
      <c r="B271" s="23" t="s">
        <v>363</v>
      </c>
      <c r="C271" s="12">
        <f>+'Sp 2013'!O271</f>
        <v>-50146.91</v>
      </c>
      <c r="D271" s="12">
        <f>+'Bil 2014'!O271</f>
        <v>-30088.23</v>
      </c>
      <c r="E271" s="12">
        <f>+'Bil 2015'!P271</f>
        <v>-10029.549999999999</v>
      </c>
      <c r="G271" s="12">
        <f>+'Sp 2013'!Y271</f>
        <v>-50146.91</v>
      </c>
      <c r="H271" s="12">
        <f>+'Bil 2014'!Z271</f>
        <v>-30088.23</v>
      </c>
      <c r="I271" s="12">
        <f>+'Bil 2015'!AC271</f>
        <v>-10029.549999999999</v>
      </c>
      <c r="J271" s="10">
        <f t="shared" si="4"/>
        <v>0</v>
      </c>
    </row>
    <row r="272" spans="1:10" x14ac:dyDescent="0.3">
      <c r="A272" s="23">
        <v>22221000027</v>
      </c>
      <c r="B272" s="23" t="s">
        <v>364</v>
      </c>
      <c r="C272" s="12">
        <f>+'Sp 2013'!O272</f>
        <v>-247405.62</v>
      </c>
      <c r="D272" s="12">
        <f>+'Bil 2014'!O272</f>
        <v>-148443.42000000001</v>
      </c>
      <c r="E272" s="12">
        <f>+'Bil 2015'!P272</f>
        <v>-49481.22</v>
      </c>
      <c r="G272" s="12">
        <f>+'Sp 2013'!Y272</f>
        <v>-247405.62</v>
      </c>
      <c r="H272" s="12">
        <f>+'Bil 2014'!Z272</f>
        <v>-148443.42000000001</v>
      </c>
      <c r="I272" s="12">
        <f>+'Bil 2015'!AC272</f>
        <v>-49481.22</v>
      </c>
      <c r="J272" s="10">
        <f t="shared" si="4"/>
        <v>0</v>
      </c>
    </row>
    <row r="273" spans="1:10" x14ac:dyDescent="0.3">
      <c r="A273" s="23">
        <v>22221000028</v>
      </c>
      <c r="B273" s="23" t="s">
        <v>365</v>
      </c>
      <c r="C273" s="12">
        <f>+'Sp 2013'!O273</f>
        <v>0</v>
      </c>
      <c r="D273" s="12">
        <f>+'Bil 2014'!O273</f>
        <v>-6292.21</v>
      </c>
      <c r="E273" s="12">
        <f>+'Bil 2015'!P273</f>
        <v>-4811.6899999999996</v>
      </c>
      <c r="G273" s="12">
        <f>+'Sp 2013'!Y273</f>
        <v>0</v>
      </c>
      <c r="H273" s="12">
        <f>+'Bil 2014'!Z273</f>
        <v>-6292.21</v>
      </c>
      <c r="I273" s="12">
        <f>+'Bil 2015'!AC273</f>
        <v>-4811.6899999999996</v>
      </c>
      <c r="J273" s="10">
        <f t="shared" si="4"/>
        <v>0</v>
      </c>
    </row>
    <row r="274" spans="1:10" x14ac:dyDescent="0.3">
      <c r="A274" s="23">
        <v>22221000029</v>
      </c>
      <c r="B274" s="23" t="s">
        <v>366</v>
      </c>
      <c r="C274" s="12">
        <f>+'Sp 2013'!O274</f>
        <v>0</v>
      </c>
      <c r="D274" s="12">
        <f>+'Bil 2014'!O274</f>
        <v>-6621.71</v>
      </c>
      <c r="E274" s="12">
        <f>+'Bil 2015'!P274</f>
        <v>-2201.7600000000002</v>
      </c>
      <c r="G274" s="12">
        <f>+'Sp 2013'!Y274</f>
        <v>0</v>
      </c>
      <c r="H274" s="12">
        <f>+'Bil 2014'!Z274</f>
        <v>-6621.71</v>
      </c>
      <c r="I274" s="12">
        <f>+'Bil 2015'!AC274</f>
        <v>-2201.7600000000002</v>
      </c>
      <c r="J274" s="10">
        <f t="shared" si="4"/>
        <v>0</v>
      </c>
    </row>
    <row r="275" spans="1:10" x14ac:dyDescent="0.3">
      <c r="A275" s="23">
        <v>22221000030</v>
      </c>
      <c r="B275" s="23" t="s">
        <v>367</v>
      </c>
      <c r="C275" s="12">
        <f>+'Sp 2013'!O275</f>
        <v>0</v>
      </c>
      <c r="D275" s="12">
        <f>+'Bil 2014'!O275</f>
        <v>-9232.81</v>
      </c>
      <c r="E275" s="12">
        <f>+'Bil 2015'!P275</f>
        <v>-6921.72</v>
      </c>
      <c r="G275" s="12">
        <f>+'Sp 2013'!Y275</f>
        <v>0</v>
      </c>
      <c r="H275" s="12">
        <f>+'Bil 2014'!Z275</f>
        <v>-9232.81</v>
      </c>
      <c r="I275" s="12">
        <f>+'Bil 2015'!AC275</f>
        <v>-6921.72</v>
      </c>
      <c r="J275" s="10">
        <f t="shared" si="4"/>
        <v>0</v>
      </c>
    </row>
    <row r="276" spans="1:10" x14ac:dyDescent="0.3">
      <c r="A276" s="23">
        <v>22221000031</v>
      </c>
      <c r="B276" s="23" t="s">
        <v>368</v>
      </c>
      <c r="C276" s="12">
        <f>+'Sp 2013'!O276</f>
        <v>0</v>
      </c>
      <c r="D276" s="12">
        <f>+'Bil 2014'!O276</f>
        <v>0</v>
      </c>
      <c r="E276" s="12">
        <f>+'Bil 2015'!P276</f>
        <v>-9302.4</v>
      </c>
      <c r="G276" s="12">
        <f>+'Sp 2013'!Y276</f>
        <v>0</v>
      </c>
      <c r="H276" s="12">
        <f>+'Bil 2014'!Z276</f>
        <v>0</v>
      </c>
      <c r="I276" s="12">
        <f>+'Bil 2015'!AC276</f>
        <v>-9302.4</v>
      </c>
      <c r="J276" s="10">
        <f t="shared" si="4"/>
        <v>0</v>
      </c>
    </row>
    <row r="277" spans="1:10" x14ac:dyDescent="0.3">
      <c r="A277" s="23">
        <v>22221000032</v>
      </c>
      <c r="B277" s="23" t="s">
        <v>369</v>
      </c>
      <c r="C277" s="12">
        <f>+'Sp 2013'!O277</f>
        <v>0</v>
      </c>
      <c r="D277" s="12">
        <f>+'Bil 2014'!O277</f>
        <v>0</v>
      </c>
      <c r="E277" s="12">
        <f>+'Bil 2015'!P277</f>
        <v>-15325.03</v>
      </c>
      <c r="G277" s="12">
        <f>+'Sp 2013'!Y277</f>
        <v>0</v>
      </c>
      <c r="H277" s="12">
        <f>+'Bil 2014'!Z277</f>
        <v>0</v>
      </c>
      <c r="I277" s="12">
        <f>+'Bil 2015'!AC277</f>
        <v>-15325.03</v>
      </c>
      <c r="J277" s="10">
        <f t="shared" si="4"/>
        <v>0</v>
      </c>
    </row>
    <row r="278" spans="1:10" x14ac:dyDescent="0.3">
      <c r="A278" s="23">
        <v>22221000033</v>
      </c>
      <c r="B278" s="23" t="s">
        <v>370</v>
      </c>
      <c r="C278" s="12">
        <f>+'Sp 2013'!O278</f>
        <v>0</v>
      </c>
      <c r="D278" s="12">
        <f>+'Bil 2014'!O278</f>
        <v>0</v>
      </c>
      <c r="E278" s="12">
        <f>+'Bil 2015'!P278</f>
        <v>-103803.3</v>
      </c>
      <c r="G278" s="12">
        <f>+'Sp 2013'!Y278</f>
        <v>0</v>
      </c>
      <c r="H278" s="12">
        <f>+'Bil 2014'!Z278</f>
        <v>0</v>
      </c>
      <c r="I278" s="12">
        <f>+'Bil 2015'!AC278</f>
        <v>-103803.3</v>
      </c>
      <c r="J278" s="10">
        <f t="shared" si="4"/>
        <v>0</v>
      </c>
    </row>
    <row r="279" spans="1:10" x14ac:dyDescent="0.3">
      <c r="A279" s="23">
        <v>22221000034</v>
      </c>
      <c r="B279" s="23" t="s">
        <v>371</v>
      </c>
      <c r="C279" s="12">
        <f>+'Sp 2013'!O279</f>
        <v>0</v>
      </c>
      <c r="D279" s="12">
        <f>+'Bil 2014'!O279</f>
        <v>0</v>
      </c>
      <c r="E279" s="12">
        <f>+'Bil 2015'!P279</f>
        <v>-8822.27</v>
      </c>
      <c r="G279" s="12">
        <f>+'Sp 2013'!Y279</f>
        <v>0</v>
      </c>
      <c r="H279" s="12">
        <f>+'Bil 2014'!Z279</f>
        <v>0</v>
      </c>
      <c r="I279" s="12">
        <f>+'Bil 2015'!AC279</f>
        <v>-8822.27</v>
      </c>
      <c r="J279" s="10">
        <f t="shared" si="4"/>
        <v>0</v>
      </c>
    </row>
    <row r="280" spans="1:10" x14ac:dyDescent="0.3">
      <c r="A280" s="23">
        <v>22221000020</v>
      </c>
      <c r="B280" s="23" t="s">
        <v>372</v>
      </c>
      <c r="C280" s="12">
        <f>+'Sp 2013'!O280</f>
        <v>-1202.25</v>
      </c>
      <c r="D280" s="12">
        <f>+'Bil 2014'!O280</f>
        <v>0</v>
      </c>
      <c r="E280" s="12">
        <f>+'Bil 2015'!P280</f>
        <v>0</v>
      </c>
      <c r="G280" s="12">
        <f>+'Sp 2013'!Y280</f>
        <v>-1202.25</v>
      </c>
      <c r="H280" s="12">
        <f>+'Bil 2014'!Z280</f>
        <v>0</v>
      </c>
      <c r="I280" s="12">
        <f>+'Bil 2015'!AC280</f>
        <v>0</v>
      </c>
      <c r="J280" s="10">
        <f t="shared" si="4"/>
        <v>0</v>
      </c>
    </row>
    <row r="281" spans="1:10" x14ac:dyDescent="0.3">
      <c r="A281" s="23">
        <v>22222000009</v>
      </c>
      <c r="B281" s="23" t="s">
        <v>377</v>
      </c>
      <c r="C281" s="12">
        <f>+'Sp 2013'!O281</f>
        <v>-316.27</v>
      </c>
      <c r="D281" s="12">
        <f>+'Bil 2014'!O281</f>
        <v>0</v>
      </c>
      <c r="E281" s="12">
        <f>+'Bil 2015'!P281</f>
        <v>0</v>
      </c>
      <c r="G281" s="12">
        <f>+'Sp 2013'!Y281</f>
        <v>-316.27</v>
      </c>
      <c r="H281" s="12">
        <f>+'Bil 2014'!Z281</f>
        <v>0</v>
      </c>
      <c r="I281" s="12">
        <f>+'Bil 2015'!AC281</f>
        <v>0</v>
      </c>
      <c r="J281" s="10">
        <f t="shared" si="4"/>
        <v>0</v>
      </c>
    </row>
    <row r="282" spans="1:10" x14ac:dyDescent="0.3">
      <c r="A282" s="15">
        <v>22222000001</v>
      </c>
      <c r="B282" s="15" t="s">
        <v>378</v>
      </c>
      <c r="C282" s="12">
        <f>+'Sp 2013'!O282</f>
        <v>-530715.18999999994</v>
      </c>
      <c r="D282" s="12">
        <f>+'Bil 2014'!O282</f>
        <v>-99275</v>
      </c>
      <c r="E282" s="12">
        <f>+'Bil 2015'!P282</f>
        <v>-118687.69</v>
      </c>
      <c r="G282" s="12">
        <f>+'Sp 2013'!Y282</f>
        <v>-530715.18999999994</v>
      </c>
      <c r="H282" s="12">
        <f>+'Bil 2014'!Z282</f>
        <v>-99275</v>
      </c>
      <c r="I282" s="12">
        <f>+'Bil 2015'!AC282</f>
        <v>-118687.69</v>
      </c>
      <c r="J282" s="10">
        <f t="shared" si="4"/>
        <v>0</v>
      </c>
    </row>
    <row r="283" spans="1:10" x14ac:dyDescent="0.3">
      <c r="A283" s="15">
        <v>22222000002</v>
      </c>
      <c r="B283" s="15" t="s">
        <v>203</v>
      </c>
      <c r="C283" s="12">
        <f>+'Sp 2013'!O283</f>
        <v>-1913.45</v>
      </c>
      <c r="D283" s="12">
        <f>+'Bil 2014'!O283</f>
        <v>0</v>
      </c>
      <c r="E283" s="12">
        <f>+'Bil 2015'!P283</f>
        <v>-3282.8</v>
      </c>
      <c r="G283" s="12">
        <f>+'Sp 2013'!Y283</f>
        <v>-1913.45</v>
      </c>
      <c r="H283" s="12">
        <f>+'Bil 2014'!Z283</f>
        <v>0</v>
      </c>
      <c r="I283" s="12">
        <f>+'Bil 2015'!AC283</f>
        <v>-3282.8</v>
      </c>
      <c r="J283" s="10">
        <f t="shared" si="4"/>
        <v>0</v>
      </c>
    </row>
    <row r="284" spans="1:10" x14ac:dyDescent="0.3">
      <c r="A284" s="15">
        <v>22222000003</v>
      </c>
      <c r="B284" s="15" t="s">
        <v>379</v>
      </c>
      <c r="C284" s="12">
        <f>+'Sp 2013'!O284</f>
        <v>-3219.44</v>
      </c>
      <c r="D284" s="12">
        <f>+'Bil 2014'!O284</f>
        <v>-2482.17</v>
      </c>
      <c r="E284" s="12">
        <f>+'Bil 2015'!P284</f>
        <v>-4210.4799999999996</v>
      </c>
      <c r="G284" s="12">
        <f>+'Sp 2013'!Y284</f>
        <v>-3219.44</v>
      </c>
      <c r="H284" s="12">
        <f>+'Bil 2014'!Z284</f>
        <v>-2482.17</v>
      </c>
      <c r="I284" s="12">
        <f>+'Bil 2015'!AC284</f>
        <v>-4210.4799999999996</v>
      </c>
      <c r="J284" s="10">
        <f t="shared" si="4"/>
        <v>0</v>
      </c>
    </row>
    <row r="285" spans="1:10" x14ac:dyDescent="0.3">
      <c r="A285" s="15">
        <v>22222000004</v>
      </c>
      <c r="B285" s="15" t="s">
        <v>380</v>
      </c>
      <c r="C285" s="12">
        <f>+'Sp 2013'!O285</f>
        <v>-136</v>
      </c>
      <c r="D285" s="12">
        <f>+'Bil 2014'!O285</f>
        <v>-142</v>
      </c>
      <c r="E285" s="12">
        <f>+'Bil 2015'!P285</f>
        <v>-138</v>
      </c>
      <c r="G285" s="12">
        <f>+'Sp 2013'!Y285</f>
        <v>-136</v>
      </c>
      <c r="H285" s="12">
        <f>+'Bil 2014'!Z285</f>
        <v>-142</v>
      </c>
      <c r="I285" s="12">
        <f>+'Bil 2015'!AC285</f>
        <v>-138</v>
      </c>
      <c r="J285" s="10">
        <f t="shared" si="4"/>
        <v>0</v>
      </c>
    </row>
    <row r="286" spans="1:10" x14ac:dyDescent="0.3">
      <c r="A286" s="15">
        <v>22222000005</v>
      </c>
      <c r="B286" s="15" t="s">
        <v>381</v>
      </c>
      <c r="C286" s="12">
        <f>+'Sp 2013'!O286</f>
        <v>-32830.379999999997</v>
      </c>
      <c r="D286" s="12">
        <f>+'Bil 2014'!O286</f>
        <v>-10936.38</v>
      </c>
      <c r="E286" s="12">
        <f>+'Bil 2015'!P286</f>
        <v>-5291.38</v>
      </c>
      <c r="G286" s="12">
        <f>+'Sp 2013'!Y286</f>
        <v>-32830.379999999997</v>
      </c>
      <c r="H286" s="12">
        <f>+'Bil 2014'!Z286</f>
        <v>-10936.38</v>
      </c>
      <c r="I286" s="12">
        <f>+'Bil 2015'!AC286</f>
        <v>-5291.38</v>
      </c>
      <c r="J286" s="10">
        <f t="shared" si="4"/>
        <v>0</v>
      </c>
    </row>
    <row r="287" spans="1:10" x14ac:dyDescent="0.3">
      <c r="A287" s="15">
        <v>22222000006</v>
      </c>
      <c r="B287" s="15" t="s">
        <v>382</v>
      </c>
      <c r="C287" s="12">
        <f>+'Sp 2013'!O287</f>
        <v>-297.01</v>
      </c>
      <c r="D287" s="12">
        <f>+'Bil 2014'!O287</f>
        <v>-369.55</v>
      </c>
      <c r="E287" s="12">
        <f>+'Bil 2015'!P287</f>
        <v>-375.41</v>
      </c>
      <c r="G287" s="12">
        <f>+'Sp 2013'!Y287</f>
        <v>-297.01</v>
      </c>
      <c r="H287" s="12">
        <f>+'Bil 2014'!Z287</f>
        <v>-369.55</v>
      </c>
      <c r="I287" s="12">
        <f>+'Bil 2015'!AC287</f>
        <v>-375.41</v>
      </c>
      <c r="J287" s="10">
        <f t="shared" si="4"/>
        <v>0</v>
      </c>
    </row>
    <row r="288" spans="1:10" x14ac:dyDescent="0.3">
      <c r="A288" s="15">
        <v>22222000007</v>
      </c>
      <c r="B288" s="15" t="s">
        <v>383</v>
      </c>
      <c r="C288" s="12">
        <f>+'Sp 2013'!O288</f>
        <v>-1554.31</v>
      </c>
      <c r="D288" s="12">
        <f>+'Bil 2014'!O288</f>
        <v>-775.03</v>
      </c>
      <c r="E288" s="12">
        <f>+'Bil 2015'!P288</f>
        <v>-347.33</v>
      </c>
      <c r="G288" s="12">
        <f>+'Sp 2013'!Y288</f>
        <v>-1554.31</v>
      </c>
      <c r="H288" s="12">
        <f>+'Bil 2014'!Z288</f>
        <v>-775.03</v>
      </c>
      <c r="I288" s="12">
        <f>+'Bil 2015'!AC288</f>
        <v>-347.33</v>
      </c>
      <c r="J288" s="10">
        <f t="shared" si="4"/>
        <v>0</v>
      </c>
    </row>
    <row r="289" spans="1:10" x14ac:dyDescent="0.3">
      <c r="A289" s="15">
        <v>22222000008</v>
      </c>
      <c r="B289" s="15" t="s">
        <v>384</v>
      </c>
      <c r="C289" s="12">
        <f>+'Sp 2013'!O289</f>
        <v>-114.92</v>
      </c>
      <c r="D289" s="12">
        <f>+'Bil 2014'!O289</f>
        <v>-607.14</v>
      </c>
      <c r="E289" s="12">
        <f>+'Bil 2015'!P289</f>
        <v>-482.43</v>
      </c>
      <c r="G289" s="12">
        <f>+'Sp 2013'!Y289</f>
        <v>-114.92</v>
      </c>
      <c r="H289" s="12">
        <f>+'Bil 2014'!Z289</f>
        <v>-607.14</v>
      </c>
      <c r="I289" s="12">
        <f>+'Bil 2015'!AC289</f>
        <v>-482.43</v>
      </c>
      <c r="J289" s="10">
        <f t="shared" si="4"/>
        <v>0</v>
      </c>
    </row>
    <row r="290" spans="1:10" x14ac:dyDescent="0.3">
      <c r="A290" s="15">
        <v>22222000011</v>
      </c>
      <c r="B290" s="15" t="s">
        <v>385</v>
      </c>
      <c r="C290" s="12">
        <f>+'Sp 2013'!O290</f>
        <v>-11976</v>
      </c>
      <c r="D290" s="12">
        <f>+'Bil 2014'!O290</f>
        <v>-23319</v>
      </c>
      <c r="E290" s="12">
        <f>+'Bil 2015'!P290</f>
        <v>-22510</v>
      </c>
      <c r="G290" s="12">
        <f>+'Sp 2013'!Y290</f>
        <v>-11976</v>
      </c>
      <c r="H290" s="12">
        <f>+'Bil 2014'!Z290</f>
        <v>-23319</v>
      </c>
      <c r="I290" s="12">
        <f>+'Bil 2015'!AC290</f>
        <v>-22510</v>
      </c>
      <c r="J290" s="10">
        <f t="shared" si="4"/>
        <v>0</v>
      </c>
    </row>
    <row r="291" spans="1:10" x14ac:dyDescent="0.3">
      <c r="A291" s="15">
        <v>22222000013</v>
      </c>
      <c r="B291" s="15" t="s">
        <v>386</v>
      </c>
      <c r="C291" s="12">
        <f>+'Sp 2013'!O291</f>
        <v>0</v>
      </c>
      <c r="D291" s="12">
        <f>+'Bil 2014'!O291</f>
        <v>0</v>
      </c>
      <c r="E291" s="12">
        <f>+'Bil 2015'!P291</f>
        <v>-873.64</v>
      </c>
      <c r="G291" s="12">
        <f>+'Sp 2013'!Y291</f>
        <v>0</v>
      </c>
      <c r="H291" s="12">
        <f>+'Bil 2014'!Z291</f>
        <v>0</v>
      </c>
      <c r="I291" s="12">
        <f>+'Bil 2015'!AC291</f>
        <v>-873.64</v>
      </c>
      <c r="J291" s="10">
        <f t="shared" si="4"/>
        <v>0</v>
      </c>
    </row>
    <row r="292" spans="1:10" x14ac:dyDescent="0.3">
      <c r="A292" s="15">
        <v>22222000014</v>
      </c>
      <c r="B292" s="15" t="s">
        <v>387</v>
      </c>
      <c r="C292" s="12">
        <f>+'Sp 2013'!O292</f>
        <v>0</v>
      </c>
      <c r="D292" s="12">
        <f>+'Bil 2014'!O292</f>
        <v>0</v>
      </c>
      <c r="E292" s="12">
        <f>+'Bil 2015'!P292</f>
        <v>573.67999999999995</v>
      </c>
      <c r="G292" s="12">
        <f>+'Sp 2013'!Y292</f>
        <v>0</v>
      </c>
      <c r="H292" s="12">
        <f>+'Bil 2014'!Z292</f>
        <v>0</v>
      </c>
      <c r="I292" s="12">
        <f>+'Bil 2015'!AC292</f>
        <v>573.67999999999995</v>
      </c>
      <c r="J292" s="10">
        <f t="shared" si="4"/>
        <v>0</v>
      </c>
    </row>
    <row r="293" spans="1:10" x14ac:dyDescent="0.3">
      <c r="A293" s="15">
        <v>22222000015</v>
      </c>
      <c r="B293" s="15" t="s">
        <v>388</v>
      </c>
      <c r="C293" s="12">
        <f>+'Sp 2013'!O293</f>
        <v>0</v>
      </c>
      <c r="D293" s="12">
        <f>+'Bil 2014'!O293</f>
        <v>-174036.41</v>
      </c>
      <c r="E293" s="12">
        <f>+'Bil 2015'!P293</f>
        <v>-135300</v>
      </c>
      <c r="G293" s="12">
        <f>+'Sp 2013'!Y293</f>
        <v>0</v>
      </c>
      <c r="H293" s="12">
        <f>+'Bil 2014'!Z293</f>
        <v>-174036.41</v>
      </c>
      <c r="I293" s="12">
        <f>+'Bil 2015'!AC293</f>
        <v>-135300</v>
      </c>
      <c r="J293" s="10">
        <f t="shared" si="4"/>
        <v>0</v>
      </c>
    </row>
    <row r="294" spans="1:10" x14ac:dyDescent="0.3">
      <c r="A294" s="15">
        <v>22222000016</v>
      </c>
      <c r="B294" s="15" t="s">
        <v>389</v>
      </c>
      <c r="C294" s="12">
        <f>+'Sp 2013'!O294</f>
        <v>0</v>
      </c>
      <c r="D294" s="12">
        <f>+'Bil 2014'!O294</f>
        <v>-147421</v>
      </c>
      <c r="E294" s="12">
        <f>+'Bil 2015'!P294</f>
        <v>0</v>
      </c>
      <c r="G294" s="12">
        <f>+'Sp 2013'!Y294</f>
        <v>0</v>
      </c>
      <c r="H294" s="12">
        <f>+'Bil 2014'!Z294</f>
        <v>-147421</v>
      </c>
      <c r="I294" s="12">
        <f>+'Bil 2015'!AC294</f>
        <v>0</v>
      </c>
      <c r="J294" s="10">
        <f t="shared" si="4"/>
        <v>0</v>
      </c>
    </row>
    <row r="295" spans="1:10" x14ac:dyDescent="0.3">
      <c r="A295" s="15">
        <v>22222000017</v>
      </c>
      <c r="B295" s="15" t="s">
        <v>390</v>
      </c>
      <c r="C295" s="12">
        <f>+'Sp 2013'!O295</f>
        <v>0</v>
      </c>
      <c r="D295" s="12">
        <f>+'Bil 2014'!O295</f>
        <v>0</v>
      </c>
      <c r="E295" s="12">
        <f>+'Bil 2015'!P295</f>
        <v>-270.64</v>
      </c>
      <c r="G295" s="12">
        <f>+'Sp 2013'!Y295</f>
        <v>0</v>
      </c>
      <c r="H295" s="12">
        <f>+'Bil 2014'!Z295</f>
        <v>0</v>
      </c>
      <c r="I295" s="12">
        <f>+'Bil 2015'!AC295</f>
        <v>-270.64</v>
      </c>
      <c r="J295" s="10">
        <f t="shared" si="4"/>
        <v>0</v>
      </c>
    </row>
    <row r="296" spans="1:10" x14ac:dyDescent="0.3">
      <c r="A296" s="15">
        <v>22222000061</v>
      </c>
      <c r="B296" s="15" t="s">
        <v>391</v>
      </c>
      <c r="C296" s="12">
        <f>+'Sp 2013'!O296</f>
        <v>-23650.42</v>
      </c>
      <c r="D296" s="12">
        <f>+'Bil 2014'!O296</f>
        <v>-27165.63</v>
      </c>
      <c r="E296" s="12">
        <f>+'Bil 2015'!P296</f>
        <v>-28737.14</v>
      </c>
      <c r="G296" s="12">
        <f>+'Sp 2013'!Y296</f>
        <v>-23650.42</v>
      </c>
      <c r="H296" s="12">
        <f>+'Bil 2014'!Z296</f>
        <v>-27165.63</v>
      </c>
      <c r="I296" s="12">
        <f>+'Bil 2015'!AC296</f>
        <v>-28737.14</v>
      </c>
      <c r="J296" s="10">
        <f t="shared" si="4"/>
        <v>0</v>
      </c>
    </row>
    <row r="297" spans="1:10" x14ac:dyDescent="0.3">
      <c r="A297" s="15">
        <v>22223000002</v>
      </c>
      <c r="B297" s="15" t="s">
        <v>396</v>
      </c>
      <c r="C297" s="12">
        <f>+'Sp 2013'!O297</f>
        <v>-139162.6</v>
      </c>
      <c r="D297" s="12">
        <f>+'Bil 2014'!O297</f>
        <v>-164116.76</v>
      </c>
      <c r="E297" s="12">
        <f>+'Bil 2015'!P297</f>
        <v>-163154.42000000001</v>
      </c>
      <c r="G297" s="12">
        <f>+'Sp 2013'!Y297</f>
        <v>-139162.6</v>
      </c>
      <c r="H297" s="12">
        <f>+'Bil 2014'!Z297</f>
        <v>-164116.76</v>
      </c>
      <c r="I297" s="12">
        <f>+'Bil 2015'!AC297</f>
        <v>-163154.42000000001</v>
      </c>
      <c r="J297" s="10">
        <f t="shared" si="4"/>
        <v>0</v>
      </c>
    </row>
    <row r="298" spans="1:10" x14ac:dyDescent="0.3">
      <c r="A298" s="13">
        <v>22223000031</v>
      </c>
      <c r="B298" s="13" t="s">
        <v>398</v>
      </c>
      <c r="C298" s="12">
        <f>+'Sp 2013'!O298</f>
        <v>-932.92</v>
      </c>
      <c r="D298" s="12">
        <f>+'Bil 2014'!O298</f>
        <v>0</v>
      </c>
      <c r="E298" s="12">
        <f>+'Bil 2015'!P298</f>
        <v>0</v>
      </c>
      <c r="G298" s="12">
        <f>+'Sp 2013'!Y298</f>
        <v>-932.92</v>
      </c>
      <c r="H298" s="12">
        <f>+'Bil 2014'!Z298</f>
        <v>0</v>
      </c>
      <c r="I298" s="12">
        <f>+'Bil 2015'!AC298</f>
        <v>0</v>
      </c>
      <c r="J298" s="10">
        <f t="shared" si="4"/>
        <v>0</v>
      </c>
    </row>
    <row r="299" spans="1:10" x14ac:dyDescent="0.3">
      <c r="A299" s="13">
        <v>22223000034</v>
      </c>
      <c r="B299" s="13" t="s">
        <v>399</v>
      </c>
      <c r="C299" s="12">
        <f>+'Sp 2013'!O299</f>
        <v>-393.58</v>
      </c>
      <c r="D299" s="12">
        <f>+'Bil 2014'!O299</f>
        <v>0</v>
      </c>
      <c r="E299" s="12">
        <f>+'Bil 2015'!P299</f>
        <v>0</v>
      </c>
      <c r="G299" s="12">
        <f>+'Sp 2013'!Y299</f>
        <v>-393.58</v>
      </c>
      <c r="H299" s="12">
        <f>+'Bil 2014'!Z299</f>
        <v>0</v>
      </c>
      <c r="I299" s="12">
        <f>+'Bil 2015'!AC299</f>
        <v>0</v>
      </c>
      <c r="J299" s="10">
        <f t="shared" si="4"/>
        <v>0</v>
      </c>
    </row>
    <row r="300" spans="1:10" x14ac:dyDescent="0.3">
      <c r="A300" s="15">
        <v>22223000003</v>
      </c>
      <c r="B300" s="15" t="s">
        <v>400</v>
      </c>
      <c r="C300" s="12">
        <f>+'Sp 2013'!O300</f>
        <v>-142757.62</v>
      </c>
      <c r="D300" s="12">
        <f>+'Bil 2014'!O300</f>
        <v>-137811.68</v>
      </c>
      <c r="E300" s="12">
        <f>+'Bil 2015'!P300</f>
        <v>-135133</v>
      </c>
      <c r="G300" s="12">
        <f>+'Sp 2013'!Y300</f>
        <v>-142757.62</v>
      </c>
      <c r="H300" s="12">
        <f>+'Bil 2014'!Z300</f>
        <v>-137811.68</v>
      </c>
      <c r="I300" s="12">
        <f>+'Bil 2015'!AC300</f>
        <v>-135133</v>
      </c>
      <c r="J300" s="10">
        <f t="shared" si="4"/>
        <v>0</v>
      </c>
    </row>
    <row r="301" spans="1:10" x14ac:dyDescent="0.3">
      <c r="A301" s="15">
        <v>22223000004</v>
      </c>
      <c r="B301" s="15" t="s">
        <v>401</v>
      </c>
      <c r="C301" s="12">
        <f>+'Sp 2013'!O301</f>
        <v>0</v>
      </c>
      <c r="D301" s="12">
        <f>+'Bil 2014'!O301</f>
        <v>0</v>
      </c>
      <c r="E301" s="12">
        <f>+'Bil 2015'!P301</f>
        <v>0</v>
      </c>
      <c r="G301" s="12">
        <f>+'Sp 2013'!Y301</f>
        <v>0</v>
      </c>
      <c r="H301" s="12">
        <f>+'Bil 2014'!Z301</f>
        <v>0</v>
      </c>
      <c r="I301" s="12">
        <f>+'Bil 2015'!AC301</f>
        <v>0</v>
      </c>
      <c r="J301" s="10">
        <f t="shared" si="4"/>
        <v>0</v>
      </c>
    </row>
    <row r="302" spans="1:10" x14ac:dyDescent="0.3">
      <c r="A302" s="15">
        <v>22223000008</v>
      </c>
      <c r="B302" s="15" t="s">
        <v>402</v>
      </c>
      <c r="C302" s="12">
        <f>+'Sp 2013'!O302</f>
        <v>-12857.15</v>
      </c>
      <c r="D302" s="12">
        <f>+'Bil 2014'!O302</f>
        <v>-69160.570000000007</v>
      </c>
      <c r="E302" s="12">
        <f>+'Bil 2015'!P302</f>
        <v>-120139.85</v>
      </c>
      <c r="G302" s="12">
        <f>+'Sp 2013'!Y302</f>
        <v>-12857.15</v>
      </c>
      <c r="H302" s="12">
        <f>+'Bil 2014'!Z302</f>
        <v>-69160.570000000007</v>
      </c>
      <c r="I302" s="12">
        <f>+'Bil 2015'!AC302</f>
        <v>-120139.85</v>
      </c>
      <c r="J302" s="10">
        <f t="shared" si="4"/>
        <v>0</v>
      </c>
    </row>
    <row r="303" spans="1:10" x14ac:dyDescent="0.3">
      <c r="A303" s="15">
        <v>22223000009</v>
      </c>
      <c r="B303" s="15" t="s">
        <v>403</v>
      </c>
      <c r="C303" s="12">
        <f>+'Sp 2013'!O303</f>
        <v>-1142383.32</v>
      </c>
      <c r="D303" s="12">
        <f>+'Bil 2014'!O303</f>
        <v>-1142383.32</v>
      </c>
      <c r="E303" s="12">
        <f>+'Bil 2015'!P303</f>
        <v>0</v>
      </c>
      <c r="G303" s="12">
        <f>+'Sp 2013'!Y303</f>
        <v>-1142383.32</v>
      </c>
      <c r="H303" s="12">
        <f>+'Bil 2014'!Z303</f>
        <v>-1142383.32</v>
      </c>
      <c r="I303" s="12">
        <f>+'Bil 2015'!AC303</f>
        <v>0</v>
      </c>
      <c r="J303" s="10">
        <f t="shared" si="4"/>
        <v>0</v>
      </c>
    </row>
    <row r="304" spans="1:10" x14ac:dyDescent="0.3">
      <c r="A304" s="15">
        <v>22223000016</v>
      </c>
      <c r="B304" s="15" t="s">
        <v>404</v>
      </c>
      <c r="C304" s="12">
        <f>+'Sp 2013'!O304</f>
        <v>-1444</v>
      </c>
      <c r="D304" s="12">
        <f>+'Bil 2014'!O304</f>
        <v>-952</v>
      </c>
      <c r="E304" s="12">
        <f>+'Bil 2015'!P304</f>
        <v>-952</v>
      </c>
      <c r="G304" s="12">
        <f>+'Sp 2013'!Y304</f>
        <v>-1444</v>
      </c>
      <c r="H304" s="12">
        <f>+'Bil 2014'!Z304</f>
        <v>-952</v>
      </c>
      <c r="I304" s="12">
        <f>+'Bil 2015'!AC304</f>
        <v>-952</v>
      </c>
      <c r="J304" s="10">
        <f t="shared" si="4"/>
        <v>0</v>
      </c>
    </row>
    <row r="305" spans="1:10" x14ac:dyDescent="0.3">
      <c r="A305" s="15">
        <v>22223000017</v>
      </c>
      <c r="B305" s="15" t="s">
        <v>405</v>
      </c>
      <c r="C305" s="12">
        <f>+'Sp 2013'!O305</f>
        <v>-9356.33</v>
      </c>
      <c r="D305" s="12">
        <f>+'Bil 2014'!O305</f>
        <v>-14803.13</v>
      </c>
      <c r="E305" s="12">
        <f>+'Bil 2015'!P305</f>
        <v>0</v>
      </c>
      <c r="G305" s="12">
        <f>+'Sp 2013'!Y305</f>
        <v>-9356.33</v>
      </c>
      <c r="H305" s="12">
        <f>+'Bil 2014'!Z305</f>
        <v>-14803.13</v>
      </c>
      <c r="I305" s="12">
        <f>+'Bil 2015'!AC305</f>
        <v>0</v>
      </c>
      <c r="J305" s="10">
        <f t="shared" si="4"/>
        <v>0</v>
      </c>
    </row>
    <row r="306" spans="1:10" x14ac:dyDescent="0.3">
      <c r="A306" s="15">
        <v>22223000021</v>
      </c>
      <c r="B306" s="15" t="s">
        <v>204</v>
      </c>
      <c r="C306" s="12">
        <f>+'Sp 2013'!O306</f>
        <v>0</v>
      </c>
      <c r="D306" s="12">
        <f>+'Bil 2014'!O306</f>
        <v>0</v>
      </c>
      <c r="E306" s="12">
        <f>+'Bil 2015'!P306</f>
        <v>-6390.3</v>
      </c>
      <c r="G306" s="12">
        <f>+'Sp 2013'!Y306</f>
        <v>0</v>
      </c>
      <c r="H306" s="12">
        <f>+'Bil 2014'!Z306</f>
        <v>0</v>
      </c>
      <c r="I306" s="12">
        <f>+'Bil 2015'!AC306</f>
        <v>-6390.3</v>
      </c>
      <c r="J306" s="10">
        <f t="shared" si="4"/>
        <v>0</v>
      </c>
    </row>
    <row r="307" spans="1:10" x14ac:dyDescent="0.3">
      <c r="A307" s="15">
        <v>22223000024</v>
      </c>
      <c r="B307" s="15" t="s">
        <v>406</v>
      </c>
      <c r="C307" s="12">
        <f>+'Sp 2013'!O307</f>
        <v>-14710.48</v>
      </c>
      <c r="D307" s="12">
        <f>+'Bil 2014'!O307</f>
        <v>-16999.7</v>
      </c>
      <c r="E307" s="12">
        <f>+'Bil 2015'!P307</f>
        <v>-17076.009999999998</v>
      </c>
      <c r="G307" s="12">
        <f>+'Sp 2013'!Y307</f>
        <v>-14710.48</v>
      </c>
      <c r="H307" s="12">
        <f>+'Bil 2014'!Z307</f>
        <v>-16999.7</v>
      </c>
      <c r="I307" s="12">
        <f>+'Bil 2015'!AC307</f>
        <v>-17076.009999999998</v>
      </c>
      <c r="J307" s="10">
        <f t="shared" si="4"/>
        <v>0</v>
      </c>
    </row>
    <row r="308" spans="1:10" x14ac:dyDescent="0.3">
      <c r="A308" s="15">
        <v>22223000026</v>
      </c>
      <c r="B308" s="15" t="s">
        <v>407</v>
      </c>
      <c r="C308" s="12">
        <f>+'Sp 2013'!O308</f>
        <v>-13356.55</v>
      </c>
      <c r="D308" s="12">
        <f>+'Bil 2014'!O308</f>
        <v>-18752.599999999999</v>
      </c>
      <c r="E308" s="12">
        <f>+'Bil 2015'!P308</f>
        <v>-18752.599999999999</v>
      </c>
      <c r="G308" s="12">
        <f>+'Sp 2013'!Y308</f>
        <v>-13356.55</v>
      </c>
      <c r="H308" s="12">
        <f>+'Bil 2014'!Z308</f>
        <v>-18752.599999999999</v>
      </c>
      <c r="I308" s="12">
        <f>+'Bil 2015'!AC308</f>
        <v>-18752.599999999999</v>
      </c>
      <c r="J308" s="10">
        <f t="shared" si="4"/>
        <v>0</v>
      </c>
    </row>
    <row r="309" spans="1:10" x14ac:dyDescent="0.3">
      <c r="A309" s="15">
        <v>22223000028</v>
      </c>
      <c r="B309" s="15" t="s">
        <v>408</v>
      </c>
      <c r="C309" s="12">
        <f>+'Sp 2013'!O309</f>
        <v>-816</v>
      </c>
      <c r="D309" s="12">
        <f>+'Bil 2014'!O309</f>
        <v>-272</v>
      </c>
      <c r="E309" s="12">
        <f>+'Bil 2015'!P309</f>
        <v>0</v>
      </c>
      <c r="G309" s="12">
        <f>+'Sp 2013'!Y309</f>
        <v>-816</v>
      </c>
      <c r="H309" s="12">
        <f>+'Bil 2014'!Z309</f>
        <v>-272</v>
      </c>
      <c r="I309" s="12">
        <f>+'Bil 2015'!AC309</f>
        <v>0</v>
      </c>
      <c r="J309" s="10">
        <f t="shared" si="4"/>
        <v>0</v>
      </c>
    </row>
    <row r="310" spans="1:10" x14ac:dyDescent="0.3">
      <c r="A310" s="15">
        <v>22223000037</v>
      </c>
      <c r="B310" s="15" t="s">
        <v>409</v>
      </c>
      <c r="C310" s="12">
        <f>+'Sp 2013'!O310</f>
        <v>-600</v>
      </c>
      <c r="D310" s="12">
        <f>+'Bil 2014'!O310</f>
        <v>-400</v>
      </c>
      <c r="E310" s="12">
        <f>+'Bil 2015'!P310</f>
        <v>-800</v>
      </c>
      <c r="G310" s="12">
        <f>+'Sp 2013'!Y310</f>
        <v>-600</v>
      </c>
      <c r="H310" s="12">
        <f>+'Bil 2014'!Z310</f>
        <v>-400</v>
      </c>
      <c r="I310" s="12">
        <f>+'Bil 2015'!AC310</f>
        <v>-800</v>
      </c>
      <c r="J310" s="10">
        <f t="shared" si="4"/>
        <v>0</v>
      </c>
    </row>
    <row r="311" spans="1:10" x14ac:dyDescent="0.3">
      <c r="A311" s="15">
        <v>22223000040</v>
      </c>
      <c r="B311" s="15" t="s">
        <v>410</v>
      </c>
      <c r="C311" s="12">
        <f>+'Sp 2013'!O311</f>
        <v>-600</v>
      </c>
      <c r="D311" s="12">
        <f>+'Bil 2014'!O311</f>
        <v>-600</v>
      </c>
      <c r="E311" s="12">
        <f>+'Bil 2015'!P311</f>
        <v>-600</v>
      </c>
      <c r="G311" s="12">
        <f>+'Sp 2013'!Y311</f>
        <v>-600</v>
      </c>
      <c r="H311" s="12">
        <f>+'Bil 2014'!Z311</f>
        <v>-600</v>
      </c>
      <c r="I311" s="12">
        <f>+'Bil 2015'!AC311</f>
        <v>-600</v>
      </c>
      <c r="J311" s="10">
        <f t="shared" si="4"/>
        <v>0</v>
      </c>
    </row>
    <row r="312" spans="1:10" x14ac:dyDescent="0.3">
      <c r="A312" s="15">
        <v>22223000043</v>
      </c>
      <c r="B312" s="15" t="s">
        <v>411</v>
      </c>
      <c r="C312" s="12">
        <f>+'Sp 2013'!O312</f>
        <v>0</v>
      </c>
      <c r="D312" s="12">
        <f>+'Bil 2014'!O312</f>
        <v>-221.82</v>
      </c>
      <c r="E312" s="12">
        <f>+'Bil 2015'!P312</f>
        <v>-5545.41</v>
      </c>
      <c r="G312" s="12">
        <f>+'Sp 2013'!Y312</f>
        <v>0</v>
      </c>
      <c r="H312" s="12">
        <f>+'Bil 2014'!Z312</f>
        <v>-221.82</v>
      </c>
      <c r="I312" s="12">
        <f>+'Bil 2015'!AC312</f>
        <v>-5545.41</v>
      </c>
      <c r="J312" s="10">
        <f t="shared" si="4"/>
        <v>0</v>
      </c>
    </row>
    <row r="313" spans="1:10" x14ac:dyDescent="0.3">
      <c r="A313" s="15">
        <v>22223000045</v>
      </c>
      <c r="B313" s="15" t="s">
        <v>412</v>
      </c>
      <c r="C313" s="12">
        <f>+'Sp 2013'!O313</f>
        <v>0</v>
      </c>
      <c r="D313" s="12">
        <f>+'Bil 2014'!O313</f>
        <v>0</v>
      </c>
      <c r="E313" s="12">
        <f>+'Bil 2015'!P313</f>
        <v>-2963.91</v>
      </c>
      <c r="G313" s="12">
        <f>+'Sp 2013'!Y313</f>
        <v>0</v>
      </c>
      <c r="H313" s="12">
        <f>+'Bil 2014'!Z313</f>
        <v>0</v>
      </c>
      <c r="I313" s="12">
        <f>+'Bil 2015'!AC313</f>
        <v>-2963.91</v>
      </c>
      <c r="J313" s="10">
        <f t="shared" si="4"/>
        <v>0</v>
      </c>
    </row>
    <row r="314" spans="1:10" x14ac:dyDescent="0.3">
      <c r="A314" s="15">
        <v>22223000046</v>
      </c>
      <c r="B314" s="15" t="s">
        <v>413</v>
      </c>
      <c r="C314" s="12">
        <f>+'Sp 2013'!O314</f>
        <v>0</v>
      </c>
      <c r="D314" s="12">
        <f>+'Bil 2014'!O314</f>
        <v>0</v>
      </c>
      <c r="E314" s="12">
        <f>+'Bil 2015'!P314</f>
        <v>-26914.81</v>
      </c>
      <c r="G314" s="12">
        <f>+'Sp 2013'!Y314</f>
        <v>0</v>
      </c>
      <c r="H314" s="12">
        <f>+'Bil 2014'!Z314</f>
        <v>0</v>
      </c>
      <c r="I314" s="12">
        <f>+'Bil 2015'!AC314</f>
        <v>-26914.81</v>
      </c>
      <c r="J314" s="10">
        <f t="shared" si="4"/>
        <v>0</v>
      </c>
    </row>
    <row r="315" spans="1:10" x14ac:dyDescent="0.3">
      <c r="A315" s="15">
        <v>22223000047</v>
      </c>
      <c r="B315" s="15" t="s">
        <v>414</v>
      </c>
      <c r="C315" s="12">
        <f>+'Sp 2013'!O315</f>
        <v>0</v>
      </c>
      <c r="D315" s="12">
        <f>+'Bil 2014'!O315</f>
        <v>0</v>
      </c>
      <c r="E315" s="12">
        <f>+'Bil 2015'!P315</f>
        <v>-7000</v>
      </c>
      <c r="G315" s="12">
        <f>+'Sp 2013'!Y315</f>
        <v>0</v>
      </c>
      <c r="H315" s="12">
        <f>+'Bil 2014'!Z315</f>
        <v>0</v>
      </c>
      <c r="I315" s="12">
        <f>+'Bil 2015'!AC315</f>
        <v>-7000</v>
      </c>
      <c r="J315" s="10">
        <f t="shared" si="4"/>
        <v>0</v>
      </c>
    </row>
    <row r="316" spans="1:10" x14ac:dyDescent="0.3">
      <c r="A316" s="15">
        <v>22301000001</v>
      </c>
      <c r="B316" s="15" t="s">
        <v>415</v>
      </c>
      <c r="C316" s="12">
        <f>+'Sp 2013'!O316</f>
        <v>-121446.02</v>
      </c>
      <c r="D316" s="12">
        <f>+'Bil 2014'!O316</f>
        <v>-208355.11</v>
      </c>
      <c r="E316" s="12">
        <f>+'Bil 2015'!P316</f>
        <v>-259111.46</v>
      </c>
      <c r="G316" s="12">
        <f>+'Sp 2013'!Y316</f>
        <v>-121446.02</v>
      </c>
      <c r="H316" s="12">
        <f>+'Bil 2014'!Z316</f>
        <v>-208355.11</v>
      </c>
      <c r="I316" s="12">
        <f>+'Bil 2015'!AC316</f>
        <v>-259111.46</v>
      </c>
      <c r="J316" s="10">
        <f t="shared" si="4"/>
        <v>0</v>
      </c>
    </row>
    <row r="317" spans="1:10" x14ac:dyDescent="0.3">
      <c r="A317" s="15">
        <v>22302000002</v>
      </c>
      <c r="B317" s="15" t="s">
        <v>416</v>
      </c>
      <c r="C317" s="12">
        <f>+'Sp 2013'!O317</f>
        <v>-531166.57999999996</v>
      </c>
      <c r="D317" s="12">
        <f>+'Bil 2014'!O317</f>
        <v>-374723.77</v>
      </c>
      <c r="E317" s="12">
        <f>+'Bil 2015'!P317</f>
        <v>-1551779.65</v>
      </c>
      <c r="G317" s="12">
        <f>+'Sp 2013'!Y317</f>
        <v>-496570.04400364636</v>
      </c>
      <c r="H317" s="12">
        <f>+'Bil 2014'!Z317</f>
        <v>-345512.2947618945</v>
      </c>
      <c r="I317" s="12">
        <f>+'Bil 2015'!AC317</f>
        <v>-1193680.8736155834</v>
      </c>
      <c r="J317" s="10">
        <f t="shared" si="4"/>
        <v>358098.7763844165</v>
      </c>
    </row>
    <row r="318" spans="1:10" x14ac:dyDescent="0.3">
      <c r="A318" s="15" t="s">
        <v>764</v>
      </c>
      <c r="B318" s="15" t="s">
        <v>418</v>
      </c>
      <c r="C318" s="12">
        <f>+'Sp 2013'!O318</f>
        <v>0</v>
      </c>
      <c r="D318" s="12">
        <f>+'Bil 2014'!O318</f>
        <v>0</v>
      </c>
      <c r="E318" s="12">
        <f>+'Bil 2015'!P318</f>
        <v>0</v>
      </c>
      <c r="G318" s="12">
        <f>+'Sp 2013'!Y318</f>
        <v>227549.6258865014</v>
      </c>
      <c r="H318" s="12">
        <f>+'Bil 2014'!Z318</f>
        <v>227549.6258865014</v>
      </c>
      <c r="I318" s="12">
        <f>+'Bil 2015'!AC318</f>
        <v>227549.6258865014</v>
      </c>
      <c r="J318" s="10">
        <f t="shared" si="4"/>
        <v>227549.6258865014</v>
      </c>
    </row>
    <row r="319" spans="1:10" x14ac:dyDescent="0.3">
      <c r="A319" s="15" t="s">
        <v>765</v>
      </c>
      <c r="B319" s="15" t="s">
        <v>419</v>
      </c>
      <c r="C319" s="12">
        <f>+'Sp 2013'!O319</f>
        <v>0</v>
      </c>
      <c r="D319" s="12">
        <f>+'Bil 2014'!O319</f>
        <v>0</v>
      </c>
      <c r="E319" s="12">
        <f>+'Bil 2015'!P319</f>
        <v>0</v>
      </c>
      <c r="G319" s="12">
        <f>+'Sp 2013'!Y319</f>
        <v>789179.93467999995</v>
      </c>
      <c r="H319" s="12">
        <f>+'Bil 2014'!Z319</f>
        <v>789179.93467999995</v>
      </c>
      <c r="I319" s="12">
        <f>+'Bil 2015'!AC319</f>
        <v>789179.93467999995</v>
      </c>
      <c r="J319" s="10">
        <f t="shared" si="4"/>
        <v>789179.93467999995</v>
      </c>
    </row>
    <row r="320" spans="1:10" x14ac:dyDescent="0.3">
      <c r="A320" s="15" t="s">
        <v>732</v>
      </c>
      <c r="B320" s="15" t="s">
        <v>420</v>
      </c>
      <c r="C320" s="12">
        <f>+'Sp 2013'!O320</f>
        <v>0</v>
      </c>
      <c r="D320" s="12">
        <f>+'Bil 2014'!O320</f>
        <v>0</v>
      </c>
      <c r="E320" s="12">
        <f>+'Bil 2015'!P320</f>
        <v>0</v>
      </c>
      <c r="G320" s="12">
        <f>+'Sp 2013'!Y320</f>
        <v>-48126.718000000001</v>
      </c>
      <c r="H320" s="12">
        <f>+'Bil 2014'!Z320</f>
        <v>-48126.718000000001</v>
      </c>
      <c r="I320" s="12">
        <f>+'Bil 2015'!AC320</f>
        <v>-48126.718000000001</v>
      </c>
      <c r="J320" s="10">
        <f t="shared" si="4"/>
        <v>-48126.718000000001</v>
      </c>
    </row>
    <row r="321" spans="1:10" x14ac:dyDescent="0.3">
      <c r="A321" s="15" t="s">
        <v>767</v>
      </c>
      <c r="B321" s="20" t="s">
        <v>766</v>
      </c>
      <c r="C321" s="12">
        <f>+'Sp 2013'!O321</f>
        <v>0</v>
      </c>
      <c r="D321" s="12">
        <f>+'Bil 2014'!O321</f>
        <v>0</v>
      </c>
      <c r="E321" s="12">
        <f>+'Bil 2015'!P321</f>
        <v>0</v>
      </c>
      <c r="G321" s="12">
        <f>+'Sp 2013'!Y321</f>
        <v>2338.7798000000121</v>
      </c>
      <c r="H321" s="12">
        <f>+'Bil 2014'!Z321</f>
        <v>2338.7798000000121</v>
      </c>
      <c r="I321" s="12">
        <f>+'Bil 2015'!AC321</f>
        <v>2338.7798000000121</v>
      </c>
      <c r="J321" s="10">
        <f t="shared" si="4"/>
        <v>2338.7798000000121</v>
      </c>
    </row>
    <row r="322" spans="1:10" x14ac:dyDescent="0.3">
      <c r="A322" s="15" t="s">
        <v>769</v>
      </c>
      <c r="B322" s="20" t="s">
        <v>768</v>
      </c>
      <c r="C322" s="12">
        <f>+'Sp 2013'!O322</f>
        <v>0</v>
      </c>
      <c r="D322" s="12">
        <f>+'Bil 2014'!O322</f>
        <v>0</v>
      </c>
      <c r="E322" s="12">
        <f>+'Bil 2015'!P322</f>
        <v>0</v>
      </c>
      <c r="G322" s="12">
        <f>+'Sp 2013'!Y322</f>
        <v>-38324.18576</v>
      </c>
      <c r="H322" s="12">
        <f>+'Bil 2014'!Z322</f>
        <v>-38324.18576</v>
      </c>
      <c r="I322" s="12">
        <f>+'Bil 2015'!AC322</f>
        <v>-38324.18576</v>
      </c>
      <c r="J322" s="10">
        <f t="shared" si="4"/>
        <v>-38324.18576</v>
      </c>
    </row>
    <row r="323" spans="1:10" x14ac:dyDescent="0.3">
      <c r="A323" s="15" t="s">
        <v>770</v>
      </c>
      <c r="B323" s="15" t="s">
        <v>771</v>
      </c>
      <c r="C323" s="12">
        <f>+'Sp 2013'!O323</f>
        <v>0</v>
      </c>
      <c r="D323" s="12">
        <f>+'Bil 2014'!O323</f>
        <v>0</v>
      </c>
      <c r="E323" s="12">
        <f>+'Bil 2015'!P323</f>
        <v>0</v>
      </c>
      <c r="G323" s="12">
        <f>+'Sp 2013'!Y323</f>
        <v>0</v>
      </c>
      <c r="H323" s="12">
        <f>+'Bil 2014'!Z323</f>
        <v>0</v>
      </c>
      <c r="I323" s="12">
        <f>+'Bil 2015'!AC323</f>
        <v>-1494.33115</v>
      </c>
      <c r="J323" s="10">
        <f t="shared" si="4"/>
        <v>-1494.33115</v>
      </c>
    </row>
    <row r="324" spans="1:10" x14ac:dyDescent="0.3">
      <c r="A324" s="15" t="s">
        <v>772</v>
      </c>
      <c r="B324" s="15" t="s">
        <v>773</v>
      </c>
      <c r="C324" s="12">
        <f>+'Sp 2013'!O324</f>
        <v>0</v>
      </c>
      <c r="D324" s="12">
        <f>+'Bil 2014'!O324</f>
        <v>0</v>
      </c>
      <c r="E324" s="12">
        <f>+'Bil 2015'!P324</f>
        <v>0</v>
      </c>
      <c r="G324" s="12">
        <f>+'Sp 2013'!Y324</f>
        <v>0</v>
      </c>
      <c r="H324" s="12">
        <f>+'Bil 2014'!Z324</f>
        <v>0</v>
      </c>
      <c r="I324" s="12">
        <f>+'Bil 2015'!AC324</f>
        <v>-8108.5151999999971</v>
      </c>
      <c r="J324" s="10">
        <f t="shared" ref="J324:J391" si="5">I324-E324</f>
        <v>-8108.5151999999971</v>
      </c>
    </row>
    <row r="325" spans="1:10" x14ac:dyDescent="0.3">
      <c r="A325" s="15" t="s">
        <v>730</v>
      </c>
      <c r="B325" s="15" t="s">
        <v>724</v>
      </c>
      <c r="C325" s="12">
        <f>+'Sp 2013'!O325</f>
        <v>0</v>
      </c>
      <c r="D325" s="12">
        <f>+'Bil 2014'!O325</f>
        <v>0</v>
      </c>
      <c r="E325" s="12">
        <f>+'Bil 2015'!P325</f>
        <v>0</v>
      </c>
      <c r="G325" s="12">
        <f>+'Sp 2013'!Y325</f>
        <v>0</v>
      </c>
      <c r="H325" s="12">
        <f>+'Bil 2014'!Z325</f>
        <v>-845.1725100000001</v>
      </c>
      <c r="I325" s="12">
        <f>+'Bil 2015'!AC325</f>
        <v>-1690.3450200000002</v>
      </c>
      <c r="J325" s="10">
        <f t="shared" si="5"/>
        <v>-1690.3450200000002</v>
      </c>
    </row>
    <row r="326" spans="1:10" x14ac:dyDescent="0.3">
      <c r="A326" s="15" t="s">
        <v>735</v>
      </c>
      <c r="B326" s="15" t="s">
        <v>725</v>
      </c>
      <c r="C326" s="12">
        <f>+'Sp 2013'!O326</f>
        <v>0</v>
      </c>
      <c r="D326" s="12">
        <f>+'Bil 2014'!O326</f>
        <v>0</v>
      </c>
      <c r="E326" s="12">
        <f>+'Bil 2015'!P326</f>
        <v>0</v>
      </c>
      <c r="G326" s="12">
        <f>+'Sp 2013'!Y326</f>
        <v>-29553.691750000002</v>
      </c>
      <c r="H326" s="12">
        <f>+'Bil 2014'!Z326</f>
        <v>-38722.818749999999</v>
      </c>
      <c r="I326" s="12">
        <f>+'Bil 2015'!AC326</f>
        <v>-32318.9866</v>
      </c>
      <c r="J326" s="10">
        <f t="shared" si="5"/>
        <v>-32318.9866</v>
      </c>
    </row>
    <row r="327" spans="1:10" x14ac:dyDescent="0.3">
      <c r="A327" s="15" t="s">
        <v>845</v>
      </c>
      <c r="B327" s="15" t="s">
        <v>846</v>
      </c>
      <c r="C327" s="12">
        <f>+'Sp 2013'!O327</f>
        <v>0</v>
      </c>
      <c r="D327" s="12">
        <f>+'Bil 2014'!O327</f>
        <v>0</v>
      </c>
      <c r="E327" s="12">
        <f>+'Bil 2015'!P327</f>
        <v>0</v>
      </c>
      <c r="G327" s="12">
        <f>+'Sp 2013'!Y327</f>
        <v>-2178.78024</v>
      </c>
      <c r="H327" s="12">
        <f>+'Bil 2014'!Z327</f>
        <v>-513.07697999999914</v>
      </c>
      <c r="I327" s="12">
        <f>+'Bil 2015'!AC327</f>
        <v>-1159.0121400000003</v>
      </c>
      <c r="J327" s="10">
        <f t="shared" si="5"/>
        <v>-1159.0121400000003</v>
      </c>
    </row>
    <row r="328" spans="1:10" x14ac:dyDescent="0.3">
      <c r="A328" s="15" t="s">
        <v>843</v>
      </c>
      <c r="B328" s="15" t="s">
        <v>844</v>
      </c>
      <c r="C328" s="12">
        <f>+'Sp 2013'!O328</f>
        <v>0</v>
      </c>
      <c r="D328" s="12">
        <f>+'Bil 2014'!O328</f>
        <v>0</v>
      </c>
      <c r="E328" s="12">
        <f>+'Bil 2015'!P328</f>
        <v>0</v>
      </c>
      <c r="G328" s="12">
        <f>+'Sp 2013'!Y328</f>
        <v>-15363.194000000001</v>
      </c>
      <c r="H328" s="12">
        <f>+'Bil 2014'!Z328</f>
        <v>-3617.8504999999932</v>
      </c>
      <c r="I328" s="12">
        <f>+'Bil 2015'!AC328</f>
        <v>-8172.5215000000026</v>
      </c>
      <c r="J328" s="10">
        <f t="shared" si="5"/>
        <v>-8172.5215000000026</v>
      </c>
    </row>
    <row r="329" spans="1:10" x14ac:dyDescent="0.3">
      <c r="A329" s="23" t="s">
        <v>859</v>
      </c>
      <c r="B329" s="23" t="s">
        <v>860</v>
      </c>
      <c r="C329" s="12">
        <f>+'Sp 2013'!O329</f>
        <v>0</v>
      </c>
      <c r="D329" s="12">
        <f>+'Bil 2014'!O329</f>
        <v>0</v>
      </c>
      <c r="E329" s="12">
        <f>+'Bil 2015'!P329</f>
        <v>0</v>
      </c>
      <c r="G329" s="12">
        <f>+'Sp 2013'!Y329</f>
        <v>-2600207.6705</v>
      </c>
      <c r="H329" s="12">
        <f>+'Bil 2014'!Z329</f>
        <v>-2531265.2107140566</v>
      </c>
      <c r="I329" s="12">
        <f>+'Bil 2015'!AC329</f>
        <v>-2136922.9357528193</v>
      </c>
      <c r="J329" s="10">
        <f t="shared" si="5"/>
        <v>-2136922.9357528193</v>
      </c>
    </row>
    <row r="330" spans="1:10" x14ac:dyDescent="0.3">
      <c r="A330" s="23" t="s">
        <v>861</v>
      </c>
      <c r="B330" s="23" t="s">
        <v>862</v>
      </c>
      <c r="C330" s="12">
        <f>+'Sp 2013'!O330</f>
        <v>0</v>
      </c>
      <c r="D330" s="12">
        <f>+'Bil 2014'!O330</f>
        <v>0</v>
      </c>
      <c r="E330" s="12">
        <f>+'Bil 2015'!P330</f>
        <v>0</v>
      </c>
      <c r="G330" s="12">
        <f>+'Sp 2013'!Y330</f>
        <v>-368756.72417999996</v>
      </c>
      <c r="H330" s="12">
        <f>+'Bil 2014'!Z330</f>
        <v>-358979.42988308438</v>
      </c>
      <c r="I330" s="12">
        <f>+'Bil 2015'!AC330</f>
        <v>-345718.75428836286</v>
      </c>
      <c r="J330" s="10">
        <f t="shared" si="5"/>
        <v>-345718.75428836286</v>
      </c>
    </row>
    <row r="331" spans="1:10" x14ac:dyDescent="0.3">
      <c r="A331" s="15" t="s">
        <v>774</v>
      </c>
      <c r="B331" s="15" t="s">
        <v>422</v>
      </c>
      <c r="C331" s="12">
        <f>+'Sp 2013'!O331</f>
        <v>0</v>
      </c>
      <c r="D331" s="12">
        <f>+'Bil 2014'!O331</f>
        <v>0</v>
      </c>
      <c r="E331" s="12">
        <f>+'Bil 2015'!P331</f>
        <v>0</v>
      </c>
      <c r="G331" s="12">
        <f>+'Sp 2013'!Y331</f>
        <v>0</v>
      </c>
      <c r="H331" s="12">
        <f>+'Bil 2014'!Z331</f>
        <v>0</v>
      </c>
      <c r="I331" s="12">
        <f>+'Bil 2015'!AC331</f>
        <v>0</v>
      </c>
      <c r="J331" s="10">
        <f t="shared" si="5"/>
        <v>0</v>
      </c>
    </row>
    <row r="332" spans="1:10" x14ac:dyDescent="0.3">
      <c r="A332" s="15" t="s">
        <v>775</v>
      </c>
      <c r="B332" s="15" t="s">
        <v>423</v>
      </c>
      <c r="C332" s="12">
        <f>+'Sp 2013'!O332</f>
        <v>0</v>
      </c>
      <c r="D332" s="12">
        <f>+'Bil 2014'!O332</f>
        <v>0</v>
      </c>
      <c r="E332" s="12">
        <f>+'Bil 2015'!P332</f>
        <v>0</v>
      </c>
      <c r="G332" s="12">
        <f>+'Sp 2013'!Y332</f>
        <v>0</v>
      </c>
      <c r="H332" s="12">
        <f>+'Bil 2014'!Z332</f>
        <v>0</v>
      </c>
      <c r="I332" s="12">
        <f>+'Bil 2015'!AC332</f>
        <v>0</v>
      </c>
      <c r="J332" s="10">
        <f t="shared" si="5"/>
        <v>0</v>
      </c>
    </row>
    <row r="333" spans="1:10" x14ac:dyDescent="0.3">
      <c r="A333" s="15" t="s">
        <v>776</v>
      </c>
      <c r="B333" s="15" t="s">
        <v>424</v>
      </c>
      <c r="C333" s="12">
        <f>+'Sp 2013'!O333</f>
        <v>0</v>
      </c>
      <c r="D333" s="12">
        <f>+'Bil 2014'!O333</f>
        <v>0</v>
      </c>
      <c r="E333" s="12">
        <f>+'Bil 2015'!P333</f>
        <v>0</v>
      </c>
      <c r="G333" s="12">
        <f>+'Sp 2013'!Y333</f>
        <v>0</v>
      </c>
      <c r="H333" s="12">
        <f>+'Bil 2014'!Z333</f>
        <v>0</v>
      </c>
      <c r="I333" s="12">
        <f>+'Bil 2015'!AC333</f>
        <v>0</v>
      </c>
      <c r="J333" s="10">
        <f t="shared" si="5"/>
        <v>0</v>
      </c>
    </row>
    <row r="334" spans="1:10" ht="15.75" thickBot="1" x14ac:dyDescent="0.35">
      <c r="A334" s="15" t="s">
        <v>777</v>
      </c>
      <c r="B334" s="138" t="s">
        <v>425</v>
      </c>
      <c r="C334" s="61">
        <f>+'Sp 2013'!O334</f>
        <v>0</v>
      </c>
      <c r="D334" s="61">
        <f>+'Bil 2014'!O334</f>
        <v>0</v>
      </c>
      <c r="E334" s="61">
        <f>+'Bil 2015'!P334</f>
        <v>0</v>
      </c>
      <c r="G334" s="61">
        <f>+'Sp 2013'!Y334</f>
        <v>0</v>
      </c>
      <c r="H334" s="61">
        <f>+'Bil 2014'!Z334</f>
        <v>0</v>
      </c>
      <c r="I334" s="61">
        <f>+'Bil 2015'!AC334</f>
        <v>46309.040540000016</v>
      </c>
      <c r="J334" s="10">
        <f t="shared" si="5"/>
        <v>46309.040540000016</v>
      </c>
    </row>
    <row r="335" spans="1:10" ht="15.75" thickBot="1" x14ac:dyDescent="0.35">
      <c r="A335" s="137"/>
      <c r="B335" s="139" t="s">
        <v>1020</v>
      </c>
      <c r="C335" s="140"/>
      <c r="D335" s="140"/>
      <c r="E335" s="140"/>
      <c r="F335" s="140"/>
      <c r="G335" s="140"/>
      <c r="H335" s="140"/>
      <c r="I335" s="141"/>
      <c r="J335" s="136">
        <f>SUM(J3:J334)</f>
        <v>246285.21363904234</v>
      </c>
    </row>
    <row r="336" spans="1:10" x14ac:dyDescent="0.3">
      <c r="A336" s="129"/>
      <c r="B336" s="130"/>
      <c r="C336" s="130"/>
      <c r="D336" s="130"/>
      <c r="E336" s="130"/>
      <c r="F336" s="130"/>
      <c r="G336" s="130"/>
      <c r="H336" s="130"/>
      <c r="I336" s="130"/>
      <c r="J336" s="128"/>
    </row>
    <row r="337" spans="1:10" ht="15" customHeight="1" x14ac:dyDescent="0.3">
      <c r="A337" s="142"/>
      <c r="B337" s="93" t="s">
        <v>1018</v>
      </c>
      <c r="C337" s="143"/>
      <c r="D337" s="143"/>
      <c r="E337" s="126" t="s">
        <v>985</v>
      </c>
      <c r="F337" s="143"/>
      <c r="G337" s="143"/>
      <c r="H337" s="143"/>
      <c r="I337" s="126" t="s">
        <v>984</v>
      </c>
      <c r="J337" s="126" t="s">
        <v>1017</v>
      </c>
    </row>
    <row r="338" spans="1:10" x14ac:dyDescent="0.3">
      <c r="A338" s="142"/>
      <c r="B338" s="94"/>
      <c r="C338" s="143"/>
      <c r="D338" s="143"/>
      <c r="E338" s="127"/>
      <c r="F338" s="143"/>
      <c r="G338" s="143"/>
      <c r="H338" s="143"/>
      <c r="I338" s="127"/>
      <c r="J338" s="127"/>
    </row>
    <row r="339" spans="1:10" x14ac:dyDescent="0.3">
      <c r="A339" s="15">
        <v>55001000001</v>
      </c>
      <c r="B339" s="15" t="s">
        <v>433</v>
      </c>
      <c r="C339" s="12">
        <f>+'Sp 2013'!O335</f>
        <v>-28133732.84</v>
      </c>
      <c r="D339" s="12">
        <f>+'Bil 2014'!O335</f>
        <v>-28164481.780000001</v>
      </c>
      <c r="E339" s="12">
        <f>+'Bil 2015'!P335</f>
        <v>-27525772.27</v>
      </c>
      <c r="G339" s="12">
        <f>+'Sp 2013'!Y335</f>
        <v>-28133732.84</v>
      </c>
      <c r="H339" s="12">
        <f>+'Bil 2014'!Z335</f>
        <v>-28164481.780000001</v>
      </c>
      <c r="I339" s="12">
        <f>+'Bil 2015'!AC335</f>
        <v>-27525772.27</v>
      </c>
      <c r="J339" s="10">
        <f t="shared" si="5"/>
        <v>0</v>
      </c>
    </row>
    <row r="340" spans="1:10" x14ac:dyDescent="0.3">
      <c r="A340" s="15">
        <v>55001000002</v>
      </c>
      <c r="B340" s="15" t="s">
        <v>434</v>
      </c>
      <c r="C340" s="12">
        <f>+'Sp 2013'!O336</f>
        <v>-5505542.5899999999</v>
      </c>
      <c r="D340" s="12">
        <f>+'Bil 2014'!O336</f>
        <v>-5938082.0199999996</v>
      </c>
      <c r="E340" s="12">
        <f>+'Bil 2015'!P336</f>
        <v>-5608649.9100000001</v>
      </c>
      <c r="G340" s="12">
        <f>+'Sp 2013'!Y336</f>
        <v>-5505542.5899999999</v>
      </c>
      <c r="H340" s="12">
        <f>+'Bil 2014'!Z336</f>
        <v>-5938082.0199999996</v>
      </c>
      <c r="I340" s="12">
        <f>+'Bil 2015'!AC336</f>
        <v>-5608649.9100000001</v>
      </c>
      <c r="J340" s="10">
        <f t="shared" si="5"/>
        <v>0</v>
      </c>
    </row>
    <row r="341" spans="1:10" x14ac:dyDescent="0.3">
      <c r="A341" s="15">
        <v>55001000003</v>
      </c>
      <c r="B341" s="15" t="s">
        <v>435</v>
      </c>
      <c r="C341" s="12">
        <f>+'Sp 2013'!O337</f>
        <v>-251368.26</v>
      </c>
      <c r="D341" s="12">
        <f>+'Bil 2014'!O337</f>
        <v>-302027.65000000002</v>
      </c>
      <c r="E341" s="12">
        <f>+'Bil 2015'!P337</f>
        <v>-387226.92</v>
      </c>
      <c r="G341" s="12">
        <f>+'Sp 2013'!Y337</f>
        <v>-251368.26</v>
      </c>
      <c r="H341" s="12">
        <f>+'Bil 2014'!Z337</f>
        <v>-302027.65000000002</v>
      </c>
      <c r="I341" s="12">
        <f>+'Bil 2015'!AC337</f>
        <v>-387226.92</v>
      </c>
      <c r="J341" s="10">
        <f t="shared" si="5"/>
        <v>0</v>
      </c>
    </row>
    <row r="342" spans="1:10" x14ac:dyDescent="0.3">
      <c r="A342" s="15">
        <v>55001000005</v>
      </c>
      <c r="B342" s="15" t="s">
        <v>436</v>
      </c>
      <c r="C342" s="12">
        <f>+'Sp 2013'!O338</f>
        <v>-22488.93</v>
      </c>
      <c r="D342" s="12">
        <f>+'Bil 2014'!O338</f>
        <v>0</v>
      </c>
      <c r="E342" s="12">
        <f>+'Bil 2015'!P338</f>
        <v>-148131.20000000001</v>
      </c>
      <c r="G342" s="12">
        <f>+'Sp 2013'!Y338</f>
        <v>-22488.93</v>
      </c>
      <c r="H342" s="12">
        <f>+'Bil 2014'!Z338</f>
        <v>0</v>
      </c>
      <c r="I342" s="12">
        <f>+'Bil 2015'!AC338</f>
        <v>-148131.20000000001</v>
      </c>
      <c r="J342" s="10">
        <f t="shared" si="5"/>
        <v>0</v>
      </c>
    </row>
    <row r="343" spans="1:10" x14ac:dyDescent="0.3">
      <c r="A343" s="15">
        <v>55001000006</v>
      </c>
      <c r="B343" s="15" t="s">
        <v>437</v>
      </c>
      <c r="C343" s="12">
        <f>+'Sp 2013'!O339</f>
        <v>-96220.3</v>
      </c>
      <c r="D343" s="12">
        <f>+'Bil 2014'!O339</f>
        <v>-101107.51</v>
      </c>
      <c r="E343" s="12">
        <f>+'Bil 2015'!P339</f>
        <v>-97866.8</v>
      </c>
      <c r="G343" s="12">
        <f>+'Sp 2013'!Y339</f>
        <v>-96220.3</v>
      </c>
      <c r="H343" s="12">
        <f>+'Bil 2014'!Z339</f>
        <v>-101107.51</v>
      </c>
      <c r="I343" s="12">
        <f>+'Bil 2015'!AC339</f>
        <v>-97866.8</v>
      </c>
      <c r="J343" s="10">
        <f t="shared" si="5"/>
        <v>0</v>
      </c>
    </row>
    <row r="344" spans="1:10" x14ac:dyDescent="0.3">
      <c r="A344" s="15">
        <v>55001000007</v>
      </c>
      <c r="B344" s="15" t="s">
        <v>438</v>
      </c>
      <c r="C344" s="12">
        <f>+'Sp 2013'!O340</f>
        <v>0</v>
      </c>
      <c r="D344" s="12">
        <f>+'Bil 2014'!O340</f>
        <v>0</v>
      </c>
      <c r="E344" s="12">
        <f>+'Bil 2015'!P340</f>
        <v>-12566.77</v>
      </c>
      <c r="G344" s="12">
        <f>+'Sp 2013'!Y340</f>
        <v>0</v>
      </c>
      <c r="H344" s="12">
        <f>+'Bil 2014'!Z340</f>
        <v>0</v>
      </c>
      <c r="I344" s="12">
        <f>+'Bil 2015'!AC340</f>
        <v>-12566.77</v>
      </c>
      <c r="J344" s="10">
        <f t="shared" si="5"/>
        <v>0</v>
      </c>
    </row>
    <row r="345" spans="1:10" x14ac:dyDescent="0.3">
      <c r="A345" s="15">
        <v>55005000017</v>
      </c>
      <c r="B345" s="15" t="s">
        <v>439</v>
      </c>
      <c r="C345" s="12">
        <f>+'Sp 2013'!O341</f>
        <v>-99370.63</v>
      </c>
      <c r="D345" s="12">
        <f>+'Bil 2014'!O341</f>
        <v>-83459.77</v>
      </c>
      <c r="E345" s="12">
        <f>+'Bil 2015'!P341</f>
        <v>-104883.41</v>
      </c>
      <c r="G345" s="12">
        <f>+'Sp 2013'!Y341</f>
        <v>-99370.63</v>
      </c>
      <c r="H345" s="12">
        <f>+'Bil 2014'!Z341</f>
        <v>-83459.77</v>
      </c>
      <c r="I345" s="12">
        <f>+'Bil 2015'!AC341</f>
        <v>-104883.41</v>
      </c>
      <c r="J345" s="10">
        <f t="shared" si="5"/>
        <v>0</v>
      </c>
    </row>
    <row r="346" spans="1:10" x14ac:dyDescent="0.3">
      <c r="A346" s="15">
        <v>55005000015</v>
      </c>
      <c r="B346" s="15" t="s">
        <v>440</v>
      </c>
      <c r="C346" s="12">
        <f>+'Sp 2013'!O342</f>
        <v>-174725.55</v>
      </c>
      <c r="D346" s="12">
        <f>+'Bil 2014'!O342</f>
        <v>-73144</v>
      </c>
      <c r="E346" s="12">
        <f>+'Bil 2015'!P342</f>
        <v>0</v>
      </c>
      <c r="G346" s="12">
        <f>+'Sp 2013'!Y342</f>
        <v>-174725.55</v>
      </c>
      <c r="H346" s="12">
        <f>+'Bil 2014'!Z342</f>
        <v>-73144</v>
      </c>
      <c r="I346" s="12">
        <f>+'Bil 2015'!AC342</f>
        <v>0</v>
      </c>
      <c r="J346" s="10">
        <f t="shared" si="5"/>
        <v>0</v>
      </c>
    </row>
    <row r="347" spans="1:10" x14ac:dyDescent="0.3">
      <c r="A347" s="15">
        <v>44303000009</v>
      </c>
      <c r="B347" s="15" t="s">
        <v>441</v>
      </c>
      <c r="C347" s="12">
        <f>+'Sp 2013'!O343</f>
        <v>11193.85</v>
      </c>
      <c r="D347" s="12">
        <f>+'Bil 2014'!O343</f>
        <v>108.9</v>
      </c>
      <c r="E347" s="12">
        <f>+'Bil 2015'!P343</f>
        <v>598.57000000000005</v>
      </c>
      <c r="G347" s="12">
        <f>+'Sp 2013'!Y343</f>
        <v>11193.85</v>
      </c>
      <c r="H347" s="12">
        <f>+'Bil 2014'!Z343</f>
        <v>108.9</v>
      </c>
      <c r="I347" s="12">
        <f>+'Bil 2015'!AC343</f>
        <v>598.57000000000005</v>
      </c>
      <c r="J347" s="10">
        <f t="shared" si="5"/>
        <v>0</v>
      </c>
    </row>
    <row r="348" spans="1:10" x14ac:dyDescent="0.3">
      <c r="A348" s="15">
        <v>44303000010</v>
      </c>
      <c r="B348" s="15" t="s">
        <v>442</v>
      </c>
      <c r="C348" s="12">
        <f>+'Sp 2013'!O344</f>
        <v>21679.74</v>
      </c>
      <c r="D348" s="12">
        <f>+'Bil 2014'!O344</f>
        <v>8436.15</v>
      </c>
      <c r="E348" s="12">
        <f>+'Bil 2015'!P344</f>
        <v>18309.37</v>
      </c>
      <c r="G348" s="12">
        <f>+'Sp 2013'!Y344</f>
        <v>21679.74</v>
      </c>
      <c r="H348" s="12">
        <f>+'Bil 2014'!Z344</f>
        <v>8436.15</v>
      </c>
      <c r="I348" s="12">
        <f>+'Bil 2015'!AC344</f>
        <v>18309.37</v>
      </c>
      <c r="J348" s="10">
        <f t="shared" si="5"/>
        <v>0</v>
      </c>
    </row>
    <row r="349" spans="1:10" x14ac:dyDescent="0.3">
      <c r="A349" s="15">
        <v>44006000016</v>
      </c>
      <c r="B349" s="15" t="s">
        <v>443</v>
      </c>
      <c r="C349" s="12">
        <f>+'Sp 2013'!O345</f>
        <v>879524</v>
      </c>
      <c r="D349" s="12">
        <f>+'Bil 2014'!O345</f>
        <v>748461.45</v>
      </c>
      <c r="E349" s="12">
        <f>+'Bil 2015'!P345</f>
        <v>401550.75</v>
      </c>
      <c r="G349" s="12">
        <f>+'Sp 2013'!Y345</f>
        <v>879524</v>
      </c>
      <c r="H349" s="12">
        <f>+'Bil 2014'!Z345</f>
        <v>748461.45</v>
      </c>
      <c r="I349" s="12">
        <f>+'Bil 2015'!AC345</f>
        <v>401550.75</v>
      </c>
      <c r="J349" s="10">
        <f t="shared" si="5"/>
        <v>0</v>
      </c>
    </row>
    <row r="350" spans="1:10" x14ac:dyDescent="0.3">
      <c r="A350" s="15">
        <v>44006000031</v>
      </c>
      <c r="B350" s="15" t="s">
        <v>444</v>
      </c>
      <c r="C350" s="12">
        <f>+'Sp 2013'!O346</f>
        <v>63838.37</v>
      </c>
      <c r="D350" s="12">
        <f>+'Bil 2014'!O346</f>
        <v>79193.009999999995</v>
      </c>
      <c r="E350" s="12">
        <f>+'Bil 2015'!P346</f>
        <v>47754.58</v>
      </c>
      <c r="G350" s="12">
        <f>+'Sp 2013'!Y346</f>
        <v>63838.37</v>
      </c>
      <c r="H350" s="12">
        <f>+'Bil 2014'!Z346</f>
        <v>79193.009999999995</v>
      </c>
      <c r="I350" s="12">
        <f>+'Bil 2015'!AC346</f>
        <v>47754.58</v>
      </c>
      <c r="J350" s="10">
        <f t="shared" si="5"/>
        <v>0</v>
      </c>
    </row>
    <row r="351" spans="1:10" x14ac:dyDescent="0.3">
      <c r="A351" s="15">
        <v>44006000032</v>
      </c>
      <c r="B351" s="15" t="s">
        <v>445</v>
      </c>
      <c r="C351" s="12">
        <f>+'Sp 2013'!O347</f>
        <v>218.93</v>
      </c>
      <c r="D351" s="12">
        <f>+'Bil 2014'!O347</f>
        <v>36175</v>
      </c>
      <c r="E351" s="12">
        <f>+'Bil 2015'!P347</f>
        <v>18011.349999999999</v>
      </c>
      <c r="G351" s="12">
        <f>+'Sp 2013'!Y347</f>
        <v>218.93</v>
      </c>
      <c r="H351" s="12">
        <f>+'Bil 2014'!Z347</f>
        <v>36175</v>
      </c>
      <c r="I351" s="12">
        <f>+'Bil 2015'!AC347</f>
        <v>18011.349999999999</v>
      </c>
      <c r="J351" s="10">
        <f t="shared" si="5"/>
        <v>0</v>
      </c>
    </row>
    <row r="352" spans="1:10" x14ac:dyDescent="0.3">
      <c r="A352" s="15">
        <v>44303000099</v>
      </c>
      <c r="B352" s="15" t="s">
        <v>446</v>
      </c>
      <c r="C352" s="12">
        <f>+'Sp 2013'!O348</f>
        <v>1076.6300000000001</v>
      </c>
      <c r="D352" s="12">
        <f>+'Bil 2014'!O348</f>
        <v>918.84</v>
      </c>
      <c r="E352" s="12">
        <f>+'Bil 2015'!P348</f>
        <v>1184.18</v>
      </c>
      <c r="G352" s="12">
        <f>+'Sp 2013'!Y348</f>
        <v>1076.6300000000001</v>
      </c>
      <c r="H352" s="12">
        <f>+'Bil 2014'!Z348</f>
        <v>918.84</v>
      </c>
      <c r="I352" s="12">
        <f>+'Bil 2015'!AC348</f>
        <v>1184.18</v>
      </c>
      <c r="J352" s="10">
        <f t="shared" si="5"/>
        <v>0</v>
      </c>
    </row>
    <row r="353" spans="1:10" x14ac:dyDescent="0.3">
      <c r="A353" s="15">
        <v>44303000011</v>
      </c>
      <c r="B353" s="15" t="s">
        <v>447</v>
      </c>
      <c r="C353" s="12">
        <f>+'Sp 2013'!O349</f>
        <v>3644648.61</v>
      </c>
      <c r="D353" s="12">
        <f>+'Bil 2014'!O349</f>
        <v>3173228.99</v>
      </c>
      <c r="E353" s="12">
        <f>+'Bil 2015'!P349</f>
        <v>3180650.49</v>
      </c>
      <c r="G353" s="12">
        <f>+'Sp 2013'!Y349</f>
        <v>3644648.61</v>
      </c>
      <c r="H353" s="12">
        <f>+'Bil 2014'!Z349</f>
        <v>3173228.99</v>
      </c>
      <c r="I353" s="12">
        <f>+'Bil 2015'!AC349</f>
        <v>3180650.49</v>
      </c>
      <c r="J353" s="10">
        <f t="shared" si="5"/>
        <v>0</v>
      </c>
    </row>
    <row r="354" spans="1:10" x14ac:dyDescent="0.3">
      <c r="A354" s="15">
        <v>44006000001</v>
      </c>
      <c r="B354" s="15" t="s">
        <v>448</v>
      </c>
      <c r="C354" s="12">
        <f>+'Sp 2013'!O350</f>
        <v>1041328.75</v>
      </c>
      <c r="D354" s="12">
        <f>+'Bil 2014'!O350</f>
        <v>798868.65</v>
      </c>
      <c r="E354" s="12">
        <f>+'Bil 2015'!P350</f>
        <v>940697.99</v>
      </c>
      <c r="G354" s="12">
        <f>+'Sp 2013'!Y350</f>
        <v>1041328.75</v>
      </c>
      <c r="H354" s="12">
        <f>+'Bil 2014'!Z350</f>
        <v>798868.65</v>
      </c>
      <c r="I354" s="12">
        <f>+'Bil 2015'!AC350</f>
        <v>940697.99</v>
      </c>
      <c r="J354" s="10">
        <f t="shared" si="5"/>
        <v>0</v>
      </c>
    </row>
    <row r="355" spans="1:10" x14ac:dyDescent="0.3">
      <c r="A355" s="15">
        <v>44006000002</v>
      </c>
      <c r="B355" s="15" t="s">
        <v>449</v>
      </c>
      <c r="C355" s="12">
        <f>+'Sp 2013'!O351</f>
        <v>677897.38</v>
      </c>
      <c r="D355" s="12">
        <f>+'Bil 2014'!O351</f>
        <v>570650.89</v>
      </c>
      <c r="E355" s="12">
        <f>+'Bil 2015'!P351</f>
        <v>655967.62</v>
      </c>
      <c r="G355" s="12">
        <f>+'Sp 2013'!Y351</f>
        <v>677897.38</v>
      </c>
      <c r="H355" s="12">
        <f>+'Bil 2014'!Z351</f>
        <v>570650.89</v>
      </c>
      <c r="I355" s="12">
        <f>+'Bil 2015'!AC351</f>
        <v>655967.62</v>
      </c>
      <c r="J355" s="10">
        <f t="shared" si="5"/>
        <v>0</v>
      </c>
    </row>
    <row r="356" spans="1:10" x14ac:dyDescent="0.3">
      <c r="A356" s="15">
        <v>44006000003</v>
      </c>
      <c r="B356" s="15" t="s">
        <v>450</v>
      </c>
      <c r="C356" s="12">
        <f>+'Sp 2013'!O352</f>
        <v>562259.15</v>
      </c>
      <c r="D356" s="12">
        <f>+'Bil 2014'!O352</f>
        <v>457160.59</v>
      </c>
      <c r="E356" s="12">
        <f>+'Bil 2015'!P352</f>
        <v>397941.95</v>
      </c>
      <c r="G356" s="12">
        <f>+'Sp 2013'!Y352</f>
        <v>562259.15</v>
      </c>
      <c r="H356" s="12">
        <f>+'Bil 2014'!Z352</f>
        <v>457160.59</v>
      </c>
      <c r="I356" s="12">
        <f>+'Bil 2015'!AC352</f>
        <v>397941.95</v>
      </c>
      <c r="J356" s="10">
        <f t="shared" si="5"/>
        <v>0</v>
      </c>
    </row>
    <row r="357" spans="1:10" x14ac:dyDescent="0.3">
      <c r="A357" s="15">
        <v>44303000012</v>
      </c>
      <c r="B357" s="15" t="s">
        <v>451</v>
      </c>
      <c r="C357" s="12">
        <f>+'Sp 2013'!O353</f>
        <v>1648211.27</v>
      </c>
      <c r="D357" s="12">
        <f>+'Bil 2014'!O353</f>
        <v>2212061.86</v>
      </c>
      <c r="E357" s="12">
        <f>+'Bil 2015'!P353</f>
        <v>1915126.57</v>
      </c>
      <c r="G357" s="12">
        <f>+'Sp 2013'!Y353</f>
        <v>1648211.27</v>
      </c>
      <c r="H357" s="12">
        <f>+'Bil 2014'!Z353</f>
        <v>2212061.86</v>
      </c>
      <c r="I357" s="12">
        <f>+'Bil 2015'!AC353</f>
        <v>1915126.57</v>
      </c>
      <c r="J357" s="10">
        <f t="shared" si="5"/>
        <v>0</v>
      </c>
    </row>
    <row r="358" spans="1:10" x14ac:dyDescent="0.3">
      <c r="A358" s="15">
        <v>55401000002</v>
      </c>
      <c r="B358" s="15" t="s">
        <v>455</v>
      </c>
      <c r="C358" s="12">
        <f>+'Sp 2013'!O354</f>
        <v>-6240865</v>
      </c>
      <c r="D358" s="12">
        <f>+'Bil 2014'!O354</f>
        <v>-6586064</v>
      </c>
      <c r="E358" s="12">
        <f>+'Bil 2015'!P354</f>
        <v>-7224408</v>
      </c>
      <c r="G358" s="12">
        <f>+'Sp 2013'!Y354</f>
        <v>-6240865</v>
      </c>
      <c r="H358" s="12">
        <f>+'Bil 2014'!Z354</f>
        <v>-6586064</v>
      </c>
      <c r="I358" s="12">
        <f>+'Bil 2015'!AC354</f>
        <v>-7224408</v>
      </c>
      <c r="J358" s="10">
        <f t="shared" si="5"/>
        <v>0</v>
      </c>
    </row>
    <row r="359" spans="1:10" x14ac:dyDescent="0.3">
      <c r="A359" s="15">
        <v>44001000002</v>
      </c>
      <c r="B359" s="15" t="s">
        <v>456</v>
      </c>
      <c r="C359" s="12">
        <f>+'Sp 2013'!O355</f>
        <v>5878907</v>
      </c>
      <c r="D359" s="12">
        <f>+'Bil 2014'!O355</f>
        <v>6240865</v>
      </c>
      <c r="E359" s="12">
        <f>+'Bil 2015'!P355</f>
        <v>6586064</v>
      </c>
      <c r="G359" s="12">
        <f>+'Sp 2013'!Y355</f>
        <v>5878907</v>
      </c>
      <c r="H359" s="12">
        <f>+'Bil 2014'!Z355</f>
        <v>6240865</v>
      </c>
      <c r="I359" s="12">
        <f>+'Bil 2015'!AC355</f>
        <v>6586064</v>
      </c>
      <c r="J359" s="10">
        <f t="shared" si="5"/>
        <v>0</v>
      </c>
    </row>
    <row r="360" spans="1:10" x14ac:dyDescent="0.3">
      <c r="A360" s="15">
        <v>55005000004</v>
      </c>
      <c r="B360" s="15" t="s">
        <v>461</v>
      </c>
      <c r="C360" s="12">
        <f>+'Sp 2013'!O356</f>
        <v>-59134.25</v>
      </c>
      <c r="D360" s="12">
        <f>+'Bil 2014'!O356</f>
        <v>-41291.99</v>
      </c>
      <c r="E360" s="12">
        <f>+'Bil 2015'!P356</f>
        <v>-24967.66</v>
      </c>
      <c r="G360" s="12">
        <f>+'Sp 2013'!Y356</f>
        <v>-59134.25</v>
      </c>
      <c r="H360" s="12">
        <f>+'Bil 2014'!Z356</f>
        <v>-41291.99</v>
      </c>
      <c r="I360" s="12">
        <f>+'Bil 2015'!AC356</f>
        <v>-24967.66</v>
      </c>
      <c r="J360" s="10">
        <f t="shared" si="5"/>
        <v>0</v>
      </c>
    </row>
    <row r="361" spans="1:10" x14ac:dyDescent="0.3">
      <c r="A361" s="15">
        <v>55005000006</v>
      </c>
      <c r="B361" s="15" t="s">
        <v>462</v>
      </c>
      <c r="C361" s="12">
        <f>+'Sp 2013'!O357</f>
        <v>0</v>
      </c>
      <c r="D361" s="12">
        <f>+'Bil 2014'!O357</f>
        <v>0</v>
      </c>
      <c r="E361" s="12">
        <f>+'Bil 2015'!P357</f>
        <v>-148448</v>
      </c>
      <c r="G361" s="12">
        <f>+'Sp 2013'!Y357</f>
        <v>0</v>
      </c>
      <c r="H361" s="12">
        <f>+'Bil 2014'!Z357</f>
        <v>0</v>
      </c>
      <c r="I361" s="12">
        <f>+'Bil 2015'!AC357</f>
        <v>-148448</v>
      </c>
      <c r="J361" s="10">
        <f t="shared" si="5"/>
        <v>0</v>
      </c>
    </row>
    <row r="362" spans="1:10" x14ac:dyDescent="0.3">
      <c r="A362" s="15">
        <v>55005000007</v>
      </c>
      <c r="B362" s="15" t="s">
        <v>463</v>
      </c>
      <c r="C362" s="12">
        <f>+'Sp 2013'!O358</f>
        <v>0</v>
      </c>
      <c r="D362" s="12">
        <f>+'Bil 2014'!O358</f>
        <v>0</v>
      </c>
      <c r="E362" s="12">
        <f>+'Bil 2015'!P358</f>
        <v>-31310</v>
      </c>
      <c r="G362" s="12">
        <f>+'Sp 2013'!Y358</f>
        <v>0</v>
      </c>
      <c r="H362" s="12">
        <f>+'Bil 2014'!Z358</f>
        <v>0</v>
      </c>
      <c r="I362" s="12">
        <f>+'Bil 2015'!AC358</f>
        <v>-31310</v>
      </c>
      <c r="J362" s="10">
        <f t="shared" si="5"/>
        <v>0</v>
      </c>
    </row>
    <row r="363" spans="1:10" x14ac:dyDescent="0.3">
      <c r="A363" s="15">
        <v>55005000010</v>
      </c>
      <c r="B363" s="15" t="s">
        <v>464</v>
      </c>
      <c r="C363" s="12">
        <f>+'Sp 2013'!O359</f>
        <v>-18395</v>
      </c>
      <c r="D363" s="12">
        <f>+'Bil 2014'!O359</f>
        <v>-148445</v>
      </c>
      <c r="E363" s="12">
        <f>+'Bil 2015'!P359</f>
        <v>-255389.98</v>
      </c>
      <c r="G363" s="12">
        <f>+'Sp 2013'!Y359</f>
        <v>-18395</v>
      </c>
      <c r="H363" s="12">
        <f>+'Bil 2014'!Z359</f>
        <v>-148445</v>
      </c>
      <c r="I363" s="12">
        <f>+'Bil 2015'!AC359</f>
        <v>-255389.98</v>
      </c>
      <c r="J363" s="10">
        <f t="shared" si="5"/>
        <v>0</v>
      </c>
    </row>
    <row r="364" spans="1:10" x14ac:dyDescent="0.3">
      <c r="A364" s="15">
        <v>55005000011</v>
      </c>
      <c r="B364" s="15" t="s">
        <v>465</v>
      </c>
      <c r="C364" s="12">
        <f>+'Sp 2013'!O360</f>
        <v>0</v>
      </c>
      <c r="D364" s="12">
        <f>+'Bil 2014'!O360</f>
        <v>0</v>
      </c>
      <c r="E364" s="12">
        <f>+'Bil 2015'!P360</f>
        <v>-137399.5</v>
      </c>
      <c r="G364" s="12">
        <f>+'Sp 2013'!Y360</f>
        <v>0</v>
      </c>
      <c r="H364" s="12">
        <f>+'Bil 2014'!Z360</f>
        <v>5385.060758248088</v>
      </c>
      <c r="I364" s="12">
        <f>+'Bil 2015'!AC360</f>
        <v>-112878.27114631096</v>
      </c>
      <c r="J364" s="10">
        <f t="shared" si="5"/>
        <v>24521.228853689041</v>
      </c>
    </row>
    <row r="365" spans="1:10" x14ac:dyDescent="0.3">
      <c r="A365" s="15">
        <v>55302000004</v>
      </c>
      <c r="B365" s="15" t="s">
        <v>466</v>
      </c>
      <c r="C365" s="12">
        <f>+'Sp 2013'!O361</f>
        <v>-20200</v>
      </c>
      <c r="D365" s="12">
        <f>+'Bil 2014'!O361</f>
        <v>-81.97</v>
      </c>
      <c r="E365" s="12">
        <f>+'Bil 2015'!P361</f>
        <v>-11195.78</v>
      </c>
      <c r="G365" s="12">
        <f>+'Sp 2013'!Y361</f>
        <v>-20200</v>
      </c>
      <c r="H365" s="12">
        <f>+'Bil 2014'!Z361</f>
        <v>-81.97</v>
      </c>
      <c r="I365" s="12">
        <f>+'Bil 2015'!AC361</f>
        <v>-11195.78</v>
      </c>
      <c r="J365" s="10">
        <f t="shared" si="5"/>
        <v>0</v>
      </c>
    </row>
    <row r="366" spans="1:10" x14ac:dyDescent="0.3">
      <c r="A366" s="15">
        <v>44001000001</v>
      </c>
      <c r="B366" s="15" t="s">
        <v>472</v>
      </c>
      <c r="C366" s="12">
        <f>+'Sp 2013'!O362</f>
        <v>454148</v>
      </c>
      <c r="D366" s="12">
        <f>+'Bil 2014'!O362</f>
        <v>535205</v>
      </c>
      <c r="E366" s="12">
        <f>+'Bil 2015'!P362</f>
        <v>582907</v>
      </c>
      <c r="G366" s="12">
        <f>+'Sp 2013'!Y362</f>
        <v>454148</v>
      </c>
      <c r="H366" s="12">
        <f>+'Bil 2014'!Z362</f>
        <v>535205</v>
      </c>
      <c r="I366" s="12">
        <f>+'Bil 2015'!AC362</f>
        <v>582907</v>
      </c>
      <c r="J366" s="10">
        <f t="shared" si="5"/>
        <v>0</v>
      </c>
    </row>
    <row r="367" spans="1:10" x14ac:dyDescent="0.3">
      <c r="A367" s="15">
        <v>55401000001</v>
      </c>
      <c r="B367" s="15" t="s">
        <v>473</v>
      </c>
      <c r="C367" s="12">
        <f>+'Sp 2013'!O363</f>
        <v>-535205</v>
      </c>
      <c r="D367" s="12">
        <f>+'Bil 2014'!O363</f>
        <v>-582907</v>
      </c>
      <c r="E367" s="12">
        <f>+'Bil 2015'!P363</f>
        <v>-724143</v>
      </c>
      <c r="G367" s="12">
        <f>+'Sp 2013'!Y363</f>
        <v>-535205</v>
      </c>
      <c r="H367" s="12">
        <f>+'Bil 2014'!Z363</f>
        <v>-582907</v>
      </c>
      <c r="I367" s="12">
        <f>+'Bil 2015'!AC363</f>
        <v>-724143</v>
      </c>
      <c r="J367" s="10">
        <f t="shared" si="5"/>
        <v>0</v>
      </c>
    </row>
    <row r="368" spans="1:10" x14ac:dyDescent="0.3">
      <c r="A368" s="15">
        <v>44002000001</v>
      </c>
      <c r="B368" s="15" t="s">
        <v>476</v>
      </c>
      <c r="C368" s="12">
        <f>+'Sp 2013'!O364</f>
        <v>7220683.4500000002</v>
      </c>
      <c r="D368" s="12">
        <f>+'Bil 2014'!O364</f>
        <v>6921787.2199999997</v>
      </c>
      <c r="E368" s="12">
        <f>+'Bil 2015'!P364</f>
        <v>7076416.46</v>
      </c>
      <c r="G368" s="12">
        <f>+'Sp 2013'!Y364</f>
        <v>7220683.4500000002</v>
      </c>
      <c r="H368" s="12">
        <f>+'Bil 2014'!Z364</f>
        <v>6921787.2199999997</v>
      </c>
      <c r="I368" s="12">
        <f>+'Bil 2015'!AC364</f>
        <v>7076416.46</v>
      </c>
      <c r="J368" s="10">
        <f t="shared" si="5"/>
        <v>0</v>
      </c>
    </row>
    <row r="369" spans="1:10" x14ac:dyDescent="0.3">
      <c r="A369" s="15">
        <v>44002000003</v>
      </c>
      <c r="B369" s="15" t="s">
        <v>477</v>
      </c>
      <c r="C369" s="12">
        <f>+'Sp 2013'!O365</f>
        <v>0</v>
      </c>
      <c r="D369" s="12">
        <f>+'Bil 2014'!O365</f>
        <v>25383.87</v>
      </c>
      <c r="E369" s="12">
        <f>+'Bil 2015'!P365</f>
        <v>0</v>
      </c>
      <c r="G369" s="12">
        <f>+'Sp 2013'!Y365</f>
        <v>0</v>
      </c>
      <c r="H369" s="12">
        <f>+'Bil 2014'!Z365</f>
        <v>25383.87</v>
      </c>
      <c r="I369" s="12">
        <f>+'Bil 2015'!AC365</f>
        <v>0</v>
      </c>
      <c r="J369" s="10">
        <f t="shared" si="5"/>
        <v>0</v>
      </c>
    </row>
    <row r="370" spans="1:10" x14ac:dyDescent="0.3">
      <c r="A370" s="15">
        <v>44002000008</v>
      </c>
      <c r="B370" s="15" t="s">
        <v>478</v>
      </c>
      <c r="C370" s="12">
        <f>+'Sp 2013'!O366</f>
        <v>459151.92</v>
      </c>
      <c r="D370" s="12">
        <f>+'Bil 2014'!O366</f>
        <v>550998.24</v>
      </c>
      <c r="E370" s="12">
        <f>+'Bil 2015'!P366</f>
        <v>513662.76</v>
      </c>
      <c r="G370" s="12">
        <f>+'Sp 2013'!Y366</f>
        <v>459151.92</v>
      </c>
      <c r="H370" s="12">
        <f>+'Bil 2014'!Z366</f>
        <v>550998.24</v>
      </c>
      <c r="I370" s="12">
        <f>+'Bil 2015'!AC366</f>
        <v>513662.76</v>
      </c>
      <c r="J370" s="10">
        <f t="shared" si="5"/>
        <v>0</v>
      </c>
    </row>
    <row r="371" spans="1:10" x14ac:dyDescent="0.3">
      <c r="A371" s="15">
        <v>44002000009</v>
      </c>
      <c r="B371" s="15" t="s">
        <v>479</v>
      </c>
      <c r="C371" s="12">
        <f>+'Sp 2013'!O367</f>
        <v>1065799.24</v>
      </c>
      <c r="D371" s="12">
        <f>+'Bil 2014'!O367</f>
        <v>1187500.5</v>
      </c>
      <c r="E371" s="12">
        <f>+'Bil 2015'!P367</f>
        <v>1233730.8</v>
      </c>
      <c r="G371" s="12">
        <f>+'Sp 2013'!Y367</f>
        <v>1065799.24</v>
      </c>
      <c r="H371" s="12">
        <f>+'Bil 2014'!Z367</f>
        <v>1187500.5</v>
      </c>
      <c r="I371" s="12">
        <f>+'Bil 2015'!AC367</f>
        <v>1233730.8</v>
      </c>
      <c r="J371" s="10">
        <f t="shared" si="5"/>
        <v>0</v>
      </c>
    </row>
    <row r="372" spans="1:10" x14ac:dyDescent="0.3">
      <c r="A372" s="15">
        <v>44002000010</v>
      </c>
      <c r="B372" s="15" t="s">
        <v>480</v>
      </c>
      <c r="C372" s="12">
        <f>+'Sp 2013'!O368</f>
        <v>124077.28</v>
      </c>
      <c r="D372" s="12">
        <f>+'Bil 2014'!O368</f>
        <v>173432.88</v>
      </c>
      <c r="E372" s="12">
        <f>+'Bil 2015'!P368</f>
        <v>145337.32</v>
      </c>
      <c r="G372" s="12">
        <f>+'Sp 2013'!Y368</f>
        <v>124077.28</v>
      </c>
      <c r="H372" s="12">
        <f>+'Bil 2014'!Z368</f>
        <v>173432.88</v>
      </c>
      <c r="I372" s="12">
        <f>+'Bil 2015'!AC368</f>
        <v>145337.32</v>
      </c>
      <c r="J372" s="10">
        <f t="shared" si="5"/>
        <v>0</v>
      </c>
    </row>
    <row r="373" spans="1:10" x14ac:dyDescent="0.3">
      <c r="A373" s="15">
        <v>44002000011</v>
      </c>
      <c r="B373" s="15" t="s">
        <v>481</v>
      </c>
      <c r="C373" s="12">
        <f>+'Sp 2013'!O369</f>
        <v>0</v>
      </c>
      <c r="D373" s="12">
        <f>+'Bil 2014'!O369</f>
        <v>2900</v>
      </c>
      <c r="E373" s="12">
        <f>+'Bil 2015'!P369</f>
        <v>0</v>
      </c>
      <c r="G373" s="12">
        <f>+'Sp 2013'!Y369</f>
        <v>0</v>
      </c>
      <c r="H373" s="12">
        <f>+'Bil 2014'!Z369</f>
        <v>2900</v>
      </c>
      <c r="I373" s="12">
        <f>+'Bil 2015'!AC369</f>
        <v>0</v>
      </c>
      <c r="J373" s="10">
        <f t="shared" si="5"/>
        <v>0</v>
      </c>
    </row>
    <row r="374" spans="1:10" x14ac:dyDescent="0.3">
      <c r="A374" s="15">
        <v>44002000012</v>
      </c>
      <c r="B374" s="15" t="s">
        <v>482</v>
      </c>
      <c r="C374" s="12">
        <f>+'Sp 2013'!O370</f>
        <v>5038426.99</v>
      </c>
      <c r="D374" s="12">
        <f>+'Bil 2014'!O370</f>
        <v>5289030.54</v>
      </c>
      <c r="E374" s="12">
        <f>+'Bil 2015'!P370</f>
        <v>5720562.6100000003</v>
      </c>
      <c r="G374" s="12">
        <f>+'Sp 2013'!Y370</f>
        <v>5038426.99</v>
      </c>
      <c r="H374" s="12">
        <f>+'Bil 2014'!Z370</f>
        <v>5289030.54</v>
      </c>
      <c r="I374" s="12">
        <f>+'Bil 2015'!AC370</f>
        <v>5720562.6100000003</v>
      </c>
      <c r="J374" s="10">
        <f t="shared" si="5"/>
        <v>0</v>
      </c>
    </row>
    <row r="375" spans="1:10" x14ac:dyDescent="0.3">
      <c r="A375" s="15">
        <v>44002000013</v>
      </c>
      <c r="B375" s="15" t="s">
        <v>483</v>
      </c>
      <c r="C375" s="12">
        <f>+'Sp 2013'!O371</f>
        <v>75460.59</v>
      </c>
      <c r="D375" s="12">
        <f>+'Bil 2014'!O371</f>
        <v>141053.87</v>
      </c>
      <c r="E375" s="12">
        <f>+'Bil 2015'!P371</f>
        <v>147684.45000000001</v>
      </c>
      <c r="G375" s="12">
        <f>+'Sp 2013'!Y371</f>
        <v>75460.59</v>
      </c>
      <c r="H375" s="12">
        <f>+'Bil 2014'!Z371</f>
        <v>141053.87</v>
      </c>
      <c r="I375" s="12">
        <f>+'Bil 2015'!AC371</f>
        <v>147684.45000000001</v>
      </c>
      <c r="J375" s="10">
        <f t="shared" si="5"/>
        <v>0</v>
      </c>
    </row>
    <row r="376" spans="1:10" x14ac:dyDescent="0.3">
      <c r="A376" s="15">
        <v>44002000014</v>
      </c>
      <c r="B376" s="15" t="s">
        <v>484</v>
      </c>
      <c r="C376" s="12">
        <f>+'Sp 2013'!O372</f>
        <v>3763.19</v>
      </c>
      <c r="D376" s="12">
        <f>+'Bil 2014'!O372</f>
        <v>5622.1</v>
      </c>
      <c r="E376" s="12">
        <f>+'Bil 2015'!P372</f>
        <v>7740.49</v>
      </c>
      <c r="G376" s="12">
        <f>+'Sp 2013'!Y372</f>
        <v>3763.19</v>
      </c>
      <c r="H376" s="12">
        <f>+'Bil 2014'!Z372</f>
        <v>5622.1</v>
      </c>
      <c r="I376" s="12">
        <f>+'Bil 2015'!AC372</f>
        <v>7740.49</v>
      </c>
      <c r="J376" s="10">
        <f t="shared" si="5"/>
        <v>0</v>
      </c>
    </row>
    <row r="377" spans="1:10" x14ac:dyDescent="0.3">
      <c r="A377" s="15">
        <v>44002000015</v>
      </c>
      <c r="B377" s="15" t="s">
        <v>485</v>
      </c>
      <c r="C377" s="12">
        <f>+'Sp 2013'!O373</f>
        <v>9840.2900000000009</v>
      </c>
      <c r="D377" s="12">
        <f>+'Bil 2014'!O373</f>
        <v>6127</v>
      </c>
      <c r="E377" s="12">
        <f>+'Bil 2015'!P373</f>
        <v>10578.78</v>
      </c>
      <c r="G377" s="12">
        <f>+'Sp 2013'!Y373</f>
        <v>9840.2900000000009</v>
      </c>
      <c r="H377" s="12">
        <f>+'Bil 2014'!Z373</f>
        <v>6127</v>
      </c>
      <c r="I377" s="12">
        <f>+'Bil 2015'!AC373</f>
        <v>10578.78</v>
      </c>
      <c r="J377" s="10">
        <f t="shared" si="5"/>
        <v>0</v>
      </c>
    </row>
    <row r="378" spans="1:10" x14ac:dyDescent="0.3">
      <c r="A378" s="15">
        <v>44002000018</v>
      </c>
      <c r="B378" s="15" t="s">
        <v>486</v>
      </c>
      <c r="C378" s="12">
        <f>+'Sp 2013'!O374</f>
        <v>0</v>
      </c>
      <c r="D378" s="12">
        <f>+'Bil 2014'!O374</f>
        <v>6807.42</v>
      </c>
      <c r="E378" s="12">
        <f>+'Bil 2015'!P374</f>
        <v>0</v>
      </c>
      <c r="G378" s="12">
        <f>+'Sp 2013'!Y374</f>
        <v>0</v>
      </c>
      <c r="H378" s="12">
        <f>+'Bil 2014'!Z374</f>
        <v>6807.42</v>
      </c>
      <c r="I378" s="12">
        <f>+'Bil 2015'!AC374</f>
        <v>0</v>
      </c>
      <c r="J378" s="10">
        <f t="shared" si="5"/>
        <v>0</v>
      </c>
    </row>
    <row r="379" spans="1:10" x14ac:dyDescent="0.3">
      <c r="A379" s="15">
        <v>44002000019</v>
      </c>
      <c r="B379" s="15" t="s">
        <v>487</v>
      </c>
      <c r="C379" s="12">
        <f>+'Sp 2013'!O375</f>
        <v>16221.51</v>
      </c>
      <c r="D379" s="12">
        <f>+'Bil 2014'!O375</f>
        <v>8709.8799999999992</v>
      </c>
      <c r="E379" s="12">
        <f>+'Bil 2015'!P375</f>
        <v>3520.38</v>
      </c>
      <c r="G379" s="12">
        <f>+'Sp 2013'!Y375</f>
        <v>16221.51</v>
      </c>
      <c r="H379" s="12">
        <f>+'Bil 2014'!Z375</f>
        <v>8709.8799999999992</v>
      </c>
      <c r="I379" s="12">
        <f>+'Bil 2015'!AC375</f>
        <v>3520.38</v>
      </c>
      <c r="J379" s="10">
        <f t="shared" si="5"/>
        <v>0</v>
      </c>
    </row>
    <row r="380" spans="1:10" x14ac:dyDescent="0.3">
      <c r="A380" s="15">
        <v>44002000020</v>
      </c>
      <c r="B380" s="15" t="s">
        <v>488</v>
      </c>
      <c r="C380" s="12">
        <f>+'Sp 2013'!O376</f>
        <v>8186.84</v>
      </c>
      <c r="D380" s="12">
        <f>+'Bil 2014'!O376</f>
        <v>10084.59</v>
      </c>
      <c r="E380" s="12">
        <f>+'Bil 2015'!P376</f>
        <v>11257.84</v>
      </c>
      <c r="G380" s="12">
        <f>+'Sp 2013'!Y376</f>
        <v>8186.84</v>
      </c>
      <c r="H380" s="12">
        <f>+'Bil 2014'!Z376</f>
        <v>10084.59</v>
      </c>
      <c r="I380" s="12">
        <f>+'Bil 2015'!AC376</f>
        <v>11257.84</v>
      </c>
      <c r="J380" s="10">
        <f t="shared" si="5"/>
        <v>0</v>
      </c>
    </row>
    <row r="381" spans="1:10" x14ac:dyDescent="0.3">
      <c r="A381" s="15">
        <v>44002000021</v>
      </c>
      <c r="B381" s="15" t="s">
        <v>489</v>
      </c>
      <c r="C381" s="12">
        <f>+'Sp 2013'!O377</f>
        <v>396344.41</v>
      </c>
      <c r="D381" s="12">
        <f>+'Bil 2014'!O377</f>
        <v>385621.33</v>
      </c>
      <c r="E381" s="12">
        <f>+'Bil 2015'!P377</f>
        <v>325607.64</v>
      </c>
      <c r="G381" s="12">
        <f>+'Sp 2013'!Y377</f>
        <v>396344.41</v>
      </c>
      <c r="H381" s="12">
        <f>+'Bil 2014'!Z377</f>
        <v>385621.33</v>
      </c>
      <c r="I381" s="12">
        <f>+'Bil 2015'!AC377</f>
        <v>325607.64</v>
      </c>
      <c r="J381" s="10">
        <f t="shared" si="5"/>
        <v>0</v>
      </c>
    </row>
    <row r="382" spans="1:10" x14ac:dyDescent="0.3">
      <c r="A382" s="15">
        <v>44002000022</v>
      </c>
      <c r="B382" s="15" t="s">
        <v>490</v>
      </c>
      <c r="C382" s="12">
        <f>+'Sp 2013'!O378</f>
        <v>114525.5</v>
      </c>
      <c r="D382" s="12">
        <f>+'Bil 2014'!O378</f>
        <v>75233.5</v>
      </c>
      <c r="E382" s="12">
        <f>+'Bil 2015'!P378</f>
        <v>90094.8</v>
      </c>
      <c r="G382" s="12">
        <f>+'Sp 2013'!Y378</f>
        <v>114525.5</v>
      </c>
      <c r="H382" s="12">
        <f>+'Bil 2014'!Z378</f>
        <v>75233.5</v>
      </c>
      <c r="I382" s="12">
        <f>+'Bil 2015'!AC378</f>
        <v>90094.8</v>
      </c>
      <c r="J382" s="10">
        <f t="shared" si="5"/>
        <v>0</v>
      </c>
    </row>
    <row r="383" spans="1:10" x14ac:dyDescent="0.3">
      <c r="A383" s="15">
        <v>44002000024</v>
      </c>
      <c r="B383" s="15" t="s">
        <v>491</v>
      </c>
      <c r="C383" s="12">
        <f>+'Sp 2013'!O379</f>
        <v>86087.4</v>
      </c>
      <c r="D383" s="12">
        <f>+'Bil 2014'!O379</f>
        <v>118728.29</v>
      </c>
      <c r="E383" s="12">
        <f>+'Bil 2015'!P379</f>
        <v>102956.79</v>
      </c>
      <c r="G383" s="12">
        <f>+'Sp 2013'!Y379</f>
        <v>86087.4</v>
      </c>
      <c r="H383" s="12">
        <f>+'Bil 2014'!Z379</f>
        <v>118728.29</v>
      </c>
      <c r="I383" s="12">
        <f>+'Bil 2015'!AC379</f>
        <v>102956.79</v>
      </c>
      <c r="J383" s="10">
        <f t="shared" si="5"/>
        <v>0</v>
      </c>
    </row>
    <row r="384" spans="1:10" x14ac:dyDescent="0.3">
      <c r="A384" s="15">
        <v>44002000025</v>
      </c>
      <c r="B384" s="15" t="s">
        <v>492</v>
      </c>
      <c r="C384" s="12">
        <f>+'Sp 2013'!O380</f>
        <v>103620.29</v>
      </c>
      <c r="D384" s="12">
        <f>+'Bil 2014'!O380</f>
        <v>139341.32</v>
      </c>
      <c r="E384" s="12">
        <f>+'Bil 2015'!P380</f>
        <v>182546.61</v>
      </c>
      <c r="G384" s="12">
        <f>+'Sp 2013'!Y380</f>
        <v>103620.29</v>
      </c>
      <c r="H384" s="12">
        <f>+'Bil 2014'!Z380</f>
        <v>139341.32</v>
      </c>
      <c r="I384" s="12">
        <f>+'Bil 2015'!AC380</f>
        <v>182546.61</v>
      </c>
      <c r="J384" s="10">
        <f t="shared" si="5"/>
        <v>0</v>
      </c>
    </row>
    <row r="385" spans="1:10" x14ac:dyDescent="0.3">
      <c r="A385" s="15">
        <v>44002000026</v>
      </c>
      <c r="B385" s="15" t="s">
        <v>493</v>
      </c>
      <c r="C385" s="12">
        <f>+'Sp 2013'!O381</f>
        <v>14603.73</v>
      </c>
      <c r="D385" s="12">
        <f>+'Bil 2014'!O381</f>
        <v>11659.55</v>
      </c>
      <c r="E385" s="12">
        <f>+'Bil 2015'!P381</f>
        <v>9653.5</v>
      </c>
      <c r="G385" s="12">
        <f>+'Sp 2013'!Y381</f>
        <v>14603.73</v>
      </c>
      <c r="H385" s="12">
        <f>+'Bil 2014'!Z381</f>
        <v>11659.55</v>
      </c>
      <c r="I385" s="12">
        <f>+'Bil 2015'!AC381</f>
        <v>9653.5</v>
      </c>
      <c r="J385" s="10">
        <f t="shared" si="5"/>
        <v>0</v>
      </c>
    </row>
    <row r="386" spans="1:10" x14ac:dyDescent="0.3">
      <c r="A386" s="15">
        <v>55005000099</v>
      </c>
      <c r="B386" s="15" t="s">
        <v>494</v>
      </c>
      <c r="C386" s="12">
        <f>+'Sp 2013'!O382</f>
        <v>-1512.69</v>
      </c>
      <c r="D386" s="12">
        <f>+'Bil 2014'!O382</f>
        <v>-1343.36</v>
      </c>
      <c r="E386" s="12">
        <f>+'Bil 2015'!P382</f>
        <v>-1944.56</v>
      </c>
      <c r="G386" s="12">
        <f>+'Sp 2013'!Y382</f>
        <v>-1512.69</v>
      </c>
      <c r="H386" s="12">
        <f>+'Bil 2014'!Z382</f>
        <v>-1343.36</v>
      </c>
      <c r="I386" s="12">
        <f>+'Bil 2015'!AC382</f>
        <v>-1944.56</v>
      </c>
      <c r="J386" s="10">
        <f t="shared" si="5"/>
        <v>0</v>
      </c>
    </row>
    <row r="387" spans="1:10" x14ac:dyDescent="0.3">
      <c r="A387" s="15">
        <v>44004000030</v>
      </c>
      <c r="B387" s="15" t="s">
        <v>495</v>
      </c>
      <c r="C387" s="12">
        <f>+'Sp 2013'!O383</f>
        <v>10032.280000000001</v>
      </c>
      <c r="D387" s="12">
        <f>+'Bil 2014'!O383</f>
        <v>11238.31</v>
      </c>
      <c r="E387" s="12">
        <f>+'Bil 2015'!P383</f>
        <v>17666.39</v>
      </c>
      <c r="G387" s="12">
        <f>+'Sp 2013'!Y383</f>
        <v>10032.280000000001</v>
      </c>
      <c r="H387" s="12">
        <f>+'Bil 2014'!Z383</f>
        <v>11238.31</v>
      </c>
      <c r="I387" s="12">
        <f>+'Bil 2015'!AC383</f>
        <v>17666.39</v>
      </c>
      <c r="J387" s="10">
        <f t="shared" si="5"/>
        <v>0</v>
      </c>
    </row>
    <row r="388" spans="1:10" x14ac:dyDescent="0.3">
      <c r="A388" s="15">
        <v>44004000035</v>
      </c>
      <c r="B388" s="15" t="s">
        <v>496</v>
      </c>
      <c r="C388" s="12">
        <f>+'Sp 2013'!O384</f>
        <v>1847.91</v>
      </c>
      <c r="D388" s="12">
        <f>+'Bil 2014'!O384</f>
        <v>2736.42</v>
      </c>
      <c r="E388" s="12">
        <f>+'Bil 2015'!P384</f>
        <v>8749.6200000000008</v>
      </c>
      <c r="G388" s="12">
        <f>+'Sp 2013'!Y384</f>
        <v>1847.91</v>
      </c>
      <c r="H388" s="12">
        <f>+'Bil 2014'!Z384</f>
        <v>2736.42</v>
      </c>
      <c r="I388" s="12">
        <f>+'Bil 2015'!AC384</f>
        <v>8749.6200000000008</v>
      </c>
      <c r="J388" s="10">
        <f t="shared" si="5"/>
        <v>0</v>
      </c>
    </row>
    <row r="389" spans="1:10" x14ac:dyDescent="0.3">
      <c r="A389" s="15">
        <v>44004000037</v>
      </c>
      <c r="B389" s="15" t="s">
        <v>497</v>
      </c>
      <c r="C389" s="12">
        <f>+'Sp 2013'!O385</f>
        <v>4805.6499999999996</v>
      </c>
      <c r="D389" s="12">
        <f>+'Bil 2014'!O385</f>
        <v>6691.9</v>
      </c>
      <c r="E389" s="12">
        <f>+'Bil 2015'!P385</f>
        <v>6464.65</v>
      </c>
      <c r="G389" s="12">
        <f>+'Sp 2013'!Y385</f>
        <v>4805.6499999999996</v>
      </c>
      <c r="H389" s="12">
        <f>+'Bil 2014'!Z385</f>
        <v>6691.9</v>
      </c>
      <c r="I389" s="12">
        <f>+'Bil 2015'!AC385</f>
        <v>6464.65</v>
      </c>
      <c r="J389" s="10">
        <f t="shared" si="5"/>
        <v>0</v>
      </c>
    </row>
    <row r="390" spans="1:10" x14ac:dyDescent="0.3">
      <c r="A390" s="15">
        <v>44005000019</v>
      </c>
      <c r="B390" s="15" t="s">
        <v>498</v>
      </c>
      <c r="C390" s="12">
        <f>+'Sp 2013'!O386</f>
        <v>25568.14</v>
      </c>
      <c r="D390" s="12">
        <f>+'Bil 2014'!O386</f>
        <v>23620.18</v>
      </c>
      <c r="E390" s="12">
        <f>+'Bil 2015'!P386</f>
        <v>30424.95</v>
      </c>
      <c r="G390" s="12">
        <f>+'Sp 2013'!Y386</f>
        <v>25568.14</v>
      </c>
      <c r="H390" s="12">
        <f>+'Bil 2014'!Z386</f>
        <v>23620.18</v>
      </c>
      <c r="I390" s="12">
        <f>+'Bil 2015'!AC386</f>
        <v>30424.95</v>
      </c>
      <c r="J390" s="10">
        <f t="shared" si="5"/>
        <v>0</v>
      </c>
    </row>
    <row r="391" spans="1:10" x14ac:dyDescent="0.3">
      <c r="A391" s="15">
        <v>44006000007</v>
      </c>
      <c r="B391" s="15" t="s">
        <v>499</v>
      </c>
      <c r="C391" s="12">
        <f>+'Sp 2013'!O387</f>
        <v>17305.07</v>
      </c>
      <c r="D391" s="12">
        <f>+'Bil 2014'!O387</f>
        <v>44153.74</v>
      </c>
      <c r="E391" s="12">
        <f>+'Bil 2015'!P387</f>
        <v>23888.639999999999</v>
      </c>
      <c r="G391" s="12">
        <f>+'Sp 2013'!Y387</f>
        <v>17305.07</v>
      </c>
      <c r="H391" s="12">
        <f>+'Bil 2014'!Z387</f>
        <v>44153.74</v>
      </c>
      <c r="I391" s="12">
        <f>+'Bil 2015'!AC387</f>
        <v>23888.639999999999</v>
      </c>
      <c r="J391" s="10">
        <f t="shared" si="5"/>
        <v>0</v>
      </c>
    </row>
    <row r="392" spans="1:10" x14ac:dyDescent="0.3">
      <c r="A392" s="15">
        <v>44004000006</v>
      </c>
      <c r="B392" s="15" t="s">
        <v>500</v>
      </c>
      <c r="C392" s="12">
        <f>+'Sp 2013'!O388</f>
        <v>105944.36</v>
      </c>
      <c r="D392" s="12">
        <f>+'Bil 2014'!O388</f>
        <v>88917.18</v>
      </c>
      <c r="E392" s="12">
        <f>+'Bil 2015'!P388</f>
        <v>81443.740000000005</v>
      </c>
      <c r="G392" s="12">
        <f>+'Sp 2013'!Y388</f>
        <v>105944.36</v>
      </c>
      <c r="H392" s="12">
        <f>+'Bil 2014'!Z388</f>
        <v>88917.18</v>
      </c>
      <c r="I392" s="12">
        <f>+'Bil 2015'!AC388</f>
        <v>81443.740000000005</v>
      </c>
      <c r="J392" s="10">
        <f t="shared" ref="J392:J455" si="6">I392-E392</f>
        <v>0</v>
      </c>
    </row>
    <row r="393" spans="1:10" x14ac:dyDescent="0.3">
      <c r="A393" s="15">
        <v>44004000007</v>
      </c>
      <c r="B393" s="15" t="s">
        <v>501</v>
      </c>
      <c r="C393" s="12">
        <f>+'Sp 2013'!O389</f>
        <v>14452.06</v>
      </c>
      <c r="D393" s="12">
        <f>+'Bil 2014'!O389</f>
        <v>13838.53</v>
      </c>
      <c r="E393" s="12">
        <f>+'Bil 2015'!P389</f>
        <v>5270.27</v>
      </c>
      <c r="G393" s="12">
        <f>+'Sp 2013'!Y389</f>
        <v>14452.06</v>
      </c>
      <c r="H393" s="12">
        <f>+'Bil 2014'!Z389</f>
        <v>13838.53</v>
      </c>
      <c r="I393" s="12">
        <f>+'Bil 2015'!AC389</f>
        <v>5270.27</v>
      </c>
      <c r="J393" s="10">
        <f t="shared" si="6"/>
        <v>0</v>
      </c>
    </row>
    <row r="394" spans="1:10" x14ac:dyDescent="0.3">
      <c r="A394" s="15">
        <v>44004000009</v>
      </c>
      <c r="B394" s="15" t="s">
        <v>502</v>
      </c>
      <c r="C394" s="12">
        <f>+'Sp 2013'!O390</f>
        <v>4740.82</v>
      </c>
      <c r="D394" s="12">
        <f>+'Bil 2014'!O390</f>
        <v>2532.1999999999998</v>
      </c>
      <c r="E394" s="12">
        <f>+'Bil 2015'!P390</f>
        <v>4245.84</v>
      </c>
      <c r="G394" s="12">
        <f>+'Sp 2013'!Y390</f>
        <v>4740.82</v>
      </c>
      <c r="H394" s="12">
        <f>+'Bil 2014'!Z390</f>
        <v>2532.1999999999998</v>
      </c>
      <c r="I394" s="12">
        <f>+'Bil 2015'!AC390</f>
        <v>4245.84</v>
      </c>
      <c r="J394" s="10">
        <f t="shared" si="6"/>
        <v>0</v>
      </c>
    </row>
    <row r="395" spans="1:10" x14ac:dyDescent="0.3">
      <c r="A395" s="15">
        <v>44004000010</v>
      </c>
      <c r="B395" s="15" t="s">
        <v>503</v>
      </c>
      <c r="C395" s="12">
        <f>+'Sp 2013'!O391</f>
        <v>0</v>
      </c>
      <c r="D395" s="12">
        <f>+'Bil 2014'!O391</f>
        <v>1839.2</v>
      </c>
      <c r="E395" s="12">
        <f>+'Bil 2015'!P391</f>
        <v>479.93</v>
      </c>
      <c r="G395" s="12">
        <f>+'Sp 2013'!Y391</f>
        <v>0</v>
      </c>
      <c r="H395" s="12">
        <f>+'Bil 2014'!Z391</f>
        <v>1839.2</v>
      </c>
      <c r="I395" s="12">
        <f>+'Bil 2015'!AC391</f>
        <v>479.93</v>
      </c>
      <c r="J395" s="10">
        <f t="shared" si="6"/>
        <v>0</v>
      </c>
    </row>
    <row r="396" spans="1:10" x14ac:dyDescent="0.3">
      <c r="A396" s="15">
        <v>44008000002</v>
      </c>
      <c r="B396" s="15" t="s">
        <v>504</v>
      </c>
      <c r="C396" s="12">
        <f>+'Sp 2013'!O392</f>
        <v>8358.19</v>
      </c>
      <c r="D396" s="12">
        <f>+'Bil 2014'!O392</f>
        <v>9944.2000000000007</v>
      </c>
      <c r="E396" s="12">
        <f>+'Bil 2015'!P392</f>
        <v>8457.81</v>
      </c>
      <c r="G396" s="12">
        <f>+'Sp 2013'!Y392</f>
        <v>8358.19</v>
      </c>
      <c r="H396" s="12">
        <f>+'Bil 2014'!Z392</f>
        <v>9944.2000000000007</v>
      </c>
      <c r="I396" s="12">
        <f>+'Bil 2015'!AC392</f>
        <v>8457.81</v>
      </c>
      <c r="J396" s="10">
        <f t="shared" si="6"/>
        <v>0</v>
      </c>
    </row>
    <row r="397" spans="1:10" x14ac:dyDescent="0.3">
      <c r="A397" s="15">
        <v>44002000027</v>
      </c>
      <c r="B397" s="15" t="s">
        <v>505</v>
      </c>
      <c r="C397" s="12">
        <f>+'Sp 2013'!O393</f>
        <v>138724.16</v>
      </c>
      <c r="D397" s="12">
        <f>+'Bil 2014'!O393</f>
        <v>0</v>
      </c>
      <c r="E397" s="12">
        <f>+'Bil 2015'!P393</f>
        <v>0</v>
      </c>
      <c r="G397" s="12">
        <f>+'Sp 2013'!Y393</f>
        <v>138724.16</v>
      </c>
      <c r="H397" s="12">
        <f>+'Bil 2014'!Z393</f>
        <v>0</v>
      </c>
      <c r="I397" s="12">
        <f>+'Bil 2015'!AC393</f>
        <v>0</v>
      </c>
      <c r="J397" s="10">
        <f t="shared" si="6"/>
        <v>0</v>
      </c>
    </row>
    <row r="398" spans="1:10" x14ac:dyDescent="0.3">
      <c r="A398" s="15">
        <v>44005000020</v>
      </c>
      <c r="B398" s="15" t="s">
        <v>509</v>
      </c>
      <c r="C398" s="12">
        <f>+'Sp 2013'!O394</f>
        <v>780.98</v>
      </c>
      <c r="D398" s="12">
        <f>+'Bil 2014'!O394</f>
        <v>0</v>
      </c>
      <c r="E398" s="12">
        <f>+'Bil 2015'!P394</f>
        <v>0</v>
      </c>
      <c r="G398" s="12">
        <f>+'Sp 2013'!Y394</f>
        <v>780.98</v>
      </c>
      <c r="H398" s="12">
        <f>+'Bil 2014'!Z394</f>
        <v>0</v>
      </c>
      <c r="I398" s="12">
        <f>+'Bil 2015'!AC394</f>
        <v>0</v>
      </c>
      <c r="J398" s="10">
        <f t="shared" si="6"/>
        <v>0</v>
      </c>
    </row>
    <row r="399" spans="1:10" x14ac:dyDescent="0.3">
      <c r="A399" s="15">
        <v>44004000001</v>
      </c>
      <c r="B399" s="15" t="s">
        <v>510</v>
      </c>
      <c r="C399" s="12">
        <f>+'Sp 2013'!O395</f>
        <v>648403.18999999994</v>
      </c>
      <c r="D399" s="12">
        <f>+'Bil 2014'!O395</f>
        <v>633517.89</v>
      </c>
      <c r="E399" s="12">
        <f>+'Bil 2015'!P395</f>
        <v>620564.17000000004</v>
      </c>
      <c r="G399" s="12">
        <f>+'Sp 2013'!Y395</f>
        <v>648403.18999999994</v>
      </c>
      <c r="H399" s="12">
        <f>+'Bil 2014'!Z395</f>
        <v>633517.89</v>
      </c>
      <c r="I399" s="12">
        <f>+'Bil 2015'!AC395</f>
        <v>620564.17000000004</v>
      </c>
      <c r="J399" s="10">
        <f t="shared" si="6"/>
        <v>0</v>
      </c>
    </row>
    <row r="400" spans="1:10" x14ac:dyDescent="0.3">
      <c r="A400" s="15">
        <v>44004000002</v>
      </c>
      <c r="B400" s="15" t="s">
        <v>511</v>
      </c>
      <c r="C400" s="12">
        <f>+'Sp 2013'!O396</f>
        <v>27224.32</v>
      </c>
      <c r="D400" s="12">
        <f>+'Bil 2014'!O396</f>
        <v>26693.37</v>
      </c>
      <c r="E400" s="12">
        <f>+'Bil 2015'!P396</f>
        <v>24871.42</v>
      </c>
      <c r="G400" s="12">
        <f>+'Sp 2013'!Y396</f>
        <v>27224.32</v>
      </c>
      <c r="H400" s="12">
        <f>+'Bil 2014'!Z396</f>
        <v>26693.37</v>
      </c>
      <c r="I400" s="12">
        <f>+'Bil 2015'!AC396</f>
        <v>24871.42</v>
      </c>
      <c r="J400" s="10">
        <f t="shared" si="6"/>
        <v>0</v>
      </c>
    </row>
    <row r="401" spans="1:10" x14ac:dyDescent="0.3">
      <c r="A401" s="15">
        <v>44004000003</v>
      </c>
      <c r="B401" s="15" t="s">
        <v>512</v>
      </c>
      <c r="C401" s="12">
        <f>+'Sp 2013'!O397</f>
        <v>223078.24</v>
      </c>
      <c r="D401" s="12">
        <f>+'Bil 2014'!O397</f>
        <v>184216.87</v>
      </c>
      <c r="E401" s="12">
        <f>+'Bil 2015'!P397</f>
        <v>187020.4</v>
      </c>
      <c r="G401" s="12">
        <f>+'Sp 2013'!Y397</f>
        <v>223078.24</v>
      </c>
      <c r="H401" s="12">
        <f>+'Bil 2014'!Z397</f>
        <v>184216.87</v>
      </c>
      <c r="I401" s="12">
        <f>+'Bil 2015'!AC397</f>
        <v>187020.4</v>
      </c>
      <c r="J401" s="10">
        <f t="shared" si="6"/>
        <v>0</v>
      </c>
    </row>
    <row r="402" spans="1:10" x14ac:dyDescent="0.3">
      <c r="A402" s="15">
        <v>44004000004</v>
      </c>
      <c r="B402" s="15" t="s">
        <v>513</v>
      </c>
      <c r="C402" s="12">
        <f>+'Sp 2013'!O398</f>
        <v>8693.67</v>
      </c>
      <c r="D402" s="12">
        <f>+'Bil 2014'!O398</f>
        <v>7658.02</v>
      </c>
      <c r="E402" s="12">
        <f>+'Bil 2015'!P398</f>
        <v>8622.42</v>
      </c>
      <c r="G402" s="12">
        <f>+'Sp 2013'!Y398</f>
        <v>8693.67</v>
      </c>
      <c r="H402" s="12">
        <f>+'Bil 2014'!Z398</f>
        <v>7658.02</v>
      </c>
      <c r="I402" s="12">
        <f>+'Bil 2015'!AC398</f>
        <v>8622.42</v>
      </c>
      <c r="J402" s="10">
        <f t="shared" si="6"/>
        <v>0</v>
      </c>
    </row>
    <row r="403" spans="1:10" x14ac:dyDescent="0.3">
      <c r="A403" s="15">
        <v>44004000008</v>
      </c>
      <c r="B403" s="15" t="s">
        <v>514</v>
      </c>
      <c r="C403" s="12">
        <f>+'Sp 2013'!O399</f>
        <v>19409.8</v>
      </c>
      <c r="D403" s="12">
        <f>+'Bil 2014'!O399</f>
        <v>17335.79</v>
      </c>
      <c r="E403" s="12">
        <f>+'Bil 2015'!P399</f>
        <v>26981.78</v>
      </c>
      <c r="G403" s="12">
        <f>+'Sp 2013'!Y399</f>
        <v>19409.8</v>
      </c>
      <c r="H403" s="12">
        <f>+'Bil 2014'!Z399</f>
        <v>17335.79</v>
      </c>
      <c r="I403" s="12">
        <f>+'Bil 2015'!AC399</f>
        <v>26981.78</v>
      </c>
      <c r="J403" s="10">
        <f t="shared" si="6"/>
        <v>0</v>
      </c>
    </row>
    <row r="404" spans="1:10" x14ac:dyDescent="0.3">
      <c r="A404" s="15">
        <v>44004000011</v>
      </c>
      <c r="B404" s="15" t="s">
        <v>515</v>
      </c>
      <c r="C404" s="12">
        <f>+'Sp 2013'!O400</f>
        <v>4455.41</v>
      </c>
      <c r="D404" s="12">
        <f>+'Bil 2014'!O400</f>
        <v>33730.11</v>
      </c>
      <c r="E404" s="12">
        <f>+'Bil 2015'!P400</f>
        <v>15036.36</v>
      </c>
      <c r="G404" s="12">
        <f>+'Sp 2013'!Y400</f>
        <v>4455.41</v>
      </c>
      <c r="H404" s="12">
        <f>+'Bil 2014'!Z400</f>
        <v>33730.11</v>
      </c>
      <c r="I404" s="12">
        <f>+'Bil 2015'!AC400</f>
        <v>15036.36</v>
      </c>
      <c r="J404" s="10">
        <f t="shared" si="6"/>
        <v>0</v>
      </c>
    </row>
    <row r="405" spans="1:10" x14ac:dyDescent="0.3">
      <c r="A405" s="15">
        <v>44004000012</v>
      </c>
      <c r="B405" s="15" t="s">
        <v>516</v>
      </c>
      <c r="C405" s="12">
        <f>+'Sp 2013'!O401</f>
        <v>26376.82</v>
      </c>
      <c r="D405" s="12">
        <f>+'Bil 2014'!O401</f>
        <v>35737.1</v>
      </c>
      <c r="E405" s="12">
        <f>+'Bil 2015'!P401</f>
        <v>28597.11</v>
      </c>
      <c r="G405" s="12">
        <f>+'Sp 2013'!Y401</f>
        <v>26376.82</v>
      </c>
      <c r="H405" s="12">
        <f>+'Bil 2014'!Z401</f>
        <v>35737.1</v>
      </c>
      <c r="I405" s="12">
        <f>+'Bil 2015'!AC401</f>
        <v>28597.11</v>
      </c>
      <c r="J405" s="10">
        <f t="shared" si="6"/>
        <v>0</v>
      </c>
    </row>
    <row r="406" spans="1:10" x14ac:dyDescent="0.3">
      <c r="A406" s="15">
        <v>44004000013</v>
      </c>
      <c r="B406" s="15" t="s">
        <v>517</v>
      </c>
      <c r="C406" s="12">
        <f>+'Sp 2013'!O402</f>
        <v>718.62</v>
      </c>
      <c r="D406" s="12">
        <f>+'Bil 2014'!O402</f>
        <v>2842.6</v>
      </c>
      <c r="E406" s="12">
        <f>+'Bil 2015'!P402</f>
        <v>4939.6499999999996</v>
      </c>
      <c r="G406" s="12">
        <f>+'Sp 2013'!Y402</f>
        <v>718.62</v>
      </c>
      <c r="H406" s="12">
        <f>+'Bil 2014'!Z402</f>
        <v>2842.6</v>
      </c>
      <c r="I406" s="12">
        <f>+'Bil 2015'!AC402</f>
        <v>4939.6499999999996</v>
      </c>
      <c r="J406" s="10">
        <f t="shared" si="6"/>
        <v>0</v>
      </c>
    </row>
    <row r="407" spans="1:10" x14ac:dyDescent="0.3">
      <c r="A407" s="15">
        <v>44004000014</v>
      </c>
      <c r="B407" s="15" t="s">
        <v>518</v>
      </c>
      <c r="C407" s="12">
        <f>+'Sp 2013'!O403</f>
        <v>5630.13</v>
      </c>
      <c r="D407" s="12">
        <f>+'Bil 2014'!O403</f>
        <v>9763.9500000000007</v>
      </c>
      <c r="E407" s="12">
        <f>+'Bil 2015'!P403</f>
        <v>3569.66</v>
      </c>
      <c r="G407" s="12">
        <f>+'Sp 2013'!Y403</f>
        <v>5630.13</v>
      </c>
      <c r="H407" s="12">
        <f>+'Bil 2014'!Z403</f>
        <v>9763.9500000000007</v>
      </c>
      <c r="I407" s="12">
        <f>+'Bil 2015'!AC403</f>
        <v>3569.66</v>
      </c>
      <c r="J407" s="10">
        <f t="shared" si="6"/>
        <v>0</v>
      </c>
    </row>
    <row r="408" spans="1:10" x14ac:dyDescent="0.3">
      <c r="A408" s="15">
        <v>44004000015</v>
      </c>
      <c r="B408" s="15" t="s">
        <v>519</v>
      </c>
      <c r="C408" s="12">
        <f>+'Sp 2013'!O404</f>
        <v>121456.73</v>
      </c>
      <c r="D408" s="12">
        <f>+'Bil 2014'!O404</f>
        <v>136690.22</v>
      </c>
      <c r="E408" s="12">
        <f>+'Bil 2015'!P404</f>
        <v>167913.77</v>
      </c>
      <c r="G408" s="12">
        <f>+'Sp 2013'!Y404</f>
        <v>121456.73</v>
      </c>
      <c r="H408" s="12">
        <f>+'Bil 2014'!Z404</f>
        <v>136690.22</v>
      </c>
      <c r="I408" s="12">
        <f>+'Bil 2015'!AC404</f>
        <v>167913.77</v>
      </c>
      <c r="J408" s="10">
        <f t="shared" si="6"/>
        <v>0</v>
      </c>
    </row>
    <row r="409" spans="1:10" x14ac:dyDescent="0.3">
      <c r="A409" s="15">
        <v>44004000016</v>
      </c>
      <c r="B409" s="15" t="s">
        <v>520</v>
      </c>
      <c r="C409" s="12">
        <f>+'Sp 2013'!O405</f>
        <v>13964.04</v>
      </c>
      <c r="D409" s="12">
        <f>+'Bil 2014'!O405</f>
        <v>13038.61</v>
      </c>
      <c r="E409" s="12">
        <f>+'Bil 2015'!P405</f>
        <v>23228.45</v>
      </c>
      <c r="G409" s="12">
        <f>+'Sp 2013'!Y405</f>
        <v>13964.04</v>
      </c>
      <c r="H409" s="12">
        <f>+'Bil 2014'!Z405</f>
        <v>13038.61</v>
      </c>
      <c r="I409" s="12">
        <f>+'Bil 2015'!AC405</f>
        <v>23228.45</v>
      </c>
      <c r="J409" s="10">
        <f t="shared" si="6"/>
        <v>0</v>
      </c>
    </row>
    <row r="410" spans="1:10" x14ac:dyDescent="0.3">
      <c r="A410" s="15">
        <v>44004000018</v>
      </c>
      <c r="B410" s="15" t="s">
        <v>521</v>
      </c>
      <c r="C410" s="12">
        <f>+'Sp 2013'!O406</f>
        <v>5119.72</v>
      </c>
      <c r="D410" s="12">
        <f>+'Bil 2014'!O406</f>
        <v>6679.2</v>
      </c>
      <c r="E410" s="12">
        <f>+'Bil 2015'!P406</f>
        <v>2250.65</v>
      </c>
      <c r="G410" s="12">
        <f>+'Sp 2013'!Y406</f>
        <v>5119.72</v>
      </c>
      <c r="H410" s="12">
        <f>+'Bil 2014'!Z406</f>
        <v>6679.2</v>
      </c>
      <c r="I410" s="12">
        <f>+'Bil 2015'!AC406</f>
        <v>2250.65</v>
      </c>
      <c r="J410" s="10">
        <f t="shared" si="6"/>
        <v>0</v>
      </c>
    </row>
    <row r="411" spans="1:10" x14ac:dyDescent="0.3">
      <c r="A411" s="15">
        <v>44004000019</v>
      </c>
      <c r="B411" s="15" t="s">
        <v>522</v>
      </c>
      <c r="C411" s="12">
        <f>+'Sp 2013'!O407</f>
        <v>1431.34</v>
      </c>
      <c r="D411" s="12">
        <f>+'Bil 2014'!O407</f>
        <v>5048.41</v>
      </c>
      <c r="E411" s="12">
        <f>+'Bil 2015'!P407</f>
        <v>6428.49</v>
      </c>
      <c r="G411" s="12">
        <f>+'Sp 2013'!Y407</f>
        <v>1431.34</v>
      </c>
      <c r="H411" s="12">
        <f>+'Bil 2014'!Z407</f>
        <v>5048.41</v>
      </c>
      <c r="I411" s="12">
        <f>+'Bil 2015'!AC407</f>
        <v>6428.49</v>
      </c>
      <c r="J411" s="10">
        <f t="shared" si="6"/>
        <v>0</v>
      </c>
    </row>
    <row r="412" spans="1:10" x14ac:dyDescent="0.3">
      <c r="A412" s="15">
        <v>44004000020</v>
      </c>
      <c r="B412" s="15" t="s">
        <v>523</v>
      </c>
      <c r="C412" s="12">
        <f>+'Sp 2013'!O408</f>
        <v>25470.13</v>
      </c>
      <c r="D412" s="12">
        <f>+'Bil 2014'!O408</f>
        <v>36154.76</v>
      </c>
      <c r="E412" s="12">
        <f>+'Bil 2015'!P408</f>
        <v>43549.98</v>
      </c>
      <c r="G412" s="12">
        <f>+'Sp 2013'!Y408</f>
        <v>25470.13</v>
      </c>
      <c r="H412" s="12">
        <f>+'Bil 2014'!Z408</f>
        <v>36154.76</v>
      </c>
      <c r="I412" s="12">
        <f>+'Bil 2015'!AC408</f>
        <v>43549.98</v>
      </c>
      <c r="J412" s="10">
        <f t="shared" si="6"/>
        <v>0</v>
      </c>
    </row>
    <row r="413" spans="1:10" x14ac:dyDescent="0.3">
      <c r="A413" s="15">
        <v>44004000021</v>
      </c>
      <c r="B413" s="15" t="s">
        <v>524</v>
      </c>
      <c r="C413" s="12">
        <f>+'Sp 2013'!O409</f>
        <v>3644.7</v>
      </c>
      <c r="D413" s="12">
        <f>+'Bil 2014'!O409</f>
        <v>15780.53</v>
      </c>
      <c r="E413" s="12">
        <f>+'Bil 2015'!P409</f>
        <v>20711.919999999998</v>
      </c>
      <c r="G413" s="12">
        <f>+'Sp 2013'!Y409</f>
        <v>3644.7</v>
      </c>
      <c r="H413" s="12">
        <f>+'Bil 2014'!Z409</f>
        <v>15780.53</v>
      </c>
      <c r="I413" s="12">
        <f>+'Bil 2015'!AC409</f>
        <v>20711.919999999998</v>
      </c>
      <c r="J413" s="10">
        <f t="shared" si="6"/>
        <v>0</v>
      </c>
    </row>
    <row r="414" spans="1:10" x14ac:dyDescent="0.3">
      <c r="A414" s="15">
        <v>44004000022</v>
      </c>
      <c r="B414" s="15" t="s">
        <v>525</v>
      </c>
      <c r="C414" s="12">
        <f>+'Sp 2013'!O410</f>
        <v>864748.06</v>
      </c>
      <c r="D414" s="12">
        <f>+'Bil 2014'!O410</f>
        <v>951608.17</v>
      </c>
      <c r="E414" s="12">
        <f>+'Bil 2015'!P410</f>
        <v>831039.23</v>
      </c>
      <c r="G414" s="12">
        <f>+'Sp 2013'!Y410</f>
        <v>864748.06</v>
      </c>
      <c r="H414" s="12">
        <f>+'Bil 2014'!Z410</f>
        <v>951608.17</v>
      </c>
      <c r="I414" s="12">
        <f>+'Bil 2015'!AC410</f>
        <v>831039.23</v>
      </c>
      <c r="J414" s="10">
        <f t="shared" si="6"/>
        <v>0</v>
      </c>
    </row>
    <row r="415" spans="1:10" x14ac:dyDescent="0.3">
      <c r="A415" s="15">
        <v>44004000023</v>
      </c>
      <c r="B415" s="15" t="s">
        <v>526</v>
      </c>
      <c r="C415" s="12">
        <f>+'Sp 2013'!O411</f>
        <v>22256.09</v>
      </c>
      <c r="D415" s="12">
        <f>+'Bil 2014'!O411</f>
        <v>20948.400000000001</v>
      </c>
      <c r="E415" s="12">
        <f>+'Bil 2015'!P411</f>
        <v>22100.38</v>
      </c>
      <c r="G415" s="12">
        <f>+'Sp 2013'!Y411</f>
        <v>22256.09</v>
      </c>
      <c r="H415" s="12">
        <f>+'Bil 2014'!Z411</f>
        <v>20948.400000000001</v>
      </c>
      <c r="I415" s="12">
        <f>+'Bil 2015'!AC411</f>
        <v>22100.38</v>
      </c>
      <c r="J415" s="10">
        <f t="shared" si="6"/>
        <v>0</v>
      </c>
    </row>
    <row r="416" spans="1:10" x14ac:dyDescent="0.3">
      <c r="A416" s="15">
        <v>44004000024</v>
      </c>
      <c r="B416" s="15" t="s">
        <v>527</v>
      </c>
      <c r="C416" s="12">
        <f>+'Sp 2013'!O412</f>
        <v>2334.92</v>
      </c>
      <c r="D416" s="12">
        <f>+'Bil 2014'!O412</f>
        <v>6718.03</v>
      </c>
      <c r="E416" s="12">
        <f>+'Bil 2015'!P412</f>
        <v>2389.5</v>
      </c>
      <c r="G416" s="12">
        <f>+'Sp 2013'!Y412</f>
        <v>2334.92</v>
      </c>
      <c r="H416" s="12">
        <f>+'Bil 2014'!Z412</f>
        <v>6718.03</v>
      </c>
      <c r="I416" s="12">
        <f>+'Bil 2015'!AC412</f>
        <v>2389.5</v>
      </c>
      <c r="J416" s="10">
        <f t="shared" si="6"/>
        <v>0</v>
      </c>
    </row>
    <row r="417" spans="1:10" x14ac:dyDescent="0.3">
      <c r="A417" s="15">
        <v>44004000025</v>
      </c>
      <c r="B417" s="15" t="s">
        <v>528</v>
      </c>
      <c r="C417" s="12">
        <f>+'Sp 2013'!O413</f>
        <v>16003.98</v>
      </c>
      <c r="D417" s="12">
        <f>+'Bil 2014'!O413</f>
        <v>34525.870000000003</v>
      </c>
      <c r="E417" s="12">
        <f>+'Bil 2015'!P413</f>
        <v>23164.04</v>
      </c>
      <c r="G417" s="12">
        <f>+'Sp 2013'!Y413</f>
        <v>16003.98</v>
      </c>
      <c r="H417" s="12">
        <f>+'Bil 2014'!Z413</f>
        <v>34525.870000000003</v>
      </c>
      <c r="I417" s="12">
        <f>+'Bil 2015'!AC413</f>
        <v>23164.04</v>
      </c>
      <c r="J417" s="10">
        <f t="shared" si="6"/>
        <v>0</v>
      </c>
    </row>
    <row r="418" spans="1:10" x14ac:dyDescent="0.3">
      <c r="A418" s="15">
        <v>44004000026</v>
      </c>
      <c r="B418" s="15" t="s">
        <v>529</v>
      </c>
      <c r="C418" s="12">
        <f>+'Sp 2013'!O414</f>
        <v>72365.31</v>
      </c>
      <c r="D418" s="12">
        <f>+'Bil 2014'!O414</f>
        <v>73599.53</v>
      </c>
      <c r="E418" s="12">
        <f>+'Bil 2015'!P414</f>
        <v>65896.460000000006</v>
      </c>
      <c r="G418" s="12">
        <f>+'Sp 2013'!Y414</f>
        <v>72365.31</v>
      </c>
      <c r="H418" s="12">
        <f>+'Bil 2014'!Z414</f>
        <v>73599.53</v>
      </c>
      <c r="I418" s="12">
        <f>+'Bil 2015'!AC414</f>
        <v>65896.460000000006</v>
      </c>
      <c r="J418" s="10">
        <f t="shared" si="6"/>
        <v>0</v>
      </c>
    </row>
    <row r="419" spans="1:10" x14ac:dyDescent="0.3">
      <c r="A419" s="15">
        <v>44004000027</v>
      </c>
      <c r="B419" s="15" t="s">
        <v>530</v>
      </c>
      <c r="C419" s="12">
        <f>+'Sp 2013'!O415</f>
        <v>7300</v>
      </c>
      <c r="D419" s="12">
        <f>+'Bil 2014'!O415</f>
        <v>2600</v>
      </c>
      <c r="E419" s="12">
        <f>+'Bil 2015'!P415</f>
        <v>0</v>
      </c>
      <c r="G419" s="12">
        <f>+'Sp 2013'!Y415</f>
        <v>7300</v>
      </c>
      <c r="H419" s="12">
        <f>+'Bil 2014'!Z415</f>
        <v>2600</v>
      </c>
      <c r="I419" s="12">
        <f>+'Bil 2015'!AC415</f>
        <v>0</v>
      </c>
      <c r="J419" s="10">
        <f t="shared" si="6"/>
        <v>0</v>
      </c>
    </row>
    <row r="420" spans="1:10" x14ac:dyDescent="0.3">
      <c r="A420" s="15">
        <v>44004000029</v>
      </c>
      <c r="B420" s="15" t="s">
        <v>532</v>
      </c>
      <c r="C420" s="12">
        <f>+'Sp 2013'!O416</f>
        <v>18475</v>
      </c>
      <c r="D420" s="12">
        <f>+'Bil 2014'!O416</f>
        <v>34883.31</v>
      </c>
      <c r="E420" s="12">
        <f>+'Bil 2015'!P416</f>
        <v>100</v>
      </c>
      <c r="G420" s="12">
        <f>+'Sp 2013'!Y416</f>
        <v>18475</v>
      </c>
      <c r="H420" s="12">
        <f>+'Bil 2014'!Z416</f>
        <v>34883.31</v>
      </c>
      <c r="I420" s="12">
        <f>+'Bil 2015'!AC416</f>
        <v>100</v>
      </c>
      <c r="J420" s="10">
        <f t="shared" si="6"/>
        <v>0</v>
      </c>
    </row>
    <row r="421" spans="1:10" x14ac:dyDescent="0.3">
      <c r="A421" s="15">
        <v>44004000032</v>
      </c>
      <c r="B421" s="15" t="s">
        <v>533</v>
      </c>
      <c r="C421" s="12">
        <f>+'Sp 2013'!O417</f>
        <v>56350.21</v>
      </c>
      <c r="D421" s="12">
        <f>+'Bil 2014'!O417</f>
        <v>53467.35</v>
      </c>
      <c r="E421" s="12">
        <f>+'Bil 2015'!P417</f>
        <v>60756.85</v>
      </c>
      <c r="G421" s="12">
        <f>+'Sp 2013'!Y417</f>
        <v>56350.21</v>
      </c>
      <c r="H421" s="12">
        <f>+'Bil 2014'!Z417</f>
        <v>53467.35</v>
      </c>
      <c r="I421" s="12">
        <f>+'Bil 2015'!AC417</f>
        <v>60756.85</v>
      </c>
      <c r="J421" s="10">
        <f t="shared" si="6"/>
        <v>0</v>
      </c>
    </row>
    <row r="422" spans="1:10" x14ac:dyDescent="0.3">
      <c r="A422" s="15">
        <v>44004000034</v>
      </c>
      <c r="B422" s="15" t="s">
        <v>534</v>
      </c>
      <c r="C422" s="12">
        <f>+'Sp 2013'!O418</f>
        <v>1481.29</v>
      </c>
      <c r="D422" s="12">
        <f>+'Bil 2014'!O418</f>
        <v>76.39</v>
      </c>
      <c r="E422" s="12">
        <f>+'Bil 2015'!P418</f>
        <v>7052.03</v>
      </c>
      <c r="G422" s="12">
        <f>+'Sp 2013'!Y418</f>
        <v>1481.29</v>
      </c>
      <c r="H422" s="12">
        <f>+'Bil 2014'!Z418</f>
        <v>76.39</v>
      </c>
      <c r="I422" s="12">
        <f>+'Bil 2015'!AC418</f>
        <v>7052.03</v>
      </c>
      <c r="J422" s="10">
        <f t="shared" si="6"/>
        <v>0</v>
      </c>
    </row>
    <row r="423" spans="1:10" x14ac:dyDescent="0.3">
      <c r="A423" s="15">
        <v>44004000036</v>
      </c>
      <c r="B423" s="15" t="s">
        <v>535</v>
      </c>
      <c r="C423" s="12">
        <f>+'Sp 2013'!O419</f>
        <v>7596.14</v>
      </c>
      <c r="D423" s="12">
        <f>+'Bil 2014'!O419</f>
        <v>7996.89</v>
      </c>
      <c r="E423" s="12">
        <f>+'Bil 2015'!P419</f>
        <v>8547.68</v>
      </c>
      <c r="G423" s="12">
        <f>+'Sp 2013'!Y419</f>
        <v>7596.14</v>
      </c>
      <c r="H423" s="12">
        <f>+'Bil 2014'!Z419</f>
        <v>7996.89</v>
      </c>
      <c r="I423" s="12">
        <f>+'Bil 2015'!AC419</f>
        <v>8547.68</v>
      </c>
      <c r="J423" s="10">
        <f t="shared" si="6"/>
        <v>0</v>
      </c>
    </row>
    <row r="424" spans="1:10" x14ac:dyDescent="0.3">
      <c r="A424" s="15">
        <v>44004000038</v>
      </c>
      <c r="B424" s="15" t="s">
        <v>536</v>
      </c>
      <c r="C424" s="12">
        <f>+'Sp 2013'!O420</f>
        <v>0</v>
      </c>
      <c r="D424" s="12">
        <f>+'Bil 2014'!O420</f>
        <v>2441.5700000000002</v>
      </c>
      <c r="E424" s="12">
        <f>+'Bil 2015'!P420</f>
        <v>16.39</v>
      </c>
      <c r="G424" s="12">
        <f>+'Sp 2013'!Y420</f>
        <v>0</v>
      </c>
      <c r="H424" s="12">
        <f>+'Bil 2014'!Z420</f>
        <v>2441.5700000000002</v>
      </c>
      <c r="I424" s="12">
        <f>+'Bil 2015'!AC420</f>
        <v>16.39</v>
      </c>
      <c r="J424" s="10">
        <f t="shared" si="6"/>
        <v>0</v>
      </c>
    </row>
    <row r="425" spans="1:10" x14ac:dyDescent="0.3">
      <c r="A425" s="15">
        <v>44004000039</v>
      </c>
      <c r="B425" s="15" t="s">
        <v>537</v>
      </c>
      <c r="C425" s="12">
        <f>+'Sp 2013'!O421</f>
        <v>0</v>
      </c>
      <c r="D425" s="12">
        <f>+'Bil 2014'!O421</f>
        <v>813</v>
      </c>
      <c r="E425" s="12">
        <f>+'Bil 2015'!P421</f>
        <v>1501</v>
      </c>
      <c r="G425" s="12">
        <f>+'Sp 2013'!Y421</f>
        <v>0</v>
      </c>
      <c r="H425" s="12">
        <f>+'Bil 2014'!Z421</f>
        <v>813</v>
      </c>
      <c r="I425" s="12">
        <f>+'Bil 2015'!AC421</f>
        <v>1501</v>
      </c>
      <c r="J425" s="10">
        <f t="shared" si="6"/>
        <v>0</v>
      </c>
    </row>
    <row r="426" spans="1:10" x14ac:dyDescent="0.3">
      <c r="A426" s="15">
        <v>44004000041</v>
      </c>
      <c r="B426" s="15" t="s">
        <v>538</v>
      </c>
      <c r="C426" s="12">
        <f>+'Sp 2013'!O422</f>
        <v>0</v>
      </c>
      <c r="D426" s="12">
        <f>+'Bil 2014'!O422</f>
        <v>625.17999999999995</v>
      </c>
      <c r="E426" s="12">
        <f>+'Bil 2015'!P422</f>
        <v>674</v>
      </c>
      <c r="G426" s="12">
        <f>+'Sp 2013'!Y422</f>
        <v>0</v>
      </c>
      <c r="H426" s="12">
        <f>+'Bil 2014'!Z422</f>
        <v>139552.20000000001</v>
      </c>
      <c r="I426" s="12">
        <f>+'Bil 2015'!AC422</f>
        <v>45082.149999999994</v>
      </c>
      <c r="J426" s="10">
        <f t="shared" si="6"/>
        <v>44408.149999999994</v>
      </c>
    </row>
    <row r="427" spans="1:10" x14ac:dyDescent="0.3">
      <c r="A427" s="15">
        <v>44004000059</v>
      </c>
      <c r="B427" s="15" t="s">
        <v>539</v>
      </c>
      <c r="C427" s="12">
        <f>+'Sp 2013'!O423</f>
        <v>0</v>
      </c>
      <c r="D427" s="12">
        <f>+'Bil 2014'!O423</f>
        <v>0</v>
      </c>
      <c r="E427" s="12">
        <f>+'Bil 2015'!P423</f>
        <v>5371.65</v>
      </c>
      <c r="G427" s="12">
        <f>+'Sp 2013'!Y423</f>
        <v>0</v>
      </c>
      <c r="H427" s="12">
        <f>+'Bil 2014'!Z423</f>
        <v>0</v>
      </c>
      <c r="I427" s="12">
        <f>+'Bil 2015'!AC423</f>
        <v>5371.65</v>
      </c>
      <c r="J427" s="10">
        <f t="shared" si="6"/>
        <v>0</v>
      </c>
    </row>
    <row r="428" spans="1:10" x14ac:dyDescent="0.3">
      <c r="A428" s="15">
        <v>44005000001</v>
      </c>
      <c r="B428" s="15" t="s">
        <v>540</v>
      </c>
      <c r="C428" s="12">
        <f>+'Sp 2013'!O424</f>
        <v>896197.29</v>
      </c>
      <c r="D428" s="12">
        <f>+'Bil 2014'!O424</f>
        <v>961348.23</v>
      </c>
      <c r="E428" s="12">
        <f>+'Bil 2015'!P424</f>
        <v>989995.74</v>
      </c>
      <c r="G428" s="12">
        <f>+'Sp 2013'!Y424</f>
        <v>896197.29</v>
      </c>
      <c r="H428" s="12">
        <f>+'Bil 2014'!Z424</f>
        <v>961348.23</v>
      </c>
      <c r="I428" s="12">
        <f>+'Bil 2015'!AC424</f>
        <v>989995.74</v>
      </c>
      <c r="J428" s="10">
        <f t="shared" si="6"/>
        <v>0</v>
      </c>
    </row>
    <row r="429" spans="1:10" x14ac:dyDescent="0.3">
      <c r="A429" s="15">
        <v>44005000002</v>
      </c>
      <c r="B429" s="15" t="s">
        <v>541</v>
      </c>
      <c r="C429" s="12">
        <f>+'Sp 2013'!O425</f>
        <v>4973.87</v>
      </c>
      <c r="D429" s="12">
        <f>+'Bil 2014'!O425</f>
        <v>3995.8</v>
      </c>
      <c r="E429" s="12">
        <f>+'Bil 2015'!P425</f>
        <v>4761.97</v>
      </c>
      <c r="G429" s="12">
        <f>+'Sp 2013'!Y425</f>
        <v>4973.87</v>
      </c>
      <c r="H429" s="12">
        <f>+'Bil 2014'!Z425</f>
        <v>3995.8</v>
      </c>
      <c r="I429" s="12">
        <f>+'Bil 2015'!AC425</f>
        <v>4761.97</v>
      </c>
      <c r="J429" s="10">
        <f t="shared" si="6"/>
        <v>0</v>
      </c>
    </row>
    <row r="430" spans="1:10" x14ac:dyDescent="0.3">
      <c r="A430" s="15">
        <v>44005000003</v>
      </c>
      <c r="B430" s="15" t="s">
        <v>542</v>
      </c>
      <c r="C430" s="12">
        <f>+'Sp 2013'!O426</f>
        <v>1220544.19</v>
      </c>
      <c r="D430" s="12">
        <f>+'Bil 2014'!O426</f>
        <v>1239669</v>
      </c>
      <c r="E430" s="12">
        <f>+'Bil 2015'!P426</f>
        <v>1293585.9199999999</v>
      </c>
      <c r="G430" s="12">
        <f>+'Sp 2013'!Y426</f>
        <v>1220544.19</v>
      </c>
      <c r="H430" s="12">
        <f>+'Bil 2014'!Z426</f>
        <v>1239669</v>
      </c>
      <c r="I430" s="12">
        <f>+'Bil 2015'!AC426</f>
        <v>1293585.9199999999</v>
      </c>
      <c r="J430" s="10">
        <f t="shared" si="6"/>
        <v>0</v>
      </c>
    </row>
    <row r="431" spans="1:10" x14ac:dyDescent="0.3">
      <c r="A431" s="15">
        <v>44005000004</v>
      </c>
      <c r="B431" s="15" t="s">
        <v>543</v>
      </c>
      <c r="C431" s="12">
        <f>+'Sp 2013'!O427</f>
        <v>60054.14</v>
      </c>
      <c r="D431" s="12">
        <f>+'Bil 2014'!O427</f>
        <v>61177.59</v>
      </c>
      <c r="E431" s="12">
        <f>+'Bil 2015'!P427</f>
        <v>69081.34</v>
      </c>
      <c r="G431" s="12">
        <f>+'Sp 2013'!Y427</f>
        <v>60054.14</v>
      </c>
      <c r="H431" s="12">
        <f>+'Bil 2014'!Z427</f>
        <v>61177.59</v>
      </c>
      <c r="I431" s="12">
        <f>+'Bil 2015'!AC427</f>
        <v>69081.34</v>
      </c>
      <c r="J431" s="10">
        <f t="shared" si="6"/>
        <v>0</v>
      </c>
    </row>
    <row r="432" spans="1:10" x14ac:dyDescent="0.3">
      <c r="A432" s="15">
        <v>44005000005</v>
      </c>
      <c r="B432" s="15" t="s">
        <v>544</v>
      </c>
      <c r="C432" s="12">
        <f>+'Sp 2013'!O428</f>
        <v>22292.400000000001</v>
      </c>
      <c r="D432" s="12">
        <f>+'Bil 2014'!O428</f>
        <v>24509.98</v>
      </c>
      <c r="E432" s="12">
        <f>+'Bil 2015'!P428</f>
        <v>25991.43</v>
      </c>
      <c r="G432" s="12">
        <f>+'Sp 2013'!Y428</f>
        <v>22292.400000000001</v>
      </c>
      <c r="H432" s="12">
        <f>+'Bil 2014'!Z428</f>
        <v>24509.98</v>
      </c>
      <c r="I432" s="12">
        <f>+'Bil 2015'!AC428</f>
        <v>25991.43</v>
      </c>
      <c r="J432" s="10">
        <f t="shared" si="6"/>
        <v>0</v>
      </c>
    </row>
    <row r="433" spans="1:10" x14ac:dyDescent="0.3">
      <c r="A433" s="15">
        <v>44005000006</v>
      </c>
      <c r="B433" s="15" t="s">
        <v>545</v>
      </c>
      <c r="C433" s="12">
        <f>+'Sp 2013'!O429</f>
        <v>34561.29</v>
      </c>
      <c r="D433" s="12">
        <f>+'Bil 2014'!O429</f>
        <v>36937.83</v>
      </c>
      <c r="E433" s="12">
        <f>+'Bil 2015'!P429</f>
        <v>38595.089999999997</v>
      </c>
      <c r="G433" s="12">
        <f>+'Sp 2013'!Y429</f>
        <v>34561.29</v>
      </c>
      <c r="H433" s="12">
        <f>+'Bil 2014'!Z429</f>
        <v>36937.83</v>
      </c>
      <c r="I433" s="12">
        <f>+'Bil 2015'!AC429</f>
        <v>38595.089999999997</v>
      </c>
      <c r="J433" s="10">
        <f t="shared" si="6"/>
        <v>0</v>
      </c>
    </row>
    <row r="434" spans="1:10" x14ac:dyDescent="0.3">
      <c r="A434" s="15">
        <v>44005000007</v>
      </c>
      <c r="B434" s="15" t="s">
        <v>546</v>
      </c>
      <c r="C434" s="12">
        <f>+'Sp 2013'!O430</f>
        <v>5614.15</v>
      </c>
      <c r="D434" s="12">
        <f>+'Bil 2014'!O430</f>
        <v>4691.38</v>
      </c>
      <c r="E434" s="12">
        <f>+'Bil 2015'!P430</f>
        <v>6062.99</v>
      </c>
      <c r="G434" s="12">
        <f>+'Sp 2013'!Y430</f>
        <v>5614.15</v>
      </c>
      <c r="H434" s="12">
        <f>+'Bil 2014'!Z430</f>
        <v>4691.38</v>
      </c>
      <c r="I434" s="12">
        <f>+'Bil 2015'!AC430</f>
        <v>6062.99</v>
      </c>
      <c r="J434" s="10">
        <f t="shared" si="6"/>
        <v>0</v>
      </c>
    </row>
    <row r="435" spans="1:10" x14ac:dyDescent="0.3">
      <c r="A435" s="15">
        <v>44005000008</v>
      </c>
      <c r="B435" s="15" t="s">
        <v>547</v>
      </c>
      <c r="C435" s="12">
        <f>+'Sp 2013'!O431</f>
        <v>545.34</v>
      </c>
      <c r="D435" s="12">
        <f>+'Bil 2014'!O431</f>
        <v>2871.83</v>
      </c>
      <c r="E435" s="12">
        <f>+'Bil 2015'!P431</f>
        <v>5543.22</v>
      </c>
      <c r="G435" s="12">
        <f>+'Sp 2013'!Y431</f>
        <v>545.34</v>
      </c>
      <c r="H435" s="12">
        <f>+'Bil 2014'!Z431</f>
        <v>2871.83</v>
      </c>
      <c r="I435" s="12">
        <f>+'Bil 2015'!AC431</f>
        <v>5543.22</v>
      </c>
      <c r="J435" s="10">
        <f t="shared" si="6"/>
        <v>0</v>
      </c>
    </row>
    <row r="436" spans="1:10" x14ac:dyDescent="0.3">
      <c r="A436" s="15">
        <v>44005000009</v>
      </c>
      <c r="B436" s="15" t="s">
        <v>548</v>
      </c>
      <c r="C436" s="12">
        <f>+'Sp 2013'!O432</f>
        <v>6257.21</v>
      </c>
      <c r="D436" s="12">
        <f>+'Bil 2014'!O432</f>
        <v>3796.48</v>
      </c>
      <c r="E436" s="12">
        <f>+'Bil 2015'!P432</f>
        <v>0</v>
      </c>
      <c r="G436" s="12">
        <f>+'Sp 2013'!Y432</f>
        <v>6257.21</v>
      </c>
      <c r="H436" s="12">
        <f>+'Bil 2014'!Z432</f>
        <v>3796.48</v>
      </c>
      <c r="I436" s="12">
        <f>+'Bil 2015'!AC432</f>
        <v>0</v>
      </c>
      <c r="J436" s="10">
        <f t="shared" si="6"/>
        <v>0</v>
      </c>
    </row>
    <row r="437" spans="1:10" x14ac:dyDescent="0.3">
      <c r="A437" s="15">
        <v>44005000011</v>
      </c>
      <c r="B437" s="15" t="s">
        <v>549</v>
      </c>
      <c r="C437" s="12">
        <f>+'Sp 2013'!O433</f>
        <v>56555.68</v>
      </c>
      <c r="D437" s="12">
        <f>+'Bil 2014'!O433</f>
        <v>62955.040000000001</v>
      </c>
      <c r="E437" s="12">
        <f>+'Bil 2015'!P433</f>
        <v>50691.06</v>
      </c>
      <c r="G437" s="12">
        <f>+'Sp 2013'!Y433</f>
        <v>56555.68</v>
      </c>
      <c r="H437" s="12">
        <f>+'Bil 2014'!Z433</f>
        <v>62955.040000000001</v>
      </c>
      <c r="I437" s="12">
        <f>+'Bil 2015'!AC433</f>
        <v>50691.06</v>
      </c>
      <c r="J437" s="10">
        <f t="shared" si="6"/>
        <v>0</v>
      </c>
    </row>
    <row r="438" spans="1:10" x14ac:dyDescent="0.3">
      <c r="A438" s="15">
        <v>44005000012</v>
      </c>
      <c r="B438" s="15" t="s">
        <v>550</v>
      </c>
      <c r="C438" s="12">
        <f>+'Sp 2013'!O434</f>
        <v>81923.210000000006</v>
      </c>
      <c r="D438" s="12">
        <f>+'Bil 2014'!O434</f>
        <v>72199.399999999994</v>
      </c>
      <c r="E438" s="12">
        <f>+'Bil 2015'!P434</f>
        <v>54268.2</v>
      </c>
      <c r="G438" s="12">
        <f>+'Sp 2013'!Y434</f>
        <v>81923.210000000006</v>
      </c>
      <c r="H438" s="12">
        <f>+'Bil 2014'!Z434</f>
        <v>72199.399999999994</v>
      </c>
      <c r="I438" s="12">
        <f>+'Bil 2015'!AC434</f>
        <v>54268.2</v>
      </c>
      <c r="J438" s="10">
        <f t="shared" si="6"/>
        <v>0</v>
      </c>
    </row>
    <row r="439" spans="1:10" x14ac:dyDescent="0.3">
      <c r="A439" s="15">
        <v>44005000013</v>
      </c>
      <c r="B439" s="15" t="s">
        <v>551</v>
      </c>
      <c r="C439" s="12">
        <f>+'Sp 2013'!O435</f>
        <v>58838.17</v>
      </c>
      <c r="D439" s="12">
        <f>+'Bil 2014'!O435</f>
        <v>76421.37</v>
      </c>
      <c r="E439" s="12">
        <f>+'Bil 2015'!P435</f>
        <v>64869.760000000002</v>
      </c>
      <c r="G439" s="12">
        <f>+'Sp 2013'!Y435</f>
        <v>58838.17</v>
      </c>
      <c r="H439" s="12">
        <f>+'Bil 2014'!Z435</f>
        <v>76421.37</v>
      </c>
      <c r="I439" s="12">
        <f>+'Bil 2015'!AC435</f>
        <v>64869.760000000002</v>
      </c>
      <c r="J439" s="10">
        <f t="shared" si="6"/>
        <v>0</v>
      </c>
    </row>
    <row r="440" spans="1:10" x14ac:dyDescent="0.3">
      <c r="A440" s="15">
        <v>44005000014</v>
      </c>
      <c r="B440" s="15" t="s">
        <v>552</v>
      </c>
      <c r="C440" s="12">
        <f>+'Sp 2013'!O436</f>
        <v>20568.8</v>
      </c>
      <c r="D440" s="12">
        <f>+'Bil 2014'!O436</f>
        <v>617.64</v>
      </c>
      <c r="E440" s="12">
        <f>+'Bil 2015'!P436</f>
        <v>0</v>
      </c>
      <c r="G440" s="12">
        <f>+'Sp 2013'!Y436</f>
        <v>20568.8</v>
      </c>
      <c r="H440" s="12">
        <f>+'Bil 2014'!Z436</f>
        <v>617.64</v>
      </c>
      <c r="I440" s="12">
        <f>+'Bil 2015'!AC436</f>
        <v>0</v>
      </c>
      <c r="J440" s="10">
        <f t="shared" si="6"/>
        <v>0</v>
      </c>
    </row>
    <row r="441" spans="1:10" x14ac:dyDescent="0.3">
      <c r="A441" s="15">
        <v>44005000015</v>
      </c>
      <c r="B441" s="15" t="s">
        <v>553</v>
      </c>
      <c r="C441" s="12">
        <f>+'Sp 2013'!O437</f>
        <v>1080</v>
      </c>
      <c r="D441" s="12">
        <f>+'Bil 2014'!O437</f>
        <v>907.07</v>
      </c>
      <c r="E441" s="12">
        <f>+'Bil 2015'!P437</f>
        <v>492.93</v>
      </c>
      <c r="G441" s="12">
        <f>+'Sp 2013'!Y437</f>
        <v>1080</v>
      </c>
      <c r="H441" s="12">
        <f>+'Bil 2014'!Z437</f>
        <v>907.07</v>
      </c>
      <c r="I441" s="12">
        <f>+'Bil 2015'!AC437</f>
        <v>492.93</v>
      </c>
      <c r="J441" s="10">
        <f t="shared" si="6"/>
        <v>0</v>
      </c>
    </row>
    <row r="442" spans="1:10" x14ac:dyDescent="0.3">
      <c r="A442" s="15">
        <v>44005000016</v>
      </c>
      <c r="B442" s="15" t="s">
        <v>554</v>
      </c>
      <c r="C442" s="12">
        <f>+'Sp 2013'!O438</f>
        <v>2876.02</v>
      </c>
      <c r="D442" s="12">
        <f>+'Bil 2014'!O438</f>
        <v>15464.85</v>
      </c>
      <c r="E442" s="12">
        <f>+'Bil 2015'!P438</f>
        <v>2265.5700000000002</v>
      </c>
      <c r="G442" s="12">
        <f>+'Sp 2013'!Y438</f>
        <v>2876.02</v>
      </c>
      <c r="H442" s="12">
        <f>+'Bil 2014'!Z438</f>
        <v>15464.85</v>
      </c>
      <c r="I442" s="12">
        <f>+'Bil 2015'!AC438</f>
        <v>2265.5700000000002</v>
      </c>
      <c r="J442" s="10">
        <f t="shared" si="6"/>
        <v>0</v>
      </c>
    </row>
    <row r="443" spans="1:10" x14ac:dyDescent="0.3">
      <c r="A443" s="15">
        <v>44005000017</v>
      </c>
      <c r="B443" s="15" t="s">
        <v>555</v>
      </c>
      <c r="C443" s="12">
        <f>+'Sp 2013'!O439</f>
        <v>4957.3</v>
      </c>
      <c r="D443" s="12">
        <f>+'Bil 2014'!O439</f>
        <v>7677.97</v>
      </c>
      <c r="E443" s="12">
        <f>+'Bil 2015'!P439</f>
        <v>6967.81</v>
      </c>
      <c r="G443" s="12">
        <f>+'Sp 2013'!Y439</f>
        <v>4957.3</v>
      </c>
      <c r="H443" s="12">
        <f>+'Bil 2014'!Z439</f>
        <v>7677.97</v>
      </c>
      <c r="I443" s="12">
        <f>+'Bil 2015'!AC439</f>
        <v>6967.81</v>
      </c>
      <c r="J443" s="10">
        <f t="shared" si="6"/>
        <v>0</v>
      </c>
    </row>
    <row r="444" spans="1:10" x14ac:dyDescent="0.3">
      <c r="A444" s="15">
        <v>44005000021</v>
      </c>
      <c r="B444" s="15" t="s">
        <v>556</v>
      </c>
      <c r="C444" s="12">
        <f>+'Sp 2013'!O440</f>
        <v>0</v>
      </c>
      <c r="D444" s="12">
        <f>+'Bil 2014'!O440</f>
        <v>0</v>
      </c>
      <c r="E444" s="12">
        <f>+'Bil 2015'!P440</f>
        <v>43.2</v>
      </c>
      <c r="G444" s="12">
        <f>+'Sp 2013'!Y440</f>
        <v>0</v>
      </c>
      <c r="H444" s="12">
        <f>+'Bil 2014'!Z440</f>
        <v>0</v>
      </c>
      <c r="I444" s="12">
        <f>+'Bil 2015'!AC440</f>
        <v>43.2</v>
      </c>
      <c r="J444" s="10">
        <f t="shared" si="6"/>
        <v>0</v>
      </c>
    </row>
    <row r="445" spans="1:10" x14ac:dyDescent="0.3">
      <c r="A445" s="15">
        <v>44006000005</v>
      </c>
      <c r="B445" s="15" t="s">
        <v>557</v>
      </c>
      <c r="C445" s="12">
        <f>+'Sp 2013'!O441</f>
        <v>0</v>
      </c>
      <c r="D445" s="12">
        <f>+'Bil 2014'!O441</f>
        <v>0</v>
      </c>
      <c r="E445" s="12">
        <f>+'Bil 2015'!P441</f>
        <v>2800</v>
      </c>
      <c r="G445" s="12">
        <f>+'Sp 2013'!Y441</f>
        <v>0</v>
      </c>
      <c r="H445" s="12">
        <f>+'Bil 2014'!Z441</f>
        <v>0</v>
      </c>
      <c r="I445" s="12">
        <f>+'Bil 2015'!AC441</f>
        <v>2800</v>
      </c>
      <c r="J445" s="10">
        <f t="shared" si="6"/>
        <v>0</v>
      </c>
    </row>
    <row r="446" spans="1:10" x14ac:dyDescent="0.3">
      <c r="A446" s="15">
        <v>44006000006</v>
      </c>
      <c r="B446" s="15" t="s">
        <v>558</v>
      </c>
      <c r="C446" s="12">
        <f>+'Sp 2013'!O442</f>
        <v>7300</v>
      </c>
      <c r="D446" s="12">
        <f>+'Bil 2014'!O442</f>
        <v>17036.21</v>
      </c>
      <c r="E446" s="12">
        <f>+'Bil 2015'!P442</f>
        <v>9103.2999999999993</v>
      </c>
      <c r="G446" s="12">
        <f>+'Sp 2013'!Y442</f>
        <v>7300</v>
      </c>
      <c r="H446" s="12">
        <f>+'Bil 2014'!Z442</f>
        <v>17036.21</v>
      </c>
      <c r="I446" s="12">
        <f>+'Bil 2015'!AC442</f>
        <v>9103.2999999999993</v>
      </c>
      <c r="J446" s="10">
        <f t="shared" si="6"/>
        <v>0</v>
      </c>
    </row>
    <row r="447" spans="1:10" x14ac:dyDescent="0.3">
      <c r="A447" s="15">
        <v>44006000008</v>
      </c>
      <c r="B447" s="15" t="s">
        <v>559</v>
      </c>
      <c r="C447" s="12">
        <f>+'Sp 2013'!O443</f>
        <v>0</v>
      </c>
      <c r="D447" s="12">
        <f>+'Bil 2014'!O443</f>
        <v>4060</v>
      </c>
      <c r="E447" s="12">
        <f>+'Bil 2015'!P443</f>
        <v>6206.49</v>
      </c>
      <c r="G447" s="12">
        <f>+'Sp 2013'!Y443</f>
        <v>0</v>
      </c>
      <c r="H447" s="12">
        <f>+'Bil 2014'!Z443</f>
        <v>4060</v>
      </c>
      <c r="I447" s="12">
        <f>+'Bil 2015'!AC443</f>
        <v>6206.49</v>
      </c>
      <c r="J447" s="10">
        <f t="shared" si="6"/>
        <v>0</v>
      </c>
    </row>
    <row r="448" spans="1:10" x14ac:dyDescent="0.3">
      <c r="A448" s="15">
        <v>44006000009</v>
      </c>
      <c r="B448" s="15" t="s">
        <v>560</v>
      </c>
      <c r="C448" s="12">
        <f>+'Sp 2013'!O444</f>
        <v>0</v>
      </c>
      <c r="D448" s="12">
        <f>+'Bil 2014'!O444</f>
        <v>0</v>
      </c>
      <c r="E448" s="12">
        <f>+'Bil 2015'!P444</f>
        <v>221.7</v>
      </c>
      <c r="G448" s="12">
        <f>+'Sp 2013'!Y444</f>
        <v>0</v>
      </c>
      <c r="H448" s="12">
        <f>+'Bil 2014'!Z444</f>
        <v>0</v>
      </c>
      <c r="I448" s="12">
        <f>+'Bil 2015'!AC444</f>
        <v>221.7</v>
      </c>
      <c r="J448" s="10">
        <f t="shared" si="6"/>
        <v>0</v>
      </c>
    </row>
    <row r="449" spans="1:10" x14ac:dyDescent="0.3">
      <c r="A449" s="15">
        <v>44006000011</v>
      </c>
      <c r="B449" s="15" t="s">
        <v>561</v>
      </c>
      <c r="C449" s="12">
        <f>+'Sp 2013'!O445</f>
        <v>49231.48</v>
      </c>
      <c r="D449" s="12">
        <f>+'Bil 2014'!O445</f>
        <v>42324.83</v>
      </c>
      <c r="E449" s="12">
        <f>+'Bil 2015'!P445</f>
        <v>70283.100000000006</v>
      </c>
      <c r="G449" s="12">
        <f>+'Sp 2013'!Y445</f>
        <v>49231.48</v>
      </c>
      <c r="H449" s="12">
        <f>+'Bil 2014'!Z445</f>
        <v>42324.83</v>
      </c>
      <c r="I449" s="12">
        <f>+'Bil 2015'!AC445</f>
        <v>70283.100000000006</v>
      </c>
      <c r="J449" s="10">
        <f t="shared" si="6"/>
        <v>0</v>
      </c>
    </row>
    <row r="450" spans="1:10" x14ac:dyDescent="0.3">
      <c r="A450" s="15">
        <v>44006000012</v>
      </c>
      <c r="B450" s="15" t="s">
        <v>562</v>
      </c>
      <c r="C450" s="12">
        <f>+'Sp 2013'!O446</f>
        <v>255608.27</v>
      </c>
      <c r="D450" s="12">
        <f>+'Bil 2014'!O446</f>
        <v>250378.92</v>
      </c>
      <c r="E450" s="12">
        <f>+'Bil 2015'!P446</f>
        <v>252292.63</v>
      </c>
      <c r="G450" s="12">
        <f>+'Sp 2013'!Y446</f>
        <v>255608.27</v>
      </c>
      <c r="H450" s="12">
        <f>+'Bil 2014'!Z446</f>
        <v>250378.92</v>
      </c>
      <c r="I450" s="12">
        <f>+'Bil 2015'!AC446</f>
        <v>252292.63</v>
      </c>
      <c r="J450" s="10">
        <f t="shared" si="6"/>
        <v>0</v>
      </c>
    </row>
    <row r="451" spans="1:10" x14ac:dyDescent="0.3">
      <c r="A451" s="15">
        <v>44006000013</v>
      </c>
      <c r="B451" s="15" t="s">
        <v>563</v>
      </c>
      <c r="C451" s="12">
        <f>+'Sp 2013'!O447</f>
        <v>103401.8</v>
      </c>
      <c r="D451" s="12">
        <f>+'Bil 2014'!O447</f>
        <v>92441.9</v>
      </c>
      <c r="E451" s="12">
        <f>+'Bil 2015'!P447</f>
        <v>85975.73</v>
      </c>
      <c r="G451" s="12">
        <f>+'Sp 2013'!Y447</f>
        <v>103401.8</v>
      </c>
      <c r="H451" s="12">
        <f>+'Bil 2014'!Z447</f>
        <v>92441.9</v>
      </c>
      <c r="I451" s="12">
        <f>+'Bil 2015'!AC447</f>
        <v>85975.73</v>
      </c>
      <c r="J451" s="10">
        <f t="shared" si="6"/>
        <v>0</v>
      </c>
    </row>
    <row r="452" spans="1:10" x14ac:dyDescent="0.3">
      <c r="A452" s="15">
        <v>44006000014</v>
      </c>
      <c r="B452" s="15" t="s">
        <v>564</v>
      </c>
      <c r="C452" s="12">
        <f>+'Sp 2013'!O448</f>
        <v>4314.3</v>
      </c>
      <c r="D452" s="12">
        <f>+'Bil 2014'!O448</f>
        <v>773.3</v>
      </c>
      <c r="E452" s="12">
        <f>+'Bil 2015'!P448</f>
        <v>8652</v>
      </c>
      <c r="G452" s="12">
        <f>+'Sp 2013'!Y448</f>
        <v>4314.3</v>
      </c>
      <c r="H452" s="12">
        <f>+'Bil 2014'!Z448</f>
        <v>773.3</v>
      </c>
      <c r="I452" s="12">
        <f>+'Bil 2015'!AC448</f>
        <v>8652</v>
      </c>
      <c r="J452" s="10">
        <f t="shared" si="6"/>
        <v>0</v>
      </c>
    </row>
    <row r="453" spans="1:10" x14ac:dyDescent="0.3">
      <c r="A453" s="15">
        <v>44006000015</v>
      </c>
      <c r="B453" s="15" t="s">
        <v>565</v>
      </c>
      <c r="C453" s="12">
        <f>+'Sp 2013'!O449</f>
        <v>19388.54</v>
      </c>
      <c r="D453" s="12">
        <f>+'Bil 2014'!O449</f>
        <v>21704.44</v>
      </c>
      <c r="E453" s="12">
        <f>+'Bil 2015'!P449</f>
        <v>20673.97</v>
      </c>
      <c r="G453" s="12">
        <f>+'Sp 2013'!Y449</f>
        <v>19388.54</v>
      </c>
      <c r="H453" s="12">
        <f>+'Bil 2014'!Z449</f>
        <v>21704.44</v>
      </c>
      <c r="I453" s="12">
        <f>+'Bil 2015'!AC449</f>
        <v>20673.97</v>
      </c>
      <c r="J453" s="10">
        <f t="shared" si="6"/>
        <v>0</v>
      </c>
    </row>
    <row r="454" spans="1:10" x14ac:dyDescent="0.3">
      <c r="A454" s="15">
        <v>44006000017</v>
      </c>
      <c r="B454" s="15" t="s">
        <v>566</v>
      </c>
      <c r="C454" s="12">
        <f>+'Sp 2013'!O450</f>
        <v>100450.3</v>
      </c>
      <c r="D454" s="12">
        <f>+'Bil 2014'!O450</f>
        <v>203605.05</v>
      </c>
      <c r="E454" s="12">
        <f>+'Bil 2015'!P450</f>
        <v>251557.6</v>
      </c>
      <c r="G454" s="12">
        <f>+'Sp 2013'!Y450</f>
        <v>100450.3</v>
      </c>
      <c r="H454" s="12">
        <f>+'Bil 2014'!Z450</f>
        <v>203605.05</v>
      </c>
      <c r="I454" s="12">
        <f>+'Bil 2015'!AC450</f>
        <v>251557.6</v>
      </c>
      <c r="J454" s="10">
        <f t="shared" si="6"/>
        <v>0</v>
      </c>
    </row>
    <row r="455" spans="1:10" x14ac:dyDescent="0.3">
      <c r="A455" s="15">
        <v>44006000026</v>
      </c>
      <c r="B455" s="15" t="s">
        <v>567</v>
      </c>
      <c r="C455" s="12">
        <f>+'Sp 2013'!O451</f>
        <v>170087.8</v>
      </c>
      <c r="D455" s="12">
        <f>+'Bil 2014'!O451</f>
        <v>328742.94</v>
      </c>
      <c r="E455" s="12">
        <f>+'Bil 2015'!P451</f>
        <v>307009.57</v>
      </c>
      <c r="G455" s="12">
        <f>+'Sp 2013'!Y451</f>
        <v>170087.8</v>
      </c>
      <c r="H455" s="12">
        <f>+'Bil 2014'!Z451</f>
        <v>328742.94</v>
      </c>
      <c r="I455" s="12">
        <f>+'Bil 2015'!AC451</f>
        <v>307009.57</v>
      </c>
      <c r="J455" s="10">
        <f t="shared" si="6"/>
        <v>0</v>
      </c>
    </row>
    <row r="456" spans="1:10" x14ac:dyDescent="0.3">
      <c r="A456" s="15">
        <v>44006000027</v>
      </c>
      <c r="B456" s="15" t="s">
        <v>568</v>
      </c>
      <c r="C456" s="12">
        <f>+'Sp 2013'!O452</f>
        <v>3590.63</v>
      </c>
      <c r="D456" s="12">
        <f>+'Bil 2014'!O452</f>
        <v>2343.75</v>
      </c>
      <c r="E456" s="12">
        <f>+'Bil 2015'!P452</f>
        <v>6871.44</v>
      </c>
      <c r="G456" s="12">
        <f>+'Sp 2013'!Y452</f>
        <v>3590.63</v>
      </c>
      <c r="H456" s="12">
        <f>+'Bil 2014'!Z452</f>
        <v>2343.75</v>
      </c>
      <c r="I456" s="12">
        <f>+'Bil 2015'!AC452</f>
        <v>6871.44</v>
      </c>
      <c r="J456" s="10">
        <f t="shared" ref="J456:J519" si="7">I456-E456</f>
        <v>0</v>
      </c>
    </row>
    <row r="457" spans="1:10" x14ac:dyDescent="0.3">
      <c r="A457" s="15">
        <v>44006000028</v>
      </c>
      <c r="B457" s="15" t="s">
        <v>569</v>
      </c>
      <c r="C457" s="12">
        <f>+'Sp 2013'!O453</f>
        <v>17859.59</v>
      </c>
      <c r="D457" s="12">
        <f>+'Bil 2014'!O453</f>
        <v>141252.62</v>
      </c>
      <c r="E457" s="12">
        <f>+'Bil 2015'!P453</f>
        <v>174355.82</v>
      </c>
      <c r="G457" s="12">
        <f>+'Sp 2013'!Y453</f>
        <v>17859.59</v>
      </c>
      <c r="H457" s="12">
        <f>+'Bil 2014'!Z453</f>
        <v>141252.62</v>
      </c>
      <c r="I457" s="12">
        <f>+'Bil 2015'!AC453</f>
        <v>174355.82</v>
      </c>
      <c r="J457" s="10">
        <f t="shared" si="7"/>
        <v>0</v>
      </c>
    </row>
    <row r="458" spans="1:10" x14ac:dyDescent="0.3">
      <c r="A458" s="15">
        <v>44006000029</v>
      </c>
      <c r="B458" s="15" t="s">
        <v>570</v>
      </c>
      <c r="C458" s="12">
        <f>+'Sp 2013'!O454</f>
        <v>0</v>
      </c>
      <c r="D458" s="12">
        <f>+'Bil 2014'!O454</f>
        <v>6297.66</v>
      </c>
      <c r="E458" s="12">
        <f>+'Bil 2015'!P454</f>
        <v>26430.14</v>
      </c>
      <c r="G458" s="12">
        <f>+'Sp 2013'!Y454</f>
        <v>0</v>
      </c>
      <c r="H458" s="12">
        <f>+'Bil 2014'!Z454</f>
        <v>6297.66</v>
      </c>
      <c r="I458" s="12">
        <f>+'Bil 2015'!AC454</f>
        <v>26430.14</v>
      </c>
      <c r="J458" s="10">
        <f t="shared" si="7"/>
        <v>0</v>
      </c>
    </row>
    <row r="459" spans="1:10" x14ac:dyDescent="0.3">
      <c r="A459" s="15">
        <v>44006000030</v>
      </c>
      <c r="B459" s="15" t="s">
        <v>571</v>
      </c>
      <c r="C459" s="12">
        <f>+'Sp 2013'!O455</f>
        <v>3537.55</v>
      </c>
      <c r="D459" s="12">
        <f>+'Bil 2014'!O455</f>
        <v>4625.72</v>
      </c>
      <c r="E459" s="12">
        <f>+'Bil 2015'!P455</f>
        <v>7488</v>
      </c>
      <c r="G459" s="12">
        <f>+'Sp 2013'!Y455</f>
        <v>3537.55</v>
      </c>
      <c r="H459" s="12">
        <f>+'Bil 2014'!Z455</f>
        <v>4625.72</v>
      </c>
      <c r="I459" s="12">
        <f>+'Bil 2015'!AC455</f>
        <v>7488</v>
      </c>
      <c r="J459" s="10">
        <f t="shared" si="7"/>
        <v>0</v>
      </c>
    </row>
    <row r="460" spans="1:10" x14ac:dyDescent="0.3">
      <c r="A460" s="15">
        <v>44006000033</v>
      </c>
      <c r="B460" s="15" t="s">
        <v>572</v>
      </c>
      <c r="C460" s="12">
        <f>+'Sp 2013'!O456</f>
        <v>0</v>
      </c>
      <c r="D460" s="12">
        <f>+'Bil 2014'!O456</f>
        <v>0</v>
      </c>
      <c r="E460" s="12">
        <f>+'Bil 2015'!P456</f>
        <v>24200</v>
      </c>
      <c r="G460" s="12">
        <f>+'Sp 2013'!Y456</f>
        <v>0</v>
      </c>
      <c r="H460" s="12">
        <f>+'Bil 2014'!Z456</f>
        <v>0</v>
      </c>
      <c r="I460" s="12">
        <f>+'Bil 2015'!AC456</f>
        <v>24200</v>
      </c>
      <c r="J460" s="10">
        <f t="shared" si="7"/>
        <v>0</v>
      </c>
    </row>
    <row r="461" spans="1:10" x14ac:dyDescent="0.3">
      <c r="A461" s="15">
        <v>44008000001</v>
      </c>
      <c r="B461" s="15" t="s">
        <v>573</v>
      </c>
      <c r="C461" s="12">
        <f>+'Sp 2013'!O457</f>
        <v>11794.16</v>
      </c>
      <c r="D461" s="12">
        <f>+'Bil 2014'!O457</f>
        <v>11397.05</v>
      </c>
      <c r="E461" s="12">
        <f>+'Bil 2015'!P457</f>
        <v>11737.85</v>
      </c>
      <c r="G461" s="12">
        <f>+'Sp 2013'!Y457</f>
        <v>11794.16</v>
      </c>
      <c r="H461" s="12">
        <f>+'Bil 2014'!Z457</f>
        <v>11397.05</v>
      </c>
      <c r="I461" s="12">
        <f>+'Bil 2015'!AC457</f>
        <v>11737.85</v>
      </c>
      <c r="J461" s="10">
        <f t="shared" si="7"/>
        <v>0</v>
      </c>
    </row>
    <row r="462" spans="1:10" x14ac:dyDescent="0.3">
      <c r="A462" s="15">
        <v>44008000004</v>
      </c>
      <c r="B462" s="15" t="s">
        <v>574</v>
      </c>
      <c r="C462" s="12">
        <f>+'Sp 2013'!O458</f>
        <v>50827.34</v>
      </c>
      <c r="D462" s="12">
        <f>+'Bil 2014'!O458</f>
        <v>62051.82</v>
      </c>
      <c r="E462" s="12">
        <f>+'Bil 2015'!P458</f>
        <v>98215.74</v>
      </c>
      <c r="G462" s="12">
        <f>+'Sp 2013'!Y458</f>
        <v>50827.34</v>
      </c>
      <c r="H462" s="12">
        <f>+'Bil 2014'!Z458</f>
        <v>194038.42</v>
      </c>
      <c r="I462" s="12">
        <f>+'Bil 2015'!AC458</f>
        <v>98215.74</v>
      </c>
      <c r="J462" s="10">
        <f t="shared" si="7"/>
        <v>0</v>
      </c>
    </row>
    <row r="463" spans="1:10" x14ac:dyDescent="0.3">
      <c r="A463" s="15">
        <v>44008000006</v>
      </c>
      <c r="B463" s="15" t="s">
        <v>575</v>
      </c>
      <c r="C463" s="12">
        <f>+'Sp 2013'!O459</f>
        <v>71412.75</v>
      </c>
      <c r="D463" s="12">
        <f>+'Bil 2014'!O459</f>
        <v>62599.91</v>
      </c>
      <c r="E463" s="12">
        <f>+'Bil 2015'!P459</f>
        <v>79092.31</v>
      </c>
      <c r="G463" s="12">
        <f>+'Sp 2013'!Y459</f>
        <v>71412.75</v>
      </c>
      <c r="H463" s="12">
        <f>+'Bil 2014'!Z459</f>
        <v>62599.91</v>
      </c>
      <c r="I463" s="12">
        <f>+'Bil 2015'!AC459</f>
        <v>79092.31</v>
      </c>
      <c r="J463" s="10">
        <f t="shared" si="7"/>
        <v>0</v>
      </c>
    </row>
    <row r="464" spans="1:10" x14ac:dyDescent="0.3">
      <c r="A464" s="15">
        <v>44008000008</v>
      </c>
      <c r="B464" s="15" t="s">
        <v>576</v>
      </c>
      <c r="C464" s="12">
        <f>+'Sp 2013'!O460</f>
        <v>159901.1</v>
      </c>
      <c r="D464" s="12">
        <f>+'Bil 2014'!O460</f>
        <v>114127</v>
      </c>
      <c r="E464" s="12">
        <f>+'Bil 2015'!P460</f>
        <v>115874</v>
      </c>
      <c r="G464" s="12">
        <f>+'Sp 2013'!Y460</f>
        <v>159901.1</v>
      </c>
      <c r="H464" s="12">
        <f>+'Bil 2014'!Z460</f>
        <v>114127</v>
      </c>
      <c r="I464" s="12">
        <f>+'Bil 2015'!AC460</f>
        <v>115874</v>
      </c>
      <c r="J464" s="10">
        <f t="shared" si="7"/>
        <v>0</v>
      </c>
    </row>
    <row r="465" spans="1:10" x14ac:dyDescent="0.3">
      <c r="A465" s="15">
        <v>44008000009</v>
      </c>
      <c r="B465" s="15" t="s">
        <v>577</v>
      </c>
      <c r="C465" s="12">
        <f>+'Sp 2013'!O461</f>
        <v>32934.51</v>
      </c>
      <c r="D465" s="12">
        <f>+'Bil 2014'!O461</f>
        <v>23901.97</v>
      </c>
      <c r="E465" s="12">
        <f>+'Bil 2015'!P461</f>
        <v>26051.95</v>
      </c>
      <c r="G465" s="12">
        <f>+'Sp 2013'!Y461</f>
        <v>32934.51</v>
      </c>
      <c r="H465" s="12">
        <f>+'Bil 2014'!Z461</f>
        <v>23901.97</v>
      </c>
      <c r="I465" s="12">
        <f>+'Bil 2015'!AC461</f>
        <v>26051.95</v>
      </c>
      <c r="J465" s="10">
        <f t="shared" si="7"/>
        <v>0</v>
      </c>
    </row>
    <row r="466" spans="1:10" x14ac:dyDescent="0.3">
      <c r="A466" s="15">
        <v>44008000011</v>
      </c>
      <c r="B466" s="15" t="s">
        <v>578</v>
      </c>
      <c r="C466" s="12">
        <f>+'Sp 2013'!O462</f>
        <v>14073.33</v>
      </c>
      <c r="D466" s="12">
        <f>+'Bil 2014'!O462</f>
        <v>14240</v>
      </c>
      <c r="E466" s="12">
        <f>+'Bil 2015'!P462</f>
        <v>14400</v>
      </c>
      <c r="G466" s="12">
        <f>+'Sp 2013'!Y462</f>
        <v>14073.33</v>
      </c>
      <c r="H466" s="12">
        <f>+'Bil 2014'!Z462</f>
        <v>14240</v>
      </c>
      <c r="I466" s="12">
        <f>+'Bil 2015'!AC462</f>
        <v>14400</v>
      </c>
      <c r="J466" s="10">
        <f t="shared" si="7"/>
        <v>0</v>
      </c>
    </row>
    <row r="467" spans="1:10" x14ac:dyDescent="0.3">
      <c r="A467" s="15">
        <v>44008000021</v>
      </c>
      <c r="B467" s="15" t="s">
        <v>579</v>
      </c>
      <c r="C467" s="12">
        <f>+'Sp 2013'!O463</f>
        <v>15483.05</v>
      </c>
      <c r="D467" s="12">
        <f>+'Bil 2014'!O463</f>
        <v>14720.23</v>
      </c>
      <c r="E467" s="12">
        <f>+'Bil 2015'!P463</f>
        <v>9355.4699999999993</v>
      </c>
      <c r="G467" s="12">
        <f>+'Sp 2013'!Y463</f>
        <v>15483.05</v>
      </c>
      <c r="H467" s="12">
        <f>+'Bil 2014'!Z463</f>
        <v>14720.23</v>
      </c>
      <c r="I467" s="12">
        <f>+'Bil 2015'!AC463</f>
        <v>9355.4699999999993</v>
      </c>
      <c r="J467" s="10">
        <f t="shared" si="7"/>
        <v>0</v>
      </c>
    </row>
    <row r="468" spans="1:10" x14ac:dyDescent="0.3">
      <c r="A468" s="15">
        <v>44008000022</v>
      </c>
      <c r="B468" s="15" t="s">
        <v>580</v>
      </c>
      <c r="C468" s="12">
        <f>+'Sp 2013'!O464</f>
        <v>665.17</v>
      </c>
      <c r="D468" s="12">
        <f>+'Bil 2014'!O464</f>
        <v>630.17999999999995</v>
      </c>
      <c r="E468" s="12">
        <f>+'Bil 2015'!P464</f>
        <v>429.57</v>
      </c>
      <c r="G468" s="12">
        <f>+'Sp 2013'!Y464</f>
        <v>665.17</v>
      </c>
      <c r="H468" s="12">
        <f>+'Bil 2014'!Z464</f>
        <v>630.17999999999995</v>
      </c>
      <c r="I468" s="12">
        <f>+'Bil 2015'!AC464</f>
        <v>429.57</v>
      </c>
      <c r="J468" s="10">
        <f t="shared" si="7"/>
        <v>0</v>
      </c>
    </row>
    <row r="469" spans="1:10" x14ac:dyDescent="0.3">
      <c r="A469" s="15">
        <v>44008000023</v>
      </c>
      <c r="B469" s="15" t="s">
        <v>581</v>
      </c>
      <c r="C469" s="12">
        <f>+'Sp 2013'!O465</f>
        <v>12646.68</v>
      </c>
      <c r="D469" s="12">
        <f>+'Bil 2014'!O465</f>
        <v>11946.32</v>
      </c>
      <c r="E469" s="12">
        <f>+'Bil 2015'!P465</f>
        <v>14005.15</v>
      </c>
      <c r="G469" s="12">
        <f>+'Sp 2013'!Y465</f>
        <v>12646.68</v>
      </c>
      <c r="H469" s="12">
        <f>+'Bil 2014'!Z465</f>
        <v>11946.32</v>
      </c>
      <c r="I469" s="12">
        <f>+'Bil 2015'!AC465</f>
        <v>14005.15</v>
      </c>
      <c r="J469" s="10">
        <f t="shared" si="7"/>
        <v>0</v>
      </c>
    </row>
    <row r="470" spans="1:10" x14ac:dyDescent="0.3">
      <c r="A470" s="15">
        <v>44008000024</v>
      </c>
      <c r="B470" s="15" t="s">
        <v>582</v>
      </c>
      <c r="C470" s="12">
        <f>+'Sp 2013'!O466</f>
        <v>5084.13</v>
      </c>
      <c r="D470" s="12">
        <f>+'Bil 2014'!O466</f>
        <v>3987.94</v>
      </c>
      <c r="E470" s="12">
        <f>+'Bil 2015'!P466</f>
        <v>3609.91</v>
      </c>
      <c r="G470" s="12">
        <f>+'Sp 2013'!Y466</f>
        <v>5084.13</v>
      </c>
      <c r="H470" s="12">
        <f>+'Bil 2014'!Z466</f>
        <v>3987.94</v>
      </c>
      <c r="I470" s="12">
        <f>+'Bil 2015'!AC466</f>
        <v>3609.91</v>
      </c>
      <c r="J470" s="10">
        <f t="shared" si="7"/>
        <v>0</v>
      </c>
    </row>
    <row r="471" spans="1:10" x14ac:dyDescent="0.3">
      <c r="A471" s="15">
        <v>44008000025</v>
      </c>
      <c r="B471" s="15" t="s">
        <v>583</v>
      </c>
      <c r="C471" s="12">
        <f>+'Sp 2013'!O467</f>
        <v>6351.43</v>
      </c>
      <c r="D471" s="12">
        <f>+'Bil 2014'!O467</f>
        <v>7357.83</v>
      </c>
      <c r="E471" s="12">
        <f>+'Bil 2015'!P467</f>
        <v>4720.46</v>
      </c>
      <c r="G471" s="12">
        <f>+'Sp 2013'!Y467</f>
        <v>6351.43</v>
      </c>
      <c r="H471" s="12">
        <f>+'Bil 2014'!Z467</f>
        <v>7357.83</v>
      </c>
      <c r="I471" s="12">
        <f>+'Bil 2015'!AC467</f>
        <v>4720.46</v>
      </c>
      <c r="J471" s="10">
        <f t="shared" si="7"/>
        <v>0</v>
      </c>
    </row>
    <row r="472" spans="1:10" x14ac:dyDescent="0.3">
      <c r="A472" s="15">
        <v>44008000026</v>
      </c>
      <c r="B472" s="15" t="s">
        <v>585</v>
      </c>
      <c r="C472" s="12">
        <f>+'Sp 2013'!O468</f>
        <v>125494.19</v>
      </c>
      <c r="D472" s="12">
        <f>+'Bil 2014'!O468</f>
        <v>126058.91</v>
      </c>
      <c r="E472" s="12">
        <f>+'Bil 2015'!P468</f>
        <v>126058.91</v>
      </c>
      <c r="G472" s="12">
        <f>+'Sp 2013'!Y468</f>
        <v>125494.19</v>
      </c>
      <c r="H472" s="12">
        <f>+'Bil 2014'!Z468</f>
        <v>126058.91</v>
      </c>
      <c r="I472" s="12">
        <f>+'Bil 2015'!AC468</f>
        <v>126058.91</v>
      </c>
      <c r="J472" s="10">
        <f t="shared" si="7"/>
        <v>0</v>
      </c>
    </row>
    <row r="473" spans="1:10" x14ac:dyDescent="0.3">
      <c r="A473" s="15">
        <v>44008000030</v>
      </c>
      <c r="B473" s="15" t="s">
        <v>586</v>
      </c>
      <c r="C473" s="12">
        <f>+'Sp 2013'!O469</f>
        <v>19260.36</v>
      </c>
      <c r="D473" s="12">
        <f>+'Bil 2014'!O469</f>
        <v>19323.240000000002</v>
      </c>
      <c r="E473" s="12">
        <f>+'Bil 2015'!P469</f>
        <v>11347.24</v>
      </c>
      <c r="G473" s="12">
        <f>+'Sp 2013'!Y469</f>
        <v>19260.36</v>
      </c>
      <c r="H473" s="12">
        <f>+'Bil 2014'!Z469</f>
        <v>19323.240000000002</v>
      </c>
      <c r="I473" s="12">
        <f>+'Bil 2015'!AC469</f>
        <v>11347.24</v>
      </c>
      <c r="J473" s="10">
        <f t="shared" si="7"/>
        <v>0</v>
      </c>
    </row>
    <row r="474" spans="1:10" x14ac:dyDescent="0.3">
      <c r="A474" s="15">
        <v>44008000031</v>
      </c>
      <c r="B474" s="15" t="s">
        <v>587</v>
      </c>
      <c r="C474" s="12">
        <f>+'Sp 2013'!O470</f>
        <v>38856.36</v>
      </c>
      <c r="D474" s="12">
        <f>+'Bil 2014'!O470</f>
        <v>34823.35</v>
      </c>
      <c r="E474" s="12">
        <f>+'Bil 2015'!P470</f>
        <v>31936.9</v>
      </c>
      <c r="G474" s="12">
        <f>+'Sp 2013'!Y470</f>
        <v>38856.36</v>
      </c>
      <c r="H474" s="12">
        <f>+'Bil 2014'!Z470</f>
        <v>34823.35</v>
      </c>
      <c r="I474" s="12">
        <f>+'Bil 2015'!AC470</f>
        <v>31936.9</v>
      </c>
      <c r="J474" s="10">
        <f t="shared" si="7"/>
        <v>0</v>
      </c>
    </row>
    <row r="475" spans="1:10" x14ac:dyDescent="0.3">
      <c r="A475" s="15">
        <v>44008000033</v>
      </c>
      <c r="B475" s="15" t="s">
        <v>588</v>
      </c>
      <c r="C475" s="12">
        <f>+'Sp 2013'!O471</f>
        <v>56843.72</v>
      </c>
      <c r="D475" s="12">
        <f>+'Bil 2014'!O471</f>
        <v>55108.98</v>
      </c>
      <c r="E475" s="12">
        <f>+'Bil 2015'!P471</f>
        <v>132925.03</v>
      </c>
      <c r="G475" s="12">
        <f>+'Sp 2013'!Y471</f>
        <v>56843.72</v>
      </c>
      <c r="H475" s="12">
        <f>+'Bil 2014'!Z471</f>
        <v>55108.98</v>
      </c>
      <c r="I475" s="12">
        <f>+'Bil 2015'!AC471</f>
        <v>132925.03</v>
      </c>
      <c r="J475" s="10">
        <f t="shared" si="7"/>
        <v>0</v>
      </c>
    </row>
    <row r="476" spans="1:10" x14ac:dyDescent="0.3">
      <c r="A476" s="15">
        <v>44008000034</v>
      </c>
      <c r="B476" s="15" t="s">
        <v>589</v>
      </c>
      <c r="C476" s="12">
        <f>+'Sp 2013'!O472</f>
        <v>5097.5600000000004</v>
      </c>
      <c r="D476" s="12">
        <f>+'Bil 2014'!O472</f>
        <v>10661.77</v>
      </c>
      <c r="E476" s="12">
        <f>+'Bil 2015'!P472</f>
        <v>12168.16</v>
      </c>
      <c r="G476" s="12">
        <f>+'Sp 2013'!Y472</f>
        <v>5097.5600000000004</v>
      </c>
      <c r="H476" s="12">
        <f>+'Bil 2014'!Z472</f>
        <v>10661.77</v>
      </c>
      <c r="I476" s="12">
        <f>+'Bil 2015'!AC472</f>
        <v>12168.16</v>
      </c>
      <c r="J476" s="10">
        <f t="shared" si="7"/>
        <v>0</v>
      </c>
    </row>
    <row r="477" spans="1:10" x14ac:dyDescent="0.3">
      <c r="A477" s="15">
        <v>44008000037</v>
      </c>
      <c r="B477" s="15" t="s">
        <v>590</v>
      </c>
      <c r="C477" s="12">
        <f>+'Sp 2013'!O473</f>
        <v>0</v>
      </c>
      <c r="D477" s="12">
        <f>+'Bil 2014'!O473</f>
        <v>75.59</v>
      </c>
      <c r="E477" s="12">
        <f>+'Bil 2015'!P473</f>
        <v>107.39</v>
      </c>
      <c r="G477" s="12">
        <f>+'Sp 2013'!Y473</f>
        <v>0</v>
      </c>
      <c r="H477" s="12">
        <f>+'Bil 2014'!Z473</f>
        <v>75.59</v>
      </c>
      <c r="I477" s="12">
        <f>+'Bil 2015'!AC473</f>
        <v>107.39</v>
      </c>
      <c r="J477" s="10">
        <f t="shared" si="7"/>
        <v>0</v>
      </c>
    </row>
    <row r="478" spans="1:10" x14ac:dyDescent="0.3">
      <c r="A478" s="15">
        <v>44008000038</v>
      </c>
      <c r="B478" s="15" t="s">
        <v>591</v>
      </c>
      <c r="C478" s="12">
        <f>+'Sp 2013'!O474</f>
        <v>4506.57</v>
      </c>
      <c r="D478" s="12">
        <f>+'Bil 2014'!O474</f>
        <v>3173.24</v>
      </c>
      <c r="E478" s="12">
        <f>+'Bil 2015'!P474</f>
        <v>2249.27</v>
      </c>
      <c r="G478" s="12">
        <f>+'Sp 2013'!Y474</f>
        <v>4506.57</v>
      </c>
      <c r="H478" s="12">
        <f>+'Bil 2014'!Z474</f>
        <v>3173.24</v>
      </c>
      <c r="I478" s="12">
        <f>+'Bil 2015'!AC474</f>
        <v>2249.27</v>
      </c>
      <c r="J478" s="10">
        <f t="shared" si="7"/>
        <v>0</v>
      </c>
    </row>
    <row r="479" spans="1:10" x14ac:dyDescent="0.3">
      <c r="A479" s="15">
        <v>44008000039</v>
      </c>
      <c r="B479" s="15" t="s">
        <v>592</v>
      </c>
      <c r="C479" s="12">
        <f>+'Sp 2013'!O475</f>
        <v>61079.79</v>
      </c>
      <c r="D479" s="12">
        <f>+'Bil 2014'!O475</f>
        <v>36921.29</v>
      </c>
      <c r="E479" s="12">
        <f>+'Bil 2015'!P475</f>
        <v>0</v>
      </c>
      <c r="G479" s="12">
        <f>+'Sp 2013'!Y475</f>
        <v>61079.79</v>
      </c>
      <c r="H479" s="12">
        <f>+'Bil 2014'!Z475</f>
        <v>36921.29</v>
      </c>
      <c r="I479" s="12">
        <f>+'Bil 2015'!AC475</f>
        <v>0</v>
      </c>
      <c r="J479" s="10">
        <f t="shared" si="7"/>
        <v>0</v>
      </c>
    </row>
    <row r="480" spans="1:10" x14ac:dyDescent="0.3">
      <c r="A480" s="15">
        <v>44008000045</v>
      </c>
      <c r="B480" s="15" t="s">
        <v>593</v>
      </c>
      <c r="C480" s="12">
        <f>+'Sp 2013'!O476</f>
        <v>4746</v>
      </c>
      <c r="D480" s="12">
        <f>+'Bil 2014'!O476</f>
        <v>4755</v>
      </c>
      <c r="E480" s="12">
        <f>+'Bil 2015'!P476</f>
        <v>5525</v>
      </c>
      <c r="G480" s="12">
        <f>+'Sp 2013'!Y476</f>
        <v>4746</v>
      </c>
      <c r="H480" s="12">
        <f>+'Bil 2014'!Z476</f>
        <v>4755</v>
      </c>
      <c r="I480" s="12">
        <f>+'Bil 2015'!AC476</f>
        <v>5525</v>
      </c>
      <c r="J480" s="10">
        <f t="shared" si="7"/>
        <v>0</v>
      </c>
    </row>
    <row r="481" spans="1:10" x14ac:dyDescent="0.3">
      <c r="A481" s="30">
        <v>44008000048</v>
      </c>
      <c r="B481" s="31" t="s">
        <v>594</v>
      </c>
      <c r="C481" s="12">
        <f>+'Sp 2013'!O477</f>
        <v>1948.83</v>
      </c>
      <c r="D481" s="12">
        <f>+'Bil 2014'!O477</f>
        <v>4883.45</v>
      </c>
      <c r="E481" s="12">
        <f>+'Bil 2015'!P477</f>
        <v>8446.0499999999993</v>
      </c>
      <c r="G481" s="12">
        <f>+'Sp 2013'!Y477</f>
        <v>1948.83</v>
      </c>
      <c r="H481" s="12">
        <f>+'Bil 2014'!Z477</f>
        <v>4883.45</v>
      </c>
      <c r="I481" s="12">
        <f>+'Bil 2015'!AC477</f>
        <v>8446.0499999999993</v>
      </c>
      <c r="J481" s="10">
        <f t="shared" si="7"/>
        <v>0</v>
      </c>
    </row>
    <row r="482" spans="1:10" x14ac:dyDescent="0.3">
      <c r="A482" s="30">
        <v>44008000049</v>
      </c>
      <c r="B482" s="31" t="s">
        <v>595</v>
      </c>
      <c r="C482" s="12">
        <f>+'Sp 2013'!O478</f>
        <v>4547.3100000000004</v>
      </c>
      <c r="D482" s="12">
        <f>+'Bil 2014'!O478</f>
        <v>1924.06</v>
      </c>
      <c r="E482" s="12">
        <f>+'Bil 2015'!P478</f>
        <v>0</v>
      </c>
      <c r="G482" s="12">
        <f>+'Sp 2013'!Y478</f>
        <v>4547.3100000000004</v>
      </c>
      <c r="H482" s="12">
        <f>+'Bil 2014'!Z478</f>
        <v>1924.06</v>
      </c>
      <c r="I482" s="12">
        <f>+'Bil 2015'!AC478</f>
        <v>0</v>
      </c>
      <c r="J482" s="10">
        <f t="shared" si="7"/>
        <v>0</v>
      </c>
    </row>
    <row r="483" spans="1:10" x14ac:dyDescent="0.3">
      <c r="A483" s="15">
        <v>44004000028</v>
      </c>
      <c r="B483" s="15" t="s">
        <v>596</v>
      </c>
      <c r="C483" s="12">
        <f>+'Sp 2013'!O479</f>
        <v>16625</v>
      </c>
      <c r="D483" s="12">
        <f>+'Bil 2014'!O479</f>
        <v>13758.33</v>
      </c>
      <c r="E483" s="12">
        <f>+'Bil 2015'!P479</f>
        <v>0</v>
      </c>
      <c r="G483" s="12">
        <f>+'Sp 2013'!Y479</f>
        <v>16625</v>
      </c>
      <c r="H483" s="12">
        <f>+'Bil 2014'!Z479</f>
        <v>13758.33</v>
      </c>
      <c r="I483" s="12">
        <f>+'Bil 2015'!AC479</f>
        <v>0</v>
      </c>
      <c r="J483" s="10">
        <f t="shared" si="7"/>
        <v>0</v>
      </c>
    </row>
    <row r="484" spans="1:10" x14ac:dyDescent="0.3">
      <c r="A484" s="15">
        <v>44008000027</v>
      </c>
      <c r="B484" s="15" t="s">
        <v>900</v>
      </c>
      <c r="C484" s="12">
        <f>+'Sp 2013'!O480</f>
        <v>0</v>
      </c>
      <c r="D484" s="12">
        <f>+'Bil 2014'!O480</f>
        <v>0</v>
      </c>
      <c r="E484" s="12">
        <f>+'Bil 2015'!P480</f>
        <v>4072.47</v>
      </c>
      <c r="G484" s="12">
        <f>+'Sp 2013'!Y480</f>
        <v>0</v>
      </c>
      <c r="H484" s="12">
        <f>+'Bil 2014'!Z480</f>
        <v>0</v>
      </c>
      <c r="I484" s="12">
        <f>+'Bil 2015'!AC480</f>
        <v>4072.47</v>
      </c>
      <c r="J484" s="10">
        <f t="shared" si="7"/>
        <v>0</v>
      </c>
    </row>
    <row r="485" spans="1:10" x14ac:dyDescent="0.3">
      <c r="A485" s="15">
        <v>44008000028</v>
      </c>
      <c r="B485" s="15" t="s">
        <v>778</v>
      </c>
      <c r="C485" s="12">
        <f>+'Sp 2013'!O481</f>
        <v>0</v>
      </c>
      <c r="D485" s="12">
        <f>+'Bil 2014'!O481</f>
        <v>0</v>
      </c>
      <c r="E485" s="12">
        <f>+'Bil 2015'!P481</f>
        <v>0</v>
      </c>
      <c r="G485" s="12">
        <f>+'Sp 2013'!Y481</f>
        <v>0</v>
      </c>
      <c r="H485" s="12">
        <f>+'Bil 2014'!Z481</f>
        <v>0</v>
      </c>
      <c r="I485" s="12">
        <f>+'Bil 2015'!AC481</f>
        <v>0</v>
      </c>
      <c r="J485" s="10">
        <f t="shared" si="7"/>
        <v>0</v>
      </c>
    </row>
    <row r="486" spans="1:10" x14ac:dyDescent="0.3">
      <c r="A486" s="15">
        <v>44008000029</v>
      </c>
      <c r="B486" s="15" t="s">
        <v>779</v>
      </c>
      <c r="C486" s="12">
        <f>+'Sp 2013'!O482</f>
        <v>0</v>
      </c>
      <c r="D486" s="12">
        <f>+'Bil 2014'!O482</f>
        <v>0</v>
      </c>
      <c r="E486" s="12">
        <f>+'Bil 2015'!P482</f>
        <v>665.37</v>
      </c>
      <c r="G486" s="12">
        <f>+'Sp 2013'!Y482</f>
        <v>0</v>
      </c>
      <c r="H486" s="12">
        <f>+'Bil 2014'!Z482</f>
        <v>0</v>
      </c>
      <c r="I486" s="12">
        <f>+'Bil 2015'!AC482</f>
        <v>665.37</v>
      </c>
      <c r="J486" s="10">
        <f t="shared" si="7"/>
        <v>0</v>
      </c>
    </row>
    <row r="487" spans="1:10" x14ac:dyDescent="0.3">
      <c r="A487" s="15">
        <v>44008000053</v>
      </c>
      <c r="B487" s="15" t="s">
        <v>597</v>
      </c>
      <c r="C487" s="12">
        <f>+'Sp 2013'!O483</f>
        <v>0</v>
      </c>
      <c r="D487" s="12">
        <f>+'Bil 2014'!O483</f>
        <v>1589.9</v>
      </c>
      <c r="E487" s="12">
        <f>+'Bil 2015'!P483</f>
        <v>63069.17</v>
      </c>
      <c r="G487" s="12">
        <f>+'Sp 2013'!Y483</f>
        <v>0</v>
      </c>
      <c r="H487" s="12">
        <f>+'Bil 2014'!Z483</f>
        <v>0</v>
      </c>
      <c r="I487" s="12">
        <f>+'Bil 2015'!AC483</f>
        <v>0.16999999999825377</v>
      </c>
      <c r="J487" s="10">
        <f t="shared" si="7"/>
        <v>-63069</v>
      </c>
    </row>
    <row r="488" spans="1:10" x14ac:dyDescent="0.3">
      <c r="A488" s="15">
        <v>44006000018</v>
      </c>
      <c r="B488" s="15" t="s">
        <v>598</v>
      </c>
      <c r="C488" s="12">
        <f>+'Sp 2013'!O484</f>
        <v>0</v>
      </c>
      <c r="D488" s="12">
        <f>+'Bil 2014'!O484</f>
        <v>2382.64</v>
      </c>
      <c r="E488" s="12">
        <f>+'Bil 2015'!P484</f>
        <v>0</v>
      </c>
      <c r="G488" s="12">
        <f>+'Sp 2013'!Y484</f>
        <v>0</v>
      </c>
      <c r="H488" s="12">
        <f>+'Bil 2014'!Z484</f>
        <v>2382.64</v>
      </c>
      <c r="I488" s="12">
        <f>+'Bil 2015'!AC484</f>
        <v>0</v>
      </c>
      <c r="J488" s="10">
        <f t="shared" si="7"/>
        <v>0</v>
      </c>
    </row>
    <row r="489" spans="1:10" x14ac:dyDescent="0.3">
      <c r="A489" s="15">
        <v>44008000100</v>
      </c>
      <c r="B489" s="15" t="s">
        <v>599</v>
      </c>
      <c r="C489" s="12">
        <f>+'Sp 2013'!O485</f>
        <v>0</v>
      </c>
      <c r="D489" s="12">
        <f>+'Bil 2014'!O485</f>
        <v>200</v>
      </c>
      <c r="E489" s="12">
        <f>+'Bil 2015'!P485</f>
        <v>0</v>
      </c>
      <c r="G489" s="12">
        <f>+'Sp 2013'!Y485</f>
        <v>0</v>
      </c>
      <c r="H489" s="12">
        <f>+'Bil 2014'!Z485</f>
        <v>200</v>
      </c>
      <c r="I489" s="12">
        <f>+'Bil 2015'!AC485</f>
        <v>0</v>
      </c>
      <c r="J489" s="10">
        <f t="shared" si="7"/>
        <v>0</v>
      </c>
    </row>
    <row r="490" spans="1:10" x14ac:dyDescent="0.3">
      <c r="A490" s="30">
        <v>44008000054</v>
      </c>
      <c r="B490" s="31" t="s">
        <v>600</v>
      </c>
      <c r="C490" s="12">
        <f>+'Sp 2013'!O486</f>
        <v>0</v>
      </c>
      <c r="D490" s="12">
        <f>+'Bil 2014'!O486</f>
        <v>0</v>
      </c>
      <c r="E490" s="12">
        <f>+'Bil 2015'!P486</f>
        <v>0</v>
      </c>
      <c r="G490" s="12">
        <f>+'Sp 2013'!Y486</f>
        <v>0</v>
      </c>
      <c r="H490" s="12">
        <f>+'Bil 2014'!Z486</f>
        <v>0</v>
      </c>
      <c r="I490" s="12">
        <f>+'Bil 2015'!AC486</f>
        <v>0</v>
      </c>
      <c r="J490" s="10">
        <f t="shared" si="7"/>
        <v>0</v>
      </c>
    </row>
    <row r="491" spans="1:10" x14ac:dyDescent="0.3">
      <c r="A491" s="15">
        <v>44003000001</v>
      </c>
      <c r="B491" s="15" t="s">
        <v>604</v>
      </c>
      <c r="C491" s="12">
        <f>+'Sp 2013'!O487</f>
        <v>1256463.98</v>
      </c>
      <c r="D491" s="12">
        <f>+'Bil 2014'!O487</f>
        <v>934904.78</v>
      </c>
      <c r="E491" s="12">
        <f>+'Bil 2015'!P487</f>
        <v>1010480.02</v>
      </c>
      <c r="G491" s="12">
        <f>+'Sp 2013'!Y487</f>
        <v>1256463.98</v>
      </c>
      <c r="H491" s="12">
        <f>+'Bil 2014'!Z487</f>
        <v>934904.78</v>
      </c>
      <c r="I491" s="12">
        <f>+'Bil 2015'!AC487</f>
        <v>1010480.02</v>
      </c>
      <c r="J491" s="10">
        <f t="shared" si="7"/>
        <v>0</v>
      </c>
    </row>
    <row r="492" spans="1:10" x14ac:dyDescent="0.3">
      <c r="A492" s="15">
        <v>44003000002</v>
      </c>
      <c r="B492" s="15" t="s">
        <v>605</v>
      </c>
      <c r="C492" s="12">
        <f>+'Sp 2013'!O488</f>
        <v>377774.13</v>
      </c>
      <c r="D492" s="12">
        <f>+'Bil 2014'!O488</f>
        <v>289311.7</v>
      </c>
      <c r="E492" s="12">
        <f>+'Bil 2015'!P488</f>
        <v>303582.81</v>
      </c>
      <c r="G492" s="12">
        <f>+'Sp 2013'!Y488</f>
        <v>377774.13</v>
      </c>
      <c r="H492" s="12">
        <f>+'Bil 2014'!Z488</f>
        <v>289311.7</v>
      </c>
      <c r="I492" s="12">
        <f>+'Bil 2015'!AC488</f>
        <v>303582.81</v>
      </c>
      <c r="J492" s="10">
        <f t="shared" si="7"/>
        <v>0</v>
      </c>
    </row>
    <row r="493" spans="1:10" x14ac:dyDescent="0.3">
      <c r="A493" s="15">
        <v>44003000003</v>
      </c>
      <c r="B493" s="15" t="s">
        <v>606</v>
      </c>
      <c r="C493" s="12">
        <f>+'Sp 2013'!O489</f>
        <v>79885.47</v>
      </c>
      <c r="D493" s="12">
        <f>+'Bil 2014'!O489</f>
        <v>66924.62</v>
      </c>
      <c r="E493" s="12">
        <f>+'Bil 2015'!P489</f>
        <v>72776.22</v>
      </c>
      <c r="G493" s="12">
        <f>+'Sp 2013'!Y489</f>
        <v>79885.47</v>
      </c>
      <c r="H493" s="12">
        <f>+'Bil 2014'!Z489</f>
        <v>66924.62</v>
      </c>
      <c r="I493" s="12">
        <f>+'Bil 2015'!AC489</f>
        <v>72776.22</v>
      </c>
      <c r="J493" s="10">
        <f t="shared" si="7"/>
        <v>0</v>
      </c>
    </row>
    <row r="494" spans="1:10" x14ac:dyDescent="0.3">
      <c r="A494" s="15">
        <v>44003000004</v>
      </c>
      <c r="B494" s="15" t="s">
        <v>607</v>
      </c>
      <c r="C494" s="12">
        <f>+'Sp 2013'!O490</f>
        <v>45452.46</v>
      </c>
      <c r="D494" s="12">
        <f>+'Bil 2014'!O490</f>
        <v>31221.79</v>
      </c>
      <c r="E494" s="12">
        <f>+'Bil 2015'!P490</f>
        <v>33149.910000000003</v>
      </c>
      <c r="G494" s="12">
        <f>+'Sp 2013'!Y490</f>
        <v>45452.46</v>
      </c>
      <c r="H494" s="12">
        <f>+'Bil 2014'!Z490</f>
        <v>31221.79</v>
      </c>
      <c r="I494" s="12">
        <f>+'Bil 2015'!AC490</f>
        <v>33149.910000000003</v>
      </c>
      <c r="J494" s="10">
        <f t="shared" si="7"/>
        <v>0</v>
      </c>
    </row>
    <row r="495" spans="1:10" x14ac:dyDescent="0.3">
      <c r="A495" s="15">
        <v>44003000005</v>
      </c>
      <c r="B495" s="15" t="s">
        <v>608</v>
      </c>
      <c r="C495" s="12">
        <f>+'Sp 2013'!O491</f>
        <v>65453.120000000003</v>
      </c>
      <c r="D495" s="12">
        <f>+'Bil 2014'!O491</f>
        <v>152997.01</v>
      </c>
      <c r="E495" s="12">
        <f>+'Bil 2015'!P491</f>
        <v>147484.76999999999</v>
      </c>
      <c r="G495" s="12">
        <f>+'Sp 2013'!Y491</f>
        <v>65453.120000000003</v>
      </c>
      <c r="H495" s="12">
        <f>+'Bil 2014'!Z491</f>
        <v>152997.01</v>
      </c>
      <c r="I495" s="12">
        <f>+'Bil 2015'!AC491</f>
        <v>147484.76999999999</v>
      </c>
      <c r="J495" s="10">
        <f t="shared" si="7"/>
        <v>0</v>
      </c>
    </row>
    <row r="496" spans="1:10" x14ac:dyDescent="0.3">
      <c r="A496" s="15">
        <v>44003000006</v>
      </c>
      <c r="B496" s="15" t="s">
        <v>609</v>
      </c>
      <c r="C496" s="12">
        <f>+'Sp 2013'!O492</f>
        <v>7163.41</v>
      </c>
      <c r="D496" s="12">
        <f>+'Bil 2014'!O492</f>
        <v>16995.310000000001</v>
      </c>
      <c r="E496" s="12">
        <f>+'Bil 2015'!P492</f>
        <v>28926.22</v>
      </c>
      <c r="G496" s="12">
        <f>+'Sp 2013'!Y492</f>
        <v>7163.41</v>
      </c>
      <c r="H496" s="12">
        <f>+'Bil 2014'!Z492</f>
        <v>16995.310000000001</v>
      </c>
      <c r="I496" s="12">
        <f>+'Bil 2015'!AC492</f>
        <v>28926.22</v>
      </c>
      <c r="J496" s="10">
        <f t="shared" si="7"/>
        <v>0</v>
      </c>
    </row>
    <row r="497" spans="1:10" x14ac:dyDescent="0.3">
      <c r="A497" s="15">
        <v>44003000007</v>
      </c>
      <c r="B497" s="15" t="s">
        <v>610</v>
      </c>
      <c r="C497" s="12">
        <f>+'Sp 2013'!O493</f>
        <v>1900.05</v>
      </c>
      <c r="D497" s="12">
        <f>+'Bil 2014'!O493</f>
        <v>9543.06</v>
      </c>
      <c r="E497" s="12">
        <f>+'Bil 2015'!P493</f>
        <v>11646.14</v>
      </c>
      <c r="G497" s="12">
        <f>+'Sp 2013'!Y493</f>
        <v>1900.05</v>
      </c>
      <c r="H497" s="12">
        <f>+'Bil 2014'!Z493</f>
        <v>9543.06</v>
      </c>
      <c r="I497" s="12">
        <f>+'Bil 2015'!AC493</f>
        <v>11646.14</v>
      </c>
      <c r="J497" s="10">
        <f t="shared" si="7"/>
        <v>0</v>
      </c>
    </row>
    <row r="498" spans="1:10" x14ac:dyDescent="0.3">
      <c r="A498" s="15">
        <v>44003000010</v>
      </c>
      <c r="B498" s="15" t="s">
        <v>611</v>
      </c>
      <c r="C498" s="12">
        <f>+'Sp 2013'!O494</f>
        <v>19081.419999999998</v>
      </c>
      <c r="D498" s="12">
        <f>+'Bil 2014'!O494</f>
        <v>122320.05</v>
      </c>
      <c r="E498" s="12">
        <f>+'Bil 2015'!P494</f>
        <v>105340.45</v>
      </c>
      <c r="G498" s="12">
        <f>+'Sp 2013'!Y494</f>
        <v>19081.419999999998</v>
      </c>
      <c r="H498" s="12">
        <f>+'Bil 2014'!Z494</f>
        <v>122320.05</v>
      </c>
      <c r="I498" s="12">
        <f>+'Bil 2015'!AC494</f>
        <v>105340.45</v>
      </c>
      <c r="J498" s="10">
        <f t="shared" si="7"/>
        <v>0</v>
      </c>
    </row>
    <row r="499" spans="1:10" x14ac:dyDescent="0.3">
      <c r="A499" s="15">
        <v>44003000011</v>
      </c>
      <c r="B499" s="15" t="s">
        <v>612</v>
      </c>
      <c r="C499" s="12">
        <f>+'Sp 2013'!O495</f>
        <v>0</v>
      </c>
      <c r="D499" s="12">
        <f>+'Bil 2014'!O495</f>
        <v>1582.5</v>
      </c>
      <c r="E499" s="12">
        <f>+'Bil 2015'!P495</f>
        <v>5364.29</v>
      </c>
      <c r="G499" s="12">
        <f>+'Sp 2013'!Y495</f>
        <v>0</v>
      </c>
      <c r="H499" s="12">
        <f>+'Bil 2014'!Z495</f>
        <v>1582.5</v>
      </c>
      <c r="I499" s="12">
        <f>+'Bil 2015'!AC495</f>
        <v>5364.29</v>
      </c>
      <c r="J499" s="10">
        <f t="shared" si="7"/>
        <v>0</v>
      </c>
    </row>
    <row r="500" spans="1:10" x14ac:dyDescent="0.3">
      <c r="A500" s="15">
        <v>44003000012</v>
      </c>
      <c r="B500" s="15" t="s">
        <v>613</v>
      </c>
      <c r="C500" s="12">
        <f>+'Sp 2013'!O496</f>
        <v>5745.1</v>
      </c>
      <c r="D500" s="12">
        <f>+'Bil 2014'!O496</f>
        <v>32251.599999999999</v>
      </c>
      <c r="E500" s="12">
        <f>+'Bil 2015'!P496</f>
        <v>13017.23</v>
      </c>
      <c r="G500" s="12">
        <f>+'Sp 2013'!Y496</f>
        <v>5745.1</v>
      </c>
      <c r="H500" s="12">
        <f>+'Bil 2014'!Z496</f>
        <v>32251.599999999999</v>
      </c>
      <c r="I500" s="12">
        <f>+'Bil 2015'!AC496</f>
        <v>13017.23</v>
      </c>
      <c r="J500" s="10">
        <f t="shared" si="7"/>
        <v>0</v>
      </c>
    </row>
    <row r="501" spans="1:10" x14ac:dyDescent="0.3">
      <c r="A501" s="15">
        <v>44003000013</v>
      </c>
      <c r="B501" s="15" t="s">
        <v>614</v>
      </c>
      <c r="C501" s="12">
        <f>+'Sp 2013'!O497</f>
        <v>6540.03</v>
      </c>
      <c r="D501" s="12">
        <f>+'Bil 2014'!O497</f>
        <v>6987.25</v>
      </c>
      <c r="E501" s="12">
        <f>+'Bil 2015'!P497</f>
        <v>4661.75</v>
      </c>
      <c r="G501" s="12">
        <f>+'Sp 2013'!Y497</f>
        <v>6540.03</v>
      </c>
      <c r="H501" s="12">
        <f>+'Bil 2014'!Z497</f>
        <v>6987.25</v>
      </c>
      <c r="I501" s="12">
        <f>+'Bil 2015'!AC497</f>
        <v>4661.75</v>
      </c>
      <c r="J501" s="10">
        <f t="shared" si="7"/>
        <v>0</v>
      </c>
    </row>
    <row r="502" spans="1:10" x14ac:dyDescent="0.3">
      <c r="A502" s="15">
        <v>44007000009</v>
      </c>
      <c r="B502" s="15" t="s">
        <v>610</v>
      </c>
      <c r="C502" s="12">
        <f>+'Sp 2013'!O498</f>
        <v>1509.93</v>
      </c>
      <c r="D502" s="12">
        <f>+'Bil 2014'!O498</f>
        <v>0</v>
      </c>
      <c r="E502" s="12">
        <f>+'Bil 2015'!P498</f>
        <v>0</v>
      </c>
      <c r="G502" s="12">
        <f>+'Sp 2013'!Y498</f>
        <v>1509.93</v>
      </c>
      <c r="H502" s="12">
        <f>+'Bil 2014'!Z498</f>
        <v>0</v>
      </c>
      <c r="I502" s="12">
        <f>+'Bil 2015'!AC498</f>
        <v>0</v>
      </c>
      <c r="J502" s="10">
        <f t="shared" si="7"/>
        <v>0</v>
      </c>
    </row>
    <row r="503" spans="1:10" x14ac:dyDescent="0.3">
      <c r="A503" s="15">
        <v>44003000014</v>
      </c>
      <c r="B503" s="15" t="s">
        <v>615</v>
      </c>
      <c r="C503" s="12">
        <f>+'Sp 2013'!O499</f>
        <v>1077.25</v>
      </c>
      <c r="D503" s="12">
        <f>+'Bil 2014'!O499</f>
        <v>1164.99</v>
      </c>
      <c r="E503" s="12">
        <f>+'Bil 2015'!P499</f>
        <v>2233.27</v>
      </c>
      <c r="G503" s="12">
        <f>+'Sp 2013'!Y499</f>
        <v>1077.25</v>
      </c>
      <c r="H503" s="12">
        <f>+'Bil 2014'!Z499</f>
        <v>1164.99</v>
      </c>
      <c r="I503" s="12">
        <f>+'Bil 2015'!AC499</f>
        <v>2233.27</v>
      </c>
      <c r="J503" s="10">
        <f t="shared" si="7"/>
        <v>0</v>
      </c>
    </row>
    <row r="504" spans="1:10" x14ac:dyDescent="0.3">
      <c r="A504" s="15">
        <v>44003000020</v>
      </c>
      <c r="B504" s="15" t="s">
        <v>616</v>
      </c>
      <c r="C504" s="12">
        <f>+'Sp 2013'!O500</f>
        <v>0</v>
      </c>
      <c r="D504" s="12">
        <f>+'Bil 2014'!O500</f>
        <v>1522.5</v>
      </c>
      <c r="E504" s="12">
        <f>+'Bil 2015'!P500</f>
        <v>125</v>
      </c>
      <c r="G504" s="12">
        <f>+'Sp 2013'!Y500</f>
        <v>0</v>
      </c>
      <c r="H504" s="12">
        <f>+'Bil 2014'!Z500</f>
        <v>1522.5</v>
      </c>
      <c r="I504" s="12">
        <f>+'Bil 2015'!AC500</f>
        <v>125</v>
      </c>
      <c r="J504" s="10">
        <f t="shared" si="7"/>
        <v>0</v>
      </c>
    </row>
    <row r="505" spans="1:10" x14ac:dyDescent="0.3">
      <c r="A505" s="15">
        <v>44007000001</v>
      </c>
      <c r="B505" s="15" t="s">
        <v>617</v>
      </c>
      <c r="C505" s="12">
        <f>+'Sp 2013'!O501</f>
        <v>751914.03</v>
      </c>
      <c r="D505" s="12">
        <f>+'Bil 2014'!O501</f>
        <v>751846.34</v>
      </c>
      <c r="E505" s="12">
        <f>+'Bil 2015'!P501</f>
        <v>822299.79</v>
      </c>
      <c r="G505" s="12">
        <f>+'Sp 2013'!Y501</f>
        <v>751914.03</v>
      </c>
      <c r="H505" s="12">
        <f>+'Bil 2014'!Z501</f>
        <v>751846.34</v>
      </c>
      <c r="I505" s="12">
        <f>+'Bil 2015'!AC501</f>
        <v>822299.79</v>
      </c>
      <c r="J505" s="10">
        <f t="shared" si="7"/>
        <v>0</v>
      </c>
    </row>
    <row r="506" spans="1:10" x14ac:dyDescent="0.3">
      <c r="A506" s="15">
        <v>44007000002</v>
      </c>
      <c r="B506" s="15" t="s">
        <v>618</v>
      </c>
      <c r="C506" s="12">
        <f>+'Sp 2013'!O502</f>
        <v>206526.96</v>
      </c>
      <c r="D506" s="12">
        <f>+'Bil 2014'!O502</f>
        <v>202451.78</v>
      </c>
      <c r="E506" s="12">
        <f>+'Bil 2015'!P502</f>
        <v>215469.07</v>
      </c>
      <c r="G506" s="12">
        <f>+'Sp 2013'!Y502</f>
        <v>206526.96</v>
      </c>
      <c r="H506" s="12">
        <f>+'Bil 2014'!Z502</f>
        <v>202451.78</v>
      </c>
      <c r="I506" s="12">
        <f>+'Bil 2015'!AC502</f>
        <v>215469.07</v>
      </c>
      <c r="J506" s="10">
        <f t="shared" si="7"/>
        <v>0</v>
      </c>
    </row>
    <row r="507" spans="1:10" x14ac:dyDescent="0.3">
      <c r="A507" s="15">
        <v>44007000003</v>
      </c>
      <c r="B507" s="15" t="s">
        <v>619</v>
      </c>
      <c r="C507" s="12">
        <f>+'Sp 2013'!O503</f>
        <v>3706.8</v>
      </c>
      <c r="D507" s="12">
        <f>+'Bil 2014'!O503</f>
        <v>3350.67</v>
      </c>
      <c r="E507" s="12">
        <f>+'Bil 2015'!P503</f>
        <v>4319.71</v>
      </c>
      <c r="G507" s="12">
        <f>+'Sp 2013'!Y503</f>
        <v>3706.8</v>
      </c>
      <c r="H507" s="12">
        <f>+'Bil 2014'!Z503</f>
        <v>3350.67</v>
      </c>
      <c r="I507" s="12">
        <f>+'Bil 2015'!AC503</f>
        <v>4319.71</v>
      </c>
      <c r="J507" s="10">
        <f t="shared" si="7"/>
        <v>0</v>
      </c>
    </row>
    <row r="508" spans="1:10" x14ac:dyDescent="0.3">
      <c r="A508" s="15">
        <v>44007000004</v>
      </c>
      <c r="B508" s="15" t="s">
        <v>620</v>
      </c>
      <c r="C508" s="12">
        <f>+'Sp 2013'!O504</f>
        <v>46322.32</v>
      </c>
      <c r="D508" s="12">
        <f>+'Bil 2014'!O504</f>
        <v>50273.14</v>
      </c>
      <c r="E508" s="12">
        <f>+'Bil 2015'!P504</f>
        <v>55671.5</v>
      </c>
      <c r="G508" s="12">
        <f>+'Sp 2013'!Y504</f>
        <v>46322.32</v>
      </c>
      <c r="H508" s="12">
        <f>+'Bil 2014'!Z504</f>
        <v>50273.14</v>
      </c>
      <c r="I508" s="12">
        <f>+'Bil 2015'!AC504</f>
        <v>55671.5</v>
      </c>
      <c r="J508" s="10">
        <f t="shared" si="7"/>
        <v>0</v>
      </c>
    </row>
    <row r="509" spans="1:10" x14ac:dyDescent="0.3">
      <c r="A509" s="15">
        <v>44007000006</v>
      </c>
      <c r="B509" s="15" t="s">
        <v>621</v>
      </c>
      <c r="C509" s="12">
        <f>+'Sp 2013'!O505</f>
        <v>23763.439999999999</v>
      </c>
      <c r="D509" s="12">
        <f>+'Bil 2014'!O505</f>
        <v>25233.83</v>
      </c>
      <c r="E509" s="12">
        <f>+'Bil 2015'!P505</f>
        <v>2010.86</v>
      </c>
      <c r="G509" s="12">
        <f>+'Sp 2013'!Y505</f>
        <v>23763.439999999999</v>
      </c>
      <c r="H509" s="12">
        <f>+'Bil 2014'!Z505</f>
        <v>25233.83</v>
      </c>
      <c r="I509" s="12">
        <f>+'Bil 2015'!AC505</f>
        <v>2010.86</v>
      </c>
      <c r="J509" s="10">
        <f t="shared" si="7"/>
        <v>0</v>
      </c>
    </row>
    <row r="510" spans="1:10" x14ac:dyDescent="0.3">
      <c r="A510" s="15">
        <v>44007000007</v>
      </c>
      <c r="B510" s="15" t="s">
        <v>622</v>
      </c>
      <c r="C510" s="12">
        <f>+'Sp 2013'!O506</f>
        <v>2741.73</v>
      </c>
      <c r="D510" s="12">
        <f>+'Bil 2014'!O506</f>
        <v>2604.19</v>
      </c>
      <c r="E510" s="12">
        <f>+'Bil 2015'!P506</f>
        <v>712.96</v>
      </c>
      <c r="G510" s="12">
        <f>+'Sp 2013'!Y506</f>
        <v>2741.73</v>
      </c>
      <c r="H510" s="12">
        <f>+'Bil 2014'!Z506</f>
        <v>2604.19</v>
      </c>
      <c r="I510" s="12">
        <f>+'Bil 2015'!AC506</f>
        <v>712.96</v>
      </c>
      <c r="J510" s="10">
        <f t="shared" si="7"/>
        <v>0</v>
      </c>
    </row>
    <row r="511" spans="1:10" x14ac:dyDescent="0.3">
      <c r="A511" s="15">
        <v>44007000008</v>
      </c>
      <c r="B511" s="15" t="s">
        <v>623</v>
      </c>
      <c r="C511" s="12">
        <f>+'Sp 2013'!O507</f>
        <v>1299.3900000000001</v>
      </c>
      <c r="D511" s="12">
        <f>+'Bil 2014'!O507</f>
        <v>902.73</v>
      </c>
      <c r="E511" s="12">
        <f>+'Bil 2015'!P507</f>
        <v>1110.78</v>
      </c>
      <c r="G511" s="12">
        <f>+'Sp 2013'!Y507</f>
        <v>1299.3900000000001</v>
      </c>
      <c r="H511" s="12">
        <f>+'Bil 2014'!Z507</f>
        <v>902.73</v>
      </c>
      <c r="I511" s="12">
        <f>+'Bil 2015'!AC507</f>
        <v>1110.78</v>
      </c>
      <c r="J511" s="10">
        <f t="shared" si="7"/>
        <v>0</v>
      </c>
    </row>
    <row r="512" spans="1:10" x14ac:dyDescent="0.3">
      <c r="A512" s="15">
        <v>44007000010</v>
      </c>
      <c r="B512" s="15" t="s">
        <v>624</v>
      </c>
      <c r="C512" s="12">
        <f>+'Sp 2013'!O508</f>
        <v>0</v>
      </c>
      <c r="D512" s="12">
        <f>+'Bil 2014'!O508</f>
        <v>0</v>
      </c>
      <c r="E512" s="12">
        <f>+'Bil 2015'!P508</f>
        <v>4550</v>
      </c>
      <c r="G512" s="12">
        <f>+'Sp 2013'!Y508</f>
        <v>0</v>
      </c>
      <c r="H512" s="12">
        <f>+'Bil 2014'!Z508</f>
        <v>0</v>
      </c>
      <c r="I512" s="12">
        <f>+'Bil 2015'!AC508</f>
        <v>4550</v>
      </c>
      <c r="J512" s="10">
        <f t="shared" si="7"/>
        <v>0</v>
      </c>
    </row>
    <row r="513" spans="1:10" x14ac:dyDescent="0.3">
      <c r="A513" s="15">
        <v>44007000011</v>
      </c>
      <c r="B513" s="15" t="s">
        <v>625</v>
      </c>
      <c r="C513" s="12">
        <f>+'Sp 2013'!O509</f>
        <v>0</v>
      </c>
      <c r="D513" s="12">
        <f>+'Bil 2014'!O509</f>
        <v>2017.45</v>
      </c>
      <c r="E513" s="12">
        <f>+'Bil 2015'!P509</f>
        <v>34866.85</v>
      </c>
      <c r="G513" s="12">
        <f>+'Sp 2013'!Y509</f>
        <v>0</v>
      </c>
      <c r="H513" s="12">
        <f>+'Bil 2014'!Z509</f>
        <v>2017.45</v>
      </c>
      <c r="I513" s="12">
        <f>+'Bil 2015'!AC509</f>
        <v>34866.85</v>
      </c>
      <c r="J513" s="10">
        <f t="shared" si="7"/>
        <v>0</v>
      </c>
    </row>
    <row r="514" spans="1:10" x14ac:dyDescent="0.3">
      <c r="A514" s="15">
        <v>44004000040</v>
      </c>
      <c r="B514" s="15" t="s">
        <v>626</v>
      </c>
      <c r="C514" s="12">
        <f>+'Sp 2013'!O510</f>
        <v>0</v>
      </c>
      <c r="D514" s="12">
        <f>+'Bil 2014'!O510</f>
        <v>71534.92</v>
      </c>
      <c r="E514" s="12">
        <f>+'Bil 2015'!P510</f>
        <v>103951.2</v>
      </c>
      <c r="G514" s="12">
        <f>+'Sp 2013'!Y510</f>
        <v>0</v>
      </c>
      <c r="H514" s="12">
        <f>+'Bil 2014'!Z510</f>
        <v>71534.92</v>
      </c>
      <c r="I514" s="12">
        <f>+'Bil 2015'!AC510</f>
        <v>103951.2</v>
      </c>
      <c r="J514" s="10">
        <f t="shared" si="7"/>
        <v>0</v>
      </c>
    </row>
    <row r="515" spans="1:10" x14ac:dyDescent="0.3">
      <c r="A515" s="15">
        <v>44004000033</v>
      </c>
      <c r="B515" s="15" t="s">
        <v>627</v>
      </c>
      <c r="C515" s="12">
        <f>+'Sp 2013'!O511</f>
        <v>0</v>
      </c>
      <c r="D515" s="12">
        <f>+'Bil 2014'!O511</f>
        <v>4567.5</v>
      </c>
      <c r="E515" s="12">
        <f>+'Bil 2015'!P511</f>
        <v>375</v>
      </c>
      <c r="G515" s="12">
        <f>+'Sp 2013'!Y511</f>
        <v>0</v>
      </c>
      <c r="H515" s="12">
        <f>+'Bil 2014'!Z511</f>
        <v>4567.5</v>
      </c>
      <c r="I515" s="12">
        <f>+'Bil 2015'!AC511</f>
        <v>375</v>
      </c>
      <c r="J515" s="10">
        <f t="shared" si="7"/>
        <v>0</v>
      </c>
    </row>
    <row r="516" spans="1:10" x14ac:dyDescent="0.3">
      <c r="A516" s="30">
        <v>44003000015</v>
      </c>
      <c r="B516" s="31" t="s">
        <v>628</v>
      </c>
      <c r="C516" s="12">
        <f>+'Sp 2013'!O512</f>
        <v>16737.169999999998</v>
      </c>
      <c r="D516" s="12">
        <f>+'Bil 2014'!O512</f>
        <v>1445.06</v>
      </c>
      <c r="E516" s="12">
        <f>+'Bil 2015'!P512</f>
        <v>0</v>
      </c>
      <c r="G516" s="12">
        <f>+'Sp 2013'!Y512</f>
        <v>16737.169999999998</v>
      </c>
      <c r="H516" s="12">
        <f>+'Bil 2014'!Z512</f>
        <v>1445.06</v>
      </c>
      <c r="I516" s="12">
        <f>+'Bil 2015'!AC512</f>
        <v>0</v>
      </c>
      <c r="J516" s="10">
        <f t="shared" si="7"/>
        <v>0</v>
      </c>
    </row>
    <row r="517" spans="1:10" x14ac:dyDescent="0.3">
      <c r="A517" s="30">
        <v>44003000016</v>
      </c>
      <c r="B517" s="31" t="s">
        <v>629</v>
      </c>
      <c r="C517" s="12">
        <f>+'Sp 2013'!O513</f>
        <v>1407.66</v>
      </c>
      <c r="D517" s="12">
        <f>+'Bil 2014'!O513</f>
        <v>140.80000000000001</v>
      </c>
      <c r="E517" s="12">
        <f>+'Bil 2015'!P513</f>
        <v>0</v>
      </c>
      <c r="G517" s="12">
        <f>+'Sp 2013'!Y513</f>
        <v>1407.66</v>
      </c>
      <c r="H517" s="12">
        <f>+'Bil 2014'!Z513</f>
        <v>140.80000000000001</v>
      </c>
      <c r="I517" s="12">
        <f>+'Bil 2015'!AC513</f>
        <v>0</v>
      </c>
      <c r="J517" s="10">
        <f t="shared" si="7"/>
        <v>0</v>
      </c>
    </row>
    <row r="518" spans="1:10" x14ac:dyDescent="0.3">
      <c r="A518" s="15">
        <v>44007000012</v>
      </c>
      <c r="B518" s="15" t="s">
        <v>630</v>
      </c>
      <c r="C518" s="12">
        <f>+'Sp 2013'!O514</f>
        <v>0</v>
      </c>
      <c r="D518" s="12">
        <f>+'Bil 2014'!O514</f>
        <v>234.17</v>
      </c>
      <c r="E518" s="12">
        <f>+'Bil 2015'!P514</f>
        <v>5504.8</v>
      </c>
      <c r="G518" s="12">
        <f>+'Sp 2013'!Y514</f>
        <v>0</v>
      </c>
      <c r="H518" s="12">
        <f>+'Bil 2014'!Z514</f>
        <v>234.17</v>
      </c>
      <c r="I518" s="12">
        <f>+'Bil 2015'!AC514</f>
        <v>5504.8</v>
      </c>
      <c r="J518" s="10">
        <f t="shared" si="7"/>
        <v>0</v>
      </c>
    </row>
    <row r="519" spans="1:10" x14ac:dyDescent="0.3">
      <c r="A519" s="15">
        <v>44007000013</v>
      </c>
      <c r="B519" s="15" t="s">
        <v>631</v>
      </c>
      <c r="C519" s="12">
        <f>+'Sp 2013'!O515</f>
        <v>0</v>
      </c>
      <c r="D519" s="12">
        <f>+'Bil 2014'!O515</f>
        <v>0</v>
      </c>
      <c r="E519" s="12">
        <f>+'Bil 2015'!P515</f>
        <v>2761.25</v>
      </c>
      <c r="G519" s="12">
        <f>+'Sp 2013'!Y515</f>
        <v>0</v>
      </c>
      <c r="H519" s="12">
        <f>+'Bil 2014'!Z515</f>
        <v>0</v>
      </c>
      <c r="I519" s="12">
        <f>+'Bil 2015'!AC515</f>
        <v>2761.25</v>
      </c>
      <c r="J519" s="10">
        <f t="shared" si="7"/>
        <v>0</v>
      </c>
    </row>
    <row r="520" spans="1:10" x14ac:dyDescent="0.3">
      <c r="A520" s="30">
        <v>44007000014</v>
      </c>
      <c r="B520" s="31" t="s">
        <v>632</v>
      </c>
      <c r="C520" s="12">
        <f>+'Sp 2013'!O516</f>
        <v>1130.03</v>
      </c>
      <c r="D520" s="12">
        <f>+'Bil 2014'!O516</f>
        <v>1207.9000000000001</v>
      </c>
      <c r="E520" s="12">
        <f>+'Bil 2015'!P516</f>
        <v>0</v>
      </c>
      <c r="G520" s="12">
        <f>+'Sp 2013'!Y516</f>
        <v>1130.03</v>
      </c>
      <c r="H520" s="12">
        <f>+'Bil 2014'!Z516</f>
        <v>1207.9000000000001</v>
      </c>
      <c r="I520" s="12">
        <f>+'Bil 2015'!AC516</f>
        <v>0</v>
      </c>
      <c r="J520" s="10">
        <f t="shared" ref="J520:J583" si="8">I520-E520</f>
        <v>0</v>
      </c>
    </row>
    <row r="521" spans="1:10" x14ac:dyDescent="0.3">
      <c r="A521" s="30">
        <v>44003000017</v>
      </c>
      <c r="B521" s="31" t="s">
        <v>633</v>
      </c>
      <c r="C521" s="12">
        <f>+'Sp 2013'!O517</f>
        <v>2722.48</v>
      </c>
      <c r="D521" s="12">
        <f>+'Bil 2014'!O517</f>
        <v>1216.56</v>
      </c>
      <c r="E521" s="12">
        <f>+'Bil 2015'!P517</f>
        <v>0</v>
      </c>
      <c r="G521" s="12">
        <f>+'Sp 2013'!Y517</f>
        <v>2722.48</v>
      </c>
      <c r="H521" s="12">
        <f>+'Bil 2014'!Z517</f>
        <v>1216.56</v>
      </c>
      <c r="I521" s="12">
        <f>+'Bil 2015'!AC517</f>
        <v>0</v>
      </c>
      <c r="J521" s="10">
        <f t="shared" si="8"/>
        <v>0</v>
      </c>
    </row>
    <row r="522" spans="1:10" x14ac:dyDescent="0.3">
      <c r="A522" s="23" t="s">
        <v>852</v>
      </c>
      <c r="B522" s="23" t="s">
        <v>853</v>
      </c>
      <c r="C522" s="12">
        <f>+'Sp 2013'!O518</f>
        <v>0</v>
      </c>
      <c r="D522" s="12">
        <f>+'Bil 2014'!O518</f>
        <v>0</v>
      </c>
      <c r="E522" s="12">
        <f>+'Bil 2015'!P518</f>
        <v>0</v>
      </c>
      <c r="G522" s="12">
        <f>+'Sp 2013'!Y518</f>
        <v>0</v>
      </c>
      <c r="H522" s="12">
        <f>+'Bil 2014'!Z518</f>
        <v>4987.5799999999872</v>
      </c>
      <c r="I522" s="12">
        <f>+'Bil 2015'!AC518</f>
        <v>-5469.1100000000006</v>
      </c>
      <c r="J522" s="10">
        <f t="shared" si="8"/>
        <v>-5469.1100000000006</v>
      </c>
    </row>
    <row r="523" spans="1:10" x14ac:dyDescent="0.3">
      <c r="A523" s="15">
        <v>44009000001</v>
      </c>
      <c r="B523" s="15" t="s">
        <v>637</v>
      </c>
      <c r="C523" s="12">
        <f>+'Sp 2013'!O519</f>
        <v>145891.03</v>
      </c>
      <c r="D523" s="12">
        <f>+'Bil 2014'!O519</f>
        <v>146190.26999999999</v>
      </c>
      <c r="E523" s="12">
        <f>+'Bil 2015'!P519</f>
        <v>242556.76</v>
      </c>
      <c r="G523" s="12">
        <f>+'Sp 2013'!Y519</f>
        <v>145891.03</v>
      </c>
      <c r="H523" s="12">
        <f>+'Bil 2014'!Z519</f>
        <v>396890.12376706675</v>
      </c>
      <c r="I523" s="12">
        <f>+'Bil 2015'!AC519</f>
        <v>472782.29074157664</v>
      </c>
      <c r="J523" s="10">
        <f t="shared" si="8"/>
        <v>230225.53074157663</v>
      </c>
    </row>
    <row r="524" spans="1:10" x14ac:dyDescent="0.3">
      <c r="A524" s="15">
        <v>44009000002</v>
      </c>
      <c r="B524" s="15" t="s">
        <v>638</v>
      </c>
      <c r="C524" s="12">
        <f>+'Sp 2013'!O520</f>
        <v>304193.15999999997</v>
      </c>
      <c r="D524" s="12">
        <f>+'Bil 2014'!O520</f>
        <v>213035.8</v>
      </c>
      <c r="E524" s="12">
        <f>+'Bil 2015'!P520</f>
        <v>333197.31</v>
      </c>
      <c r="G524" s="12">
        <f>+'Sp 2013'!Y520</f>
        <v>304193.15999999997</v>
      </c>
      <c r="H524" s="12">
        <f>+'Bil 2014'!Z520</f>
        <v>213035.8</v>
      </c>
      <c r="I524" s="12">
        <f>+'Bil 2015'!AC520</f>
        <v>333197.31</v>
      </c>
      <c r="J524" s="10">
        <f t="shared" si="8"/>
        <v>0</v>
      </c>
    </row>
    <row r="525" spans="1:10" x14ac:dyDescent="0.3">
      <c r="A525" s="15">
        <v>44009000003</v>
      </c>
      <c r="B525" s="15" t="s">
        <v>639</v>
      </c>
      <c r="C525" s="12">
        <f>+'Sp 2013'!O521</f>
        <v>30840.33</v>
      </c>
      <c r="D525" s="12">
        <f>+'Bil 2014'!O521</f>
        <v>22433.200000000001</v>
      </c>
      <c r="E525" s="12">
        <f>+'Bil 2015'!P521</f>
        <v>27667.1</v>
      </c>
      <c r="G525" s="12">
        <f>+'Sp 2013'!Y521</f>
        <v>30840.33</v>
      </c>
      <c r="H525" s="12">
        <f>+'Bil 2014'!Z521</f>
        <v>22433.200000000001</v>
      </c>
      <c r="I525" s="12">
        <f>+'Bil 2015'!AC521</f>
        <v>27667.1</v>
      </c>
      <c r="J525" s="10">
        <f t="shared" si="8"/>
        <v>0</v>
      </c>
    </row>
    <row r="526" spans="1:10" x14ac:dyDescent="0.3">
      <c r="A526" s="15">
        <v>44009000004</v>
      </c>
      <c r="B526" s="15" t="s">
        <v>640</v>
      </c>
      <c r="C526" s="12">
        <f>+'Sp 2013'!O522</f>
        <v>25999.66</v>
      </c>
      <c r="D526" s="12">
        <f>+'Bil 2014'!O522</f>
        <v>66190.91</v>
      </c>
      <c r="E526" s="12">
        <f>+'Bil 2015'!P522</f>
        <v>68107.7</v>
      </c>
      <c r="G526" s="12">
        <f>+'Sp 2013'!Y522</f>
        <v>25999.66</v>
      </c>
      <c r="H526" s="12">
        <f>+'Bil 2014'!Z522</f>
        <v>43045.666983307077</v>
      </c>
      <c r="I526" s="12">
        <f>+'Bil 2015'!AC522</f>
        <v>41263.256983307074</v>
      </c>
      <c r="J526" s="10">
        <f t="shared" si="8"/>
        <v>-26844.443016692923</v>
      </c>
    </row>
    <row r="527" spans="1:10" x14ac:dyDescent="0.3">
      <c r="A527" s="15">
        <v>44009000009</v>
      </c>
      <c r="B527" s="15" t="s">
        <v>641</v>
      </c>
      <c r="C527" s="12">
        <f>+'Sp 2013'!O523</f>
        <v>2595</v>
      </c>
      <c r="D527" s="12">
        <f>+'Bil 2014'!O523</f>
        <v>2595</v>
      </c>
      <c r="E527" s="12">
        <f>+'Bil 2015'!P523</f>
        <v>2595</v>
      </c>
      <c r="G527" s="12">
        <f>+'Sp 2013'!Y523</f>
        <v>2595</v>
      </c>
      <c r="H527" s="12">
        <f>+'Bil 2014'!Z523</f>
        <v>2595</v>
      </c>
      <c r="I527" s="12">
        <f>+'Bil 2015'!AC523</f>
        <v>2595</v>
      </c>
      <c r="J527" s="10">
        <f t="shared" si="8"/>
        <v>0</v>
      </c>
    </row>
    <row r="528" spans="1:10" x14ac:dyDescent="0.3">
      <c r="A528" s="15">
        <v>44009000010</v>
      </c>
      <c r="B528" s="15" t="s">
        <v>642</v>
      </c>
      <c r="C528" s="12">
        <f>+'Sp 2013'!O524</f>
        <v>20681.48</v>
      </c>
      <c r="D528" s="12">
        <f>+'Bil 2014'!O524</f>
        <v>20681.48</v>
      </c>
      <c r="E528" s="12">
        <f>+'Bil 2015'!P524</f>
        <v>20681.48</v>
      </c>
      <c r="G528" s="12">
        <f>+'Sp 2013'!Y524</f>
        <v>20681.48</v>
      </c>
      <c r="H528" s="12">
        <f>+'Bil 2014'!Z524</f>
        <v>0</v>
      </c>
      <c r="I528" s="12">
        <f>+'Bil 2015'!AC524</f>
        <v>0</v>
      </c>
      <c r="J528" s="10">
        <f t="shared" si="8"/>
        <v>-20681.48</v>
      </c>
    </row>
    <row r="529" spans="1:10" x14ac:dyDescent="0.3">
      <c r="A529" s="15">
        <v>44009000012</v>
      </c>
      <c r="B529" s="15" t="s">
        <v>643</v>
      </c>
      <c r="C529" s="12">
        <f>+'Sp 2013'!O525</f>
        <v>72093.67</v>
      </c>
      <c r="D529" s="12">
        <f>+'Bil 2014'!O525</f>
        <v>123873.28</v>
      </c>
      <c r="E529" s="12">
        <f>+'Bil 2015'!P525</f>
        <v>197389.43</v>
      </c>
      <c r="G529" s="12">
        <f>+'Sp 2013'!Y525</f>
        <v>72093.67</v>
      </c>
      <c r="H529" s="12">
        <f>+'Bil 2014'!Z525</f>
        <v>1699.5499999999884</v>
      </c>
      <c r="I529" s="12">
        <f>+'Bil 2015'!AC525</f>
        <v>4533.9700000000012</v>
      </c>
      <c r="J529" s="10">
        <f t="shared" si="8"/>
        <v>-192855.46</v>
      </c>
    </row>
    <row r="530" spans="1:10" x14ac:dyDescent="0.3">
      <c r="A530" s="15">
        <v>44009000013</v>
      </c>
      <c r="B530" s="15" t="s">
        <v>644</v>
      </c>
      <c r="C530" s="12">
        <f>+'Sp 2013'!O526</f>
        <v>0</v>
      </c>
      <c r="D530" s="12">
        <f>+'Bil 2014'!O526</f>
        <v>8381.89</v>
      </c>
      <c r="E530" s="12">
        <f>+'Bil 2015'!P526</f>
        <v>9041.02</v>
      </c>
      <c r="G530" s="12">
        <f>+'Sp 2013'!Y526</f>
        <v>0</v>
      </c>
      <c r="H530" s="12">
        <f>+'Bil 2014'!Z526</f>
        <v>8381.89</v>
      </c>
      <c r="I530" s="12">
        <f>+'Bil 2015'!AC526</f>
        <v>9041.02</v>
      </c>
      <c r="J530" s="10">
        <f t="shared" si="8"/>
        <v>0</v>
      </c>
    </row>
    <row r="531" spans="1:10" x14ac:dyDescent="0.3">
      <c r="A531" s="23" t="s">
        <v>780</v>
      </c>
      <c r="B531" s="23" t="s">
        <v>781</v>
      </c>
      <c r="C531" s="12">
        <f>+'Sp 2013'!O527</f>
        <v>0</v>
      </c>
      <c r="D531" s="12">
        <f>+'Bil 2014'!O527</f>
        <v>0</v>
      </c>
      <c r="E531" s="12">
        <f>+'Bil 2015'!P527</f>
        <v>0</v>
      </c>
      <c r="G531" s="12">
        <f>+'Sp 2013'!Y527</f>
        <v>0</v>
      </c>
      <c r="H531" s="12">
        <f>+'Bil 2014'!Z527</f>
        <v>2700</v>
      </c>
      <c r="I531" s="12">
        <f>+'Bil 2015'!AC527</f>
        <v>23645.43</v>
      </c>
      <c r="J531" s="10">
        <f t="shared" si="8"/>
        <v>23645.43</v>
      </c>
    </row>
    <row r="532" spans="1:10" x14ac:dyDescent="0.3">
      <c r="A532" s="23">
        <v>44008000055</v>
      </c>
      <c r="B532" s="23" t="s">
        <v>998</v>
      </c>
      <c r="C532" s="12">
        <f>+'Sp 2013'!O528</f>
        <v>0</v>
      </c>
      <c r="D532" s="12">
        <f>+'Bil 2014'!O528</f>
        <v>0</v>
      </c>
      <c r="E532" s="12">
        <f>+'Bil 2015'!P528</f>
        <v>56266.85</v>
      </c>
      <c r="G532" s="12">
        <f>+'Sp 2013'!Y528</f>
        <v>0</v>
      </c>
      <c r="H532" s="12">
        <f>+'Bil 2014'!Z528</f>
        <v>0</v>
      </c>
      <c r="I532" s="12">
        <f>+'Bil 2015'!AC528</f>
        <v>56266.85</v>
      </c>
      <c r="J532" s="10">
        <f t="shared" si="8"/>
        <v>0</v>
      </c>
    </row>
    <row r="533" spans="1:10" x14ac:dyDescent="0.3">
      <c r="A533" s="15">
        <v>44006000021</v>
      </c>
      <c r="B533" s="15" t="s">
        <v>646</v>
      </c>
      <c r="C533" s="12">
        <f>+'Sp 2013'!O529</f>
        <v>20013.95</v>
      </c>
      <c r="D533" s="12">
        <f>+'Bil 2014'!O529</f>
        <v>120972.09</v>
      </c>
      <c r="E533" s="12">
        <f>+'Bil 2015'!P529</f>
        <v>35165.53</v>
      </c>
      <c r="G533" s="12">
        <f>+'Sp 2013'!Y529</f>
        <v>20013.95</v>
      </c>
      <c r="H533" s="12">
        <f>+'Bil 2014'!Z529</f>
        <v>120972.09</v>
      </c>
      <c r="I533" s="12">
        <f>+'Bil 2015'!AC529</f>
        <v>35165.53</v>
      </c>
      <c r="J533" s="10">
        <f t="shared" si="8"/>
        <v>0</v>
      </c>
    </row>
    <row r="534" spans="1:10" x14ac:dyDescent="0.3">
      <c r="A534" s="15">
        <v>44008000018</v>
      </c>
      <c r="B534" s="15" t="s">
        <v>650</v>
      </c>
      <c r="C534" s="12">
        <f>+'Sp 2013'!O530</f>
        <v>7393.81</v>
      </c>
      <c r="D534" s="12">
        <f>+'Bil 2014'!O530</f>
        <v>23745.67</v>
      </c>
      <c r="E534" s="12">
        <f>+'Bil 2015'!P530</f>
        <v>10733.27</v>
      </c>
      <c r="G534" s="12">
        <f>+'Sp 2013'!Y530</f>
        <v>7393.81</v>
      </c>
      <c r="H534" s="12">
        <f>+'Bil 2014'!Z530</f>
        <v>23745.67</v>
      </c>
      <c r="I534" s="12">
        <f>+'Bil 2015'!AC530</f>
        <v>10733.27</v>
      </c>
      <c r="J534" s="10">
        <f t="shared" si="8"/>
        <v>0</v>
      </c>
    </row>
    <row r="535" spans="1:10" x14ac:dyDescent="0.3">
      <c r="A535" s="15">
        <v>44008000020</v>
      </c>
      <c r="B535" s="15" t="s">
        <v>651</v>
      </c>
      <c r="C535" s="12">
        <f>+'Sp 2013'!O531</f>
        <v>3583.94</v>
      </c>
      <c r="D535" s="12">
        <f>+'Bil 2014'!O531</f>
        <v>6636.24</v>
      </c>
      <c r="E535" s="12">
        <f>+'Bil 2015'!P531</f>
        <v>7637.07</v>
      </c>
      <c r="G535" s="12">
        <f>+'Sp 2013'!Y531</f>
        <v>3583.94</v>
      </c>
      <c r="H535" s="12">
        <f>+'Bil 2014'!Z531</f>
        <v>6636.24</v>
      </c>
      <c r="I535" s="12">
        <f>+'Bil 2015'!AC531</f>
        <v>7637.07</v>
      </c>
      <c r="J535" s="10">
        <f t="shared" si="8"/>
        <v>0</v>
      </c>
    </row>
    <row r="536" spans="1:10" x14ac:dyDescent="0.3">
      <c r="A536" s="15">
        <v>44008000016</v>
      </c>
      <c r="B536" s="15" t="s">
        <v>652</v>
      </c>
      <c r="C536" s="12">
        <f>+'Sp 2013'!O532</f>
        <v>3111</v>
      </c>
      <c r="D536" s="12">
        <f>+'Bil 2014'!O532</f>
        <v>3248.94</v>
      </c>
      <c r="E536" s="12">
        <f>+'Bil 2015'!P532</f>
        <v>2156.59</v>
      </c>
      <c r="G536" s="12">
        <f>+'Sp 2013'!Y532</f>
        <v>3111</v>
      </c>
      <c r="H536" s="12">
        <f>+'Bil 2014'!Z532</f>
        <v>3248.94</v>
      </c>
      <c r="I536" s="12">
        <f>+'Bil 2015'!AC532</f>
        <v>2156.59</v>
      </c>
      <c r="J536" s="10">
        <f t="shared" si="8"/>
        <v>0</v>
      </c>
    </row>
    <row r="537" spans="1:10" x14ac:dyDescent="0.3">
      <c r="A537" s="15">
        <v>44008000044</v>
      </c>
      <c r="B537" s="15" t="s">
        <v>653</v>
      </c>
      <c r="C537" s="12">
        <f>+'Sp 2013'!O533</f>
        <v>9702.02</v>
      </c>
      <c r="D537" s="12">
        <f>+'Bil 2014'!O533</f>
        <v>11426</v>
      </c>
      <c r="E537" s="12">
        <f>+'Bil 2015'!P533</f>
        <v>10384</v>
      </c>
      <c r="G537" s="12">
        <f>+'Sp 2013'!Y533</f>
        <v>9702.02</v>
      </c>
      <c r="H537" s="12">
        <f>+'Bil 2014'!Z533</f>
        <v>11426</v>
      </c>
      <c r="I537" s="12">
        <f>+'Bil 2015'!AC533</f>
        <v>10384</v>
      </c>
      <c r="J537" s="10">
        <f t="shared" si="8"/>
        <v>0</v>
      </c>
    </row>
    <row r="538" spans="1:10" x14ac:dyDescent="0.3">
      <c r="A538" s="15">
        <v>44008000003</v>
      </c>
      <c r="B538" s="15" t="s">
        <v>654</v>
      </c>
      <c r="C538" s="12">
        <f>+'Sp 2013'!O534</f>
        <v>4530.6899999999996</v>
      </c>
      <c r="D538" s="12">
        <f>+'Bil 2014'!O534</f>
        <v>2526.63</v>
      </c>
      <c r="E538" s="12">
        <f>+'Bil 2015'!P534</f>
        <v>1648.89</v>
      </c>
      <c r="G538" s="12">
        <f>+'Sp 2013'!Y534</f>
        <v>4530.6899999999996</v>
      </c>
      <c r="H538" s="12">
        <f>+'Bil 2014'!Z534</f>
        <v>2526.63</v>
      </c>
      <c r="I538" s="12">
        <f>+'Bil 2015'!AC534</f>
        <v>1648.89</v>
      </c>
      <c r="J538" s="10">
        <f t="shared" si="8"/>
        <v>0</v>
      </c>
    </row>
    <row r="539" spans="1:10" x14ac:dyDescent="0.3">
      <c r="A539" s="15">
        <v>44008000036</v>
      </c>
      <c r="B539" s="15" t="s">
        <v>655</v>
      </c>
      <c r="C539" s="12">
        <f>+'Sp 2013'!O535</f>
        <v>35964</v>
      </c>
      <c r="D539" s="12">
        <f>+'Bil 2014'!O535</f>
        <v>48310</v>
      </c>
      <c r="E539" s="12">
        <f>+'Bil 2015'!P535</f>
        <v>48766</v>
      </c>
      <c r="G539" s="12">
        <f>+'Sp 2013'!Y535</f>
        <v>35964</v>
      </c>
      <c r="H539" s="12">
        <f>+'Bil 2014'!Z535</f>
        <v>48310</v>
      </c>
      <c r="I539" s="12">
        <f>+'Bil 2015'!AC535</f>
        <v>48766</v>
      </c>
      <c r="J539" s="10">
        <f t="shared" si="8"/>
        <v>0</v>
      </c>
    </row>
    <row r="540" spans="1:10" x14ac:dyDescent="0.3">
      <c r="A540" s="15">
        <v>44008000047</v>
      </c>
      <c r="B540" s="15" t="s">
        <v>656</v>
      </c>
      <c r="C540" s="12">
        <f>+'Sp 2013'!O536</f>
        <v>231.38</v>
      </c>
      <c r="D540" s="12">
        <f>+'Bil 2014'!O536</f>
        <v>0</v>
      </c>
      <c r="E540" s="12">
        <f>+'Bil 2015'!P536</f>
        <v>0</v>
      </c>
      <c r="G540" s="12">
        <f>+'Sp 2013'!Y536</f>
        <v>231.38</v>
      </c>
      <c r="H540" s="12">
        <f>+'Bil 2014'!Z536</f>
        <v>0</v>
      </c>
      <c r="I540" s="12">
        <f>+'Bil 2015'!AC536</f>
        <v>0</v>
      </c>
      <c r="J540" s="10">
        <f t="shared" si="8"/>
        <v>0</v>
      </c>
    </row>
    <row r="541" spans="1:10" x14ac:dyDescent="0.3">
      <c r="A541" s="15">
        <v>44008000013</v>
      </c>
      <c r="B541" s="15" t="s">
        <v>657</v>
      </c>
      <c r="C541" s="12">
        <f>+'Sp 2013'!O537</f>
        <v>190.07</v>
      </c>
      <c r="D541" s="12">
        <f>+'Bil 2014'!O537</f>
        <v>763.32</v>
      </c>
      <c r="E541" s="12">
        <f>+'Bil 2015'!P537</f>
        <v>2383.7800000000002</v>
      </c>
      <c r="G541" s="12">
        <f>+'Sp 2013'!Y537</f>
        <v>190.07</v>
      </c>
      <c r="H541" s="12">
        <f>+'Bil 2014'!Z537</f>
        <v>763.32</v>
      </c>
      <c r="I541" s="12">
        <f>+'Bil 2015'!AC537</f>
        <v>2383.7800000000002</v>
      </c>
      <c r="J541" s="10">
        <f t="shared" si="8"/>
        <v>0</v>
      </c>
    </row>
    <row r="542" spans="1:10" x14ac:dyDescent="0.3">
      <c r="A542" s="15">
        <v>44008000014</v>
      </c>
      <c r="B542" s="15" t="s">
        <v>658</v>
      </c>
      <c r="C542" s="12">
        <f>+'Sp 2013'!O538</f>
        <v>3827.97</v>
      </c>
      <c r="D542" s="12">
        <f>+'Bil 2014'!O538</f>
        <v>3194.06</v>
      </c>
      <c r="E542" s="12">
        <f>+'Bil 2015'!P538</f>
        <v>1753.56</v>
      </c>
      <c r="G542" s="12">
        <f>+'Sp 2013'!Y538</f>
        <v>3827.97</v>
      </c>
      <c r="H542" s="12">
        <f>+'Bil 2014'!Z538</f>
        <v>3194.06</v>
      </c>
      <c r="I542" s="12">
        <f>+'Bil 2015'!AC538</f>
        <v>1753.56</v>
      </c>
      <c r="J542" s="10">
        <f t="shared" si="8"/>
        <v>0</v>
      </c>
    </row>
    <row r="543" spans="1:10" x14ac:dyDescent="0.3">
      <c r="A543" s="15">
        <v>44008000015</v>
      </c>
      <c r="B543" s="15" t="s">
        <v>659</v>
      </c>
      <c r="C543" s="12">
        <f>+'Sp 2013'!O539</f>
        <v>1977.22</v>
      </c>
      <c r="D543" s="12">
        <f>+'Bil 2014'!O539</f>
        <v>1723.95</v>
      </c>
      <c r="E543" s="12">
        <f>+'Bil 2015'!P539</f>
        <v>1854.13</v>
      </c>
      <c r="G543" s="12">
        <f>+'Sp 2013'!Y539</f>
        <v>1977.22</v>
      </c>
      <c r="H543" s="12">
        <f>+'Bil 2014'!Z539</f>
        <v>1723.95</v>
      </c>
      <c r="I543" s="12">
        <f>+'Bil 2015'!AC539</f>
        <v>1854.13</v>
      </c>
      <c r="J543" s="10">
        <f t="shared" si="8"/>
        <v>0</v>
      </c>
    </row>
    <row r="544" spans="1:10" x14ac:dyDescent="0.3">
      <c r="A544" s="30">
        <v>44006000022</v>
      </c>
      <c r="B544" s="31" t="s">
        <v>660</v>
      </c>
      <c r="C544" s="12">
        <f>+'Sp 2013'!O540</f>
        <v>62063.75</v>
      </c>
      <c r="D544" s="12">
        <f>+'Bil 2014'!O540</f>
        <v>142279.31</v>
      </c>
      <c r="E544" s="12">
        <f>+'Bil 2015'!P540</f>
        <v>0</v>
      </c>
      <c r="G544" s="12">
        <f>+'Sp 2013'!Y540</f>
        <v>62063.75</v>
      </c>
      <c r="H544" s="12">
        <f>+'Bil 2014'!Z540</f>
        <v>142279.31</v>
      </c>
      <c r="I544" s="12">
        <f>+'Bil 2015'!AC540</f>
        <v>0</v>
      </c>
      <c r="J544" s="10">
        <f t="shared" si="8"/>
        <v>0</v>
      </c>
    </row>
    <row r="545" spans="1:10" x14ac:dyDescent="0.3">
      <c r="A545" s="15">
        <v>44008000007</v>
      </c>
      <c r="B545" s="15" t="s">
        <v>661</v>
      </c>
      <c r="C545" s="12">
        <f>+'Sp 2013'!O541</f>
        <v>47005.71</v>
      </c>
      <c r="D545" s="12">
        <f>+'Bil 2014'!O541</f>
        <v>47640.639999999999</v>
      </c>
      <c r="E545" s="12">
        <f>+'Bil 2015'!P541</f>
        <v>42018.71</v>
      </c>
      <c r="G545" s="12">
        <f>+'Sp 2013'!Y541</f>
        <v>47005.71</v>
      </c>
      <c r="H545" s="12">
        <f>+'Bil 2014'!Z541</f>
        <v>47640.639999999999</v>
      </c>
      <c r="I545" s="12">
        <f>+'Bil 2015'!AC541</f>
        <v>42018.71</v>
      </c>
      <c r="J545" s="10">
        <f t="shared" si="8"/>
        <v>0</v>
      </c>
    </row>
    <row r="546" spans="1:10" x14ac:dyDescent="0.3">
      <c r="A546" s="15">
        <v>44008000046</v>
      </c>
      <c r="B546" s="15" t="s">
        <v>662</v>
      </c>
      <c r="C546" s="12">
        <f>+'Sp 2013'!O542</f>
        <v>40</v>
      </c>
      <c r="D546" s="12">
        <f>+'Bil 2014'!O542</f>
        <v>40</v>
      </c>
      <c r="E546" s="12">
        <f>+'Bil 2015'!P542</f>
        <v>15</v>
      </c>
      <c r="G546" s="12">
        <f>+'Sp 2013'!Y542</f>
        <v>40</v>
      </c>
      <c r="H546" s="12">
        <f>+'Bil 2014'!Z542</f>
        <v>40</v>
      </c>
      <c r="I546" s="12">
        <f>+'Bil 2015'!AC542</f>
        <v>15</v>
      </c>
      <c r="J546" s="10">
        <f t="shared" si="8"/>
        <v>0</v>
      </c>
    </row>
    <row r="547" spans="1:10" x14ac:dyDescent="0.3">
      <c r="A547" s="15">
        <v>44008000012</v>
      </c>
      <c r="B547" s="15" t="s">
        <v>663</v>
      </c>
      <c r="C547" s="12">
        <f>+'Sp 2013'!O543</f>
        <v>7460.24</v>
      </c>
      <c r="D547" s="12">
        <f>+'Bil 2014'!O543</f>
        <v>2272.02</v>
      </c>
      <c r="E547" s="12">
        <f>+'Bil 2015'!P543</f>
        <v>262.3</v>
      </c>
      <c r="G547" s="12">
        <f>+'Sp 2013'!Y543</f>
        <v>7460.24</v>
      </c>
      <c r="H547" s="12">
        <f>+'Bil 2014'!Z543</f>
        <v>2272.02</v>
      </c>
      <c r="I547" s="12">
        <f>+'Bil 2015'!AC543</f>
        <v>262.3</v>
      </c>
      <c r="J547" s="10">
        <f t="shared" si="8"/>
        <v>0</v>
      </c>
    </row>
    <row r="548" spans="1:10" x14ac:dyDescent="0.3">
      <c r="A548" s="15">
        <v>44008000017</v>
      </c>
      <c r="B548" s="15" t="s">
        <v>664</v>
      </c>
      <c r="C548" s="12">
        <f>+'Sp 2013'!O544</f>
        <v>94767.73</v>
      </c>
      <c r="D548" s="12">
        <f>+'Bil 2014'!O544</f>
        <v>54555.73</v>
      </c>
      <c r="E548" s="12">
        <f>+'Bil 2015'!P544</f>
        <v>17108.39</v>
      </c>
      <c r="G548" s="12">
        <f>+'Sp 2013'!Y544</f>
        <v>94767.73</v>
      </c>
      <c r="H548" s="12">
        <f>+'Bil 2014'!Z544</f>
        <v>54555.73</v>
      </c>
      <c r="I548" s="12">
        <f>+'Bil 2015'!AC544</f>
        <v>17108.39</v>
      </c>
      <c r="J548" s="10">
        <f t="shared" si="8"/>
        <v>0</v>
      </c>
    </row>
    <row r="549" spans="1:10" x14ac:dyDescent="0.3">
      <c r="A549" s="15">
        <v>44006000019</v>
      </c>
      <c r="B549" s="15" t="s">
        <v>665</v>
      </c>
      <c r="C549" s="12">
        <f>+'Sp 2013'!O545</f>
        <v>190689.37</v>
      </c>
      <c r="D549" s="12">
        <f>+'Bil 2014'!O545</f>
        <v>168726.73</v>
      </c>
      <c r="E549" s="12">
        <f>+'Bil 2015'!P545</f>
        <v>115832.04</v>
      </c>
      <c r="G549" s="12">
        <f>+'Sp 2013'!Y545</f>
        <v>190689.37</v>
      </c>
      <c r="H549" s="12">
        <f>+'Bil 2014'!Z545</f>
        <v>168726.73</v>
      </c>
      <c r="I549" s="12">
        <f>+'Bil 2015'!AC545</f>
        <v>115832.04</v>
      </c>
      <c r="J549" s="10">
        <f t="shared" si="8"/>
        <v>0</v>
      </c>
    </row>
    <row r="550" spans="1:10" x14ac:dyDescent="0.3">
      <c r="A550" s="15">
        <v>44008000035</v>
      </c>
      <c r="B550" s="15" t="s">
        <v>666</v>
      </c>
      <c r="C550" s="12">
        <f>+'Sp 2013'!O546</f>
        <v>5179.79</v>
      </c>
      <c r="D550" s="12">
        <f>+'Bil 2014'!O546</f>
        <v>8103.51</v>
      </c>
      <c r="E550" s="12">
        <f>+'Bil 2015'!P546</f>
        <v>4596.5</v>
      </c>
      <c r="G550" s="12">
        <f>+'Sp 2013'!Y546</f>
        <v>5179.79</v>
      </c>
      <c r="H550" s="12">
        <f>+'Bil 2014'!Z546</f>
        <v>8103.51</v>
      </c>
      <c r="I550" s="12">
        <f>+'Bil 2015'!AC546</f>
        <v>4596.5</v>
      </c>
      <c r="J550" s="10">
        <f t="shared" si="8"/>
        <v>0</v>
      </c>
    </row>
    <row r="551" spans="1:10" x14ac:dyDescent="0.3">
      <c r="A551" s="15">
        <v>44008000051</v>
      </c>
      <c r="B551" s="15" t="s">
        <v>667</v>
      </c>
      <c r="C551" s="12">
        <f>+'Sp 2013'!O547</f>
        <v>576.9</v>
      </c>
      <c r="D551" s="12">
        <f>+'Bil 2014'!O547</f>
        <v>278</v>
      </c>
      <c r="E551" s="12">
        <f>+'Bil 2015'!P547</f>
        <v>0</v>
      </c>
      <c r="G551" s="12">
        <f>+'Sp 2013'!Y547</f>
        <v>576.9</v>
      </c>
      <c r="H551" s="12">
        <f>+'Bil 2014'!Z547</f>
        <v>278</v>
      </c>
      <c r="I551" s="12">
        <f>+'Bil 2015'!AC547</f>
        <v>0</v>
      </c>
      <c r="J551" s="10">
        <f t="shared" si="8"/>
        <v>0</v>
      </c>
    </row>
    <row r="552" spans="1:10" x14ac:dyDescent="0.3">
      <c r="A552" s="15">
        <v>44008000058</v>
      </c>
      <c r="B552" s="15" t="s">
        <v>668</v>
      </c>
      <c r="C552" s="12">
        <f>+'Sp 2013'!O548</f>
        <v>0</v>
      </c>
      <c r="D552" s="12">
        <f>+'Bil 2014'!O548</f>
        <v>2.12</v>
      </c>
      <c r="E552" s="12">
        <f>+'Bil 2015'!P548</f>
        <v>0</v>
      </c>
      <c r="G552" s="12">
        <f>+'Sp 2013'!Y548</f>
        <v>0</v>
      </c>
      <c r="H552" s="12">
        <f>+'Bil 2014'!Z548</f>
        <v>2.12</v>
      </c>
      <c r="I552" s="12">
        <f>+'Bil 2015'!AC548</f>
        <v>0</v>
      </c>
      <c r="J552" s="10">
        <f t="shared" si="8"/>
        <v>0</v>
      </c>
    </row>
    <row r="553" spans="1:10" x14ac:dyDescent="0.3">
      <c r="A553" s="15">
        <v>44008000019</v>
      </c>
      <c r="B553" s="15" t="s">
        <v>669</v>
      </c>
      <c r="C553" s="12">
        <f>+'Sp 2013'!O549</f>
        <v>50.2</v>
      </c>
      <c r="D553" s="12">
        <f>+'Bil 2014'!O549</f>
        <v>0</v>
      </c>
      <c r="E553" s="12">
        <f>+'Bil 2015'!P549</f>
        <v>0</v>
      </c>
      <c r="G553" s="12">
        <f>+'Sp 2013'!Y549</f>
        <v>50.2</v>
      </c>
      <c r="H553" s="12">
        <f>+'Bil 2014'!Z549</f>
        <v>0</v>
      </c>
      <c r="I553" s="12">
        <f>+'Bil 2015'!AC549</f>
        <v>0</v>
      </c>
      <c r="J553" s="10">
        <f t="shared" si="8"/>
        <v>0</v>
      </c>
    </row>
    <row r="554" spans="1:10" x14ac:dyDescent="0.3">
      <c r="A554" s="15">
        <v>55113000001</v>
      </c>
      <c r="B554" s="15" t="s">
        <v>674</v>
      </c>
      <c r="C554" s="12">
        <f>+'Sp 2013'!O550</f>
        <v>-19.649999999999999</v>
      </c>
      <c r="D554" s="12">
        <f>+'Bil 2014'!O550</f>
        <v>-4618.4799999999996</v>
      </c>
      <c r="E554" s="12">
        <f>+'Bil 2015'!P550</f>
        <v>-88.44</v>
      </c>
      <c r="G554" s="12">
        <f>+'Sp 2013'!Y550</f>
        <v>-19.649999999999999</v>
      </c>
      <c r="H554" s="12">
        <f>+'Bil 2014'!Z550</f>
        <v>-4618.4799999999996</v>
      </c>
      <c r="I554" s="12">
        <f>+'Bil 2015'!AC550</f>
        <v>-88.44</v>
      </c>
      <c r="J554" s="10">
        <f t="shared" si="8"/>
        <v>0</v>
      </c>
    </row>
    <row r="555" spans="1:10" x14ac:dyDescent="0.3">
      <c r="A555" s="15">
        <v>55113000002</v>
      </c>
      <c r="B555" s="15" t="s">
        <v>675</v>
      </c>
      <c r="C555" s="12">
        <f>+'Sp 2013'!O551</f>
        <v>-63454.99</v>
      </c>
      <c r="D555" s="12">
        <f>+'Bil 2014'!O551</f>
        <v>0</v>
      </c>
      <c r="E555" s="12">
        <f>+'Bil 2015'!P551</f>
        <v>-1096.44</v>
      </c>
      <c r="G555" s="12">
        <f>+'Sp 2013'!Y551</f>
        <v>-63454.99</v>
      </c>
      <c r="H555" s="12">
        <f>+'Bil 2014'!Z551</f>
        <v>0</v>
      </c>
      <c r="I555" s="12">
        <f>+'Bil 2015'!AC551</f>
        <v>-1096.44</v>
      </c>
      <c r="J555" s="10">
        <f t="shared" si="8"/>
        <v>0</v>
      </c>
    </row>
    <row r="556" spans="1:10" x14ac:dyDescent="0.3">
      <c r="A556" s="15">
        <v>55113000004</v>
      </c>
      <c r="B556" s="15" t="s">
        <v>676</v>
      </c>
      <c r="C556" s="12">
        <f>+'Sp 2013'!O552</f>
        <v>0</v>
      </c>
      <c r="D556" s="12">
        <f>+'Bil 2014'!O552</f>
        <v>0</v>
      </c>
      <c r="E556" s="12">
        <f>+'Bil 2015'!P552</f>
        <v>-1157.56</v>
      </c>
      <c r="G556" s="12">
        <f>+'Sp 2013'!Y552</f>
        <v>0</v>
      </c>
      <c r="H556" s="12">
        <f>+'Bil 2014'!Z552</f>
        <v>0</v>
      </c>
      <c r="I556" s="12">
        <f>+'Bil 2015'!AC552</f>
        <v>-1157.56</v>
      </c>
      <c r="J556" s="10">
        <f t="shared" si="8"/>
        <v>0</v>
      </c>
    </row>
    <row r="557" spans="1:10" x14ac:dyDescent="0.3">
      <c r="A557" s="15">
        <v>55113000006</v>
      </c>
      <c r="B557" s="15" t="s">
        <v>677</v>
      </c>
      <c r="C557" s="12">
        <f>+'Sp 2013'!O553</f>
        <v>-13462.63</v>
      </c>
      <c r="D557" s="12">
        <f>+'Bil 2014'!O553</f>
        <v>-15102.01</v>
      </c>
      <c r="E557" s="12">
        <f>+'Bil 2015'!P553</f>
        <v>-99865.5</v>
      </c>
      <c r="G557" s="12">
        <f>+'Sp 2013'!Y553</f>
        <v>-13462.63</v>
      </c>
      <c r="H557" s="12">
        <f>+'Bil 2014'!Z553</f>
        <v>-15102.01</v>
      </c>
      <c r="I557" s="12">
        <f>+'Bil 2015'!AC553</f>
        <v>-14381.210000000006</v>
      </c>
      <c r="J557" s="10">
        <f t="shared" si="8"/>
        <v>85484.29</v>
      </c>
    </row>
    <row r="558" spans="1:10" x14ac:dyDescent="0.3">
      <c r="A558" s="15">
        <v>44104000002</v>
      </c>
      <c r="B558" s="15" t="s">
        <v>680</v>
      </c>
      <c r="C558" s="12">
        <f>+'Sp 2013'!O554</f>
        <v>149843.5</v>
      </c>
      <c r="D558" s="12">
        <f>+'Bil 2014'!O554</f>
        <v>161329.53</v>
      </c>
      <c r="E558" s="12">
        <f>+'Bil 2015'!P554</f>
        <v>240896.38</v>
      </c>
      <c r="G558" s="12">
        <f>+'Sp 2013'!Y554</f>
        <v>149843.5</v>
      </c>
      <c r="H558" s="12">
        <f>+'Bil 2014'!Z554</f>
        <v>161329.53</v>
      </c>
      <c r="I558" s="12">
        <f>+'Bil 2015'!AC554</f>
        <v>240896.38</v>
      </c>
      <c r="J558" s="10">
        <f t="shared" si="8"/>
        <v>0</v>
      </c>
    </row>
    <row r="559" spans="1:10" x14ac:dyDescent="0.3">
      <c r="A559" s="15">
        <v>44104000003</v>
      </c>
      <c r="B559" s="15" t="s">
        <v>681</v>
      </c>
      <c r="C559" s="12">
        <f>+'Sp 2013'!O555</f>
        <v>65625.009999999995</v>
      </c>
      <c r="D559" s="12">
        <f>+'Bil 2014'!O555</f>
        <v>69949.78</v>
      </c>
      <c r="E559" s="12">
        <f>+'Bil 2015'!P555</f>
        <v>54547.73</v>
      </c>
      <c r="G559" s="12">
        <f>+'Sp 2013'!Y555</f>
        <v>65625.009999999995</v>
      </c>
      <c r="H559" s="12">
        <f>+'Bil 2014'!Z555</f>
        <v>69949.78</v>
      </c>
      <c r="I559" s="12">
        <f>+'Bil 2015'!AC555</f>
        <v>54547.73</v>
      </c>
      <c r="J559" s="10">
        <f t="shared" si="8"/>
        <v>0</v>
      </c>
    </row>
    <row r="560" spans="1:10" x14ac:dyDescent="0.3">
      <c r="A560" s="15">
        <v>44104000004</v>
      </c>
      <c r="B560" s="15" t="s">
        <v>682</v>
      </c>
      <c r="C560" s="12">
        <f>+'Sp 2013'!O556</f>
        <v>108080.71</v>
      </c>
      <c r="D560" s="12">
        <f>+'Bil 2014'!O556</f>
        <v>148688.4</v>
      </c>
      <c r="E560" s="12">
        <f>+'Bil 2015'!P556</f>
        <v>125068.75</v>
      </c>
      <c r="G560" s="12">
        <f>+'Sp 2013'!Y556</f>
        <v>108080.71</v>
      </c>
      <c r="H560" s="12">
        <f>+'Bil 2014'!Z556</f>
        <v>148688.4</v>
      </c>
      <c r="I560" s="12">
        <f>+'Bil 2015'!AC556</f>
        <v>125068.75</v>
      </c>
      <c r="J560" s="10">
        <f t="shared" si="8"/>
        <v>0</v>
      </c>
    </row>
    <row r="561" spans="1:10" x14ac:dyDescent="0.3">
      <c r="A561" s="15">
        <v>44104000007</v>
      </c>
      <c r="B561" s="15" t="s">
        <v>683</v>
      </c>
      <c r="C561" s="12">
        <f>+'Sp 2013'!O557</f>
        <v>6294.29</v>
      </c>
      <c r="D561" s="12">
        <f>+'Bil 2014'!O557</f>
        <v>24182.97</v>
      </c>
      <c r="E561" s="12">
        <f>+'Bil 2015'!P557</f>
        <v>24493.58</v>
      </c>
      <c r="G561" s="12">
        <f>+'Sp 2013'!Y557</f>
        <v>6294.29</v>
      </c>
      <c r="H561" s="12">
        <f>+'Bil 2014'!Z557</f>
        <v>24182.97</v>
      </c>
      <c r="I561" s="12">
        <f>+'Bil 2015'!AC557</f>
        <v>24493.58</v>
      </c>
      <c r="J561" s="10">
        <f t="shared" si="8"/>
        <v>0</v>
      </c>
    </row>
    <row r="562" spans="1:10" x14ac:dyDescent="0.3">
      <c r="A562" s="15">
        <v>44104000008</v>
      </c>
      <c r="B562" s="15" t="s">
        <v>684</v>
      </c>
      <c r="C562" s="12">
        <f>+'Sp 2013'!O558</f>
        <v>20348.86</v>
      </c>
      <c r="D562" s="12">
        <f>+'Bil 2014'!O558</f>
        <v>27489.1</v>
      </c>
      <c r="E562" s="12">
        <f>+'Bil 2015'!P558</f>
        <v>34228.44</v>
      </c>
      <c r="G562" s="12">
        <f>+'Sp 2013'!Y558</f>
        <v>20348.86</v>
      </c>
      <c r="H562" s="12">
        <f>+'Bil 2014'!Z558</f>
        <v>17389.099999999999</v>
      </c>
      <c r="I562" s="12">
        <f>+'Bil 2015'!AC558</f>
        <v>16328.440000000002</v>
      </c>
      <c r="J562" s="10">
        <f t="shared" si="8"/>
        <v>-17900</v>
      </c>
    </row>
    <row r="563" spans="1:10" x14ac:dyDescent="0.3">
      <c r="A563" s="15">
        <v>44104000009</v>
      </c>
      <c r="B563" s="15" t="s">
        <v>685</v>
      </c>
      <c r="C563" s="12">
        <f>+'Sp 2013'!O559</f>
        <v>61874.06</v>
      </c>
      <c r="D563" s="12">
        <f>+'Bil 2014'!O559</f>
        <v>61852.27</v>
      </c>
      <c r="E563" s="12">
        <f>+'Bil 2015'!P559</f>
        <v>63549.52</v>
      </c>
      <c r="G563" s="12">
        <f>+'Sp 2013'!Y559</f>
        <v>61874.06</v>
      </c>
      <c r="H563" s="12">
        <f>+'Bil 2014'!Z559</f>
        <v>61852.27</v>
      </c>
      <c r="I563" s="12">
        <f>+'Bil 2015'!AC559</f>
        <v>63549.52</v>
      </c>
      <c r="J563" s="10">
        <f t="shared" si="8"/>
        <v>0</v>
      </c>
    </row>
    <row r="564" spans="1:10" x14ac:dyDescent="0.3">
      <c r="A564" s="15">
        <v>44104000010</v>
      </c>
      <c r="B564" s="15" t="s">
        <v>686</v>
      </c>
      <c r="C564" s="12">
        <f>+'Sp 2013'!O560</f>
        <v>420435.39</v>
      </c>
      <c r="D564" s="12">
        <f>+'Bil 2014'!O560</f>
        <v>384080.24</v>
      </c>
      <c r="E564" s="12">
        <f>+'Bil 2015'!P560</f>
        <v>285276.02</v>
      </c>
      <c r="G564" s="12">
        <f>+'Sp 2013'!Y560</f>
        <v>420435.39</v>
      </c>
      <c r="H564" s="12">
        <f>+'Bil 2014'!Z560</f>
        <v>384080.24</v>
      </c>
      <c r="I564" s="12">
        <f>+'Bil 2015'!AC560</f>
        <v>285276.02</v>
      </c>
      <c r="J564" s="10">
        <f t="shared" si="8"/>
        <v>0</v>
      </c>
    </row>
    <row r="565" spans="1:10" x14ac:dyDescent="0.3">
      <c r="A565" s="15">
        <v>44104000014</v>
      </c>
      <c r="B565" s="15" t="s">
        <v>687</v>
      </c>
      <c r="C565" s="12">
        <f>+'Sp 2013'!O561</f>
        <v>603.62</v>
      </c>
      <c r="D565" s="12">
        <f>+'Bil 2014'!O561</f>
        <v>0</v>
      </c>
      <c r="E565" s="12">
        <f>+'Bil 2015'!P561</f>
        <v>0</v>
      </c>
      <c r="G565" s="12">
        <f>+'Sp 2013'!Y561</f>
        <v>603.62</v>
      </c>
      <c r="H565" s="12">
        <f>+'Bil 2014'!Z561</f>
        <v>0</v>
      </c>
      <c r="I565" s="12">
        <f>+'Bil 2015'!AC561</f>
        <v>0</v>
      </c>
      <c r="J565" s="10">
        <f t="shared" si="8"/>
        <v>0</v>
      </c>
    </row>
    <row r="566" spans="1:10" x14ac:dyDescent="0.3">
      <c r="A566" s="15">
        <v>44104000012</v>
      </c>
      <c r="B566" s="15" t="s">
        <v>688</v>
      </c>
      <c r="C566" s="12">
        <f>+'Sp 2013'!O562</f>
        <v>0</v>
      </c>
      <c r="D566" s="12">
        <f>+'Bil 2014'!O562</f>
        <v>870.79</v>
      </c>
      <c r="E566" s="12">
        <f>+'Bil 2015'!P562</f>
        <v>1127.75</v>
      </c>
      <c r="G566" s="12">
        <f>+'Sp 2013'!Y562</f>
        <v>0</v>
      </c>
      <c r="H566" s="12">
        <f>+'Bil 2014'!Z562</f>
        <v>870.79</v>
      </c>
      <c r="I566" s="12">
        <f>+'Bil 2015'!AC562</f>
        <v>1127.75</v>
      </c>
      <c r="J566" s="10">
        <f t="shared" si="8"/>
        <v>0</v>
      </c>
    </row>
    <row r="567" spans="1:10" x14ac:dyDescent="0.3">
      <c r="A567" s="15">
        <v>44303000101</v>
      </c>
      <c r="B567" s="15" t="s">
        <v>692</v>
      </c>
      <c r="C567" s="12">
        <f>+'Sp 2013'!O563</f>
        <v>0</v>
      </c>
      <c r="D567" s="12">
        <f>+'Bil 2014'!O563</f>
        <v>284.47000000000003</v>
      </c>
      <c r="E567" s="12">
        <f>+'Bil 2015'!P563</f>
        <v>0</v>
      </c>
      <c r="G567" s="12">
        <f>+'Sp 2013'!Y563</f>
        <v>0</v>
      </c>
      <c r="H567" s="12">
        <f>+'Bil 2014'!Z563</f>
        <v>284.47000000000003</v>
      </c>
      <c r="I567" s="12">
        <f>+'Bil 2015'!AC563</f>
        <v>0</v>
      </c>
      <c r="J567" s="10">
        <f t="shared" si="8"/>
        <v>0</v>
      </c>
    </row>
    <row r="568" spans="1:10" x14ac:dyDescent="0.3">
      <c r="A568" s="15">
        <v>44303000001</v>
      </c>
      <c r="B568" s="15" t="s">
        <v>693</v>
      </c>
      <c r="C568" s="12">
        <f>+'Sp 2013'!O564</f>
        <v>432776.71</v>
      </c>
      <c r="D568" s="12">
        <f>+'Bil 2014'!O564</f>
        <v>106709.7</v>
      </c>
      <c r="E568" s="12">
        <f>+'Bil 2015'!P564</f>
        <v>15413.54</v>
      </c>
      <c r="G568" s="12">
        <f>+'Sp 2013'!Y564</f>
        <v>432776.71</v>
      </c>
      <c r="H568" s="12">
        <f>+'Bil 2014'!Z564</f>
        <v>106709.7</v>
      </c>
      <c r="I568" s="12">
        <f>+'Bil 2015'!AC564</f>
        <v>15413.54</v>
      </c>
      <c r="J568" s="10">
        <f t="shared" si="8"/>
        <v>0</v>
      </c>
    </row>
    <row r="569" spans="1:10" x14ac:dyDescent="0.3">
      <c r="A569" s="15">
        <v>44303000002</v>
      </c>
      <c r="B569" s="15" t="s">
        <v>694</v>
      </c>
      <c r="C569" s="12">
        <f>+'Sp 2013'!O565</f>
        <v>0</v>
      </c>
      <c r="D569" s="12">
        <f>+'Bil 2014'!O565</f>
        <v>0</v>
      </c>
      <c r="E569" s="12">
        <f>+'Bil 2015'!P565</f>
        <v>5372.57</v>
      </c>
      <c r="G569" s="12">
        <f>+'Sp 2013'!Y565</f>
        <v>0</v>
      </c>
      <c r="H569" s="12">
        <f>+'Bil 2014'!Z565</f>
        <v>0</v>
      </c>
      <c r="I569" s="12">
        <f>+'Bil 2015'!AC565</f>
        <v>5372.57</v>
      </c>
      <c r="J569" s="10">
        <f t="shared" si="8"/>
        <v>0</v>
      </c>
    </row>
    <row r="570" spans="1:10" x14ac:dyDescent="0.3">
      <c r="A570" s="15">
        <v>44303000003</v>
      </c>
      <c r="B570" s="15" t="s">
        <v>695</v>
      </c>
      <c r="C570" s="12">
        <f>+'Sp 2013'!O566</f>
        <v>0</v>
      </c>
      <c r="D570" s="12">
        <f>+'Bil 2014'!O566</f>
        <v>0</v>
      </c>
      <c r="E570" s="12">
        <f>+'Bil 2015'!P566</f>
        <v>8988.84</v>
      </c>
      <c r="G570" s="12">
        <f>+'Sp 2013'!Y566</f>
        <v>0</v>
      </c>
      <c r="H570" s="12">
        <f>+'Bil 2014'!Z566</f>
        <v>0</v>
      </c>
      <c r="I570" s="12">
        <f>+'Bil 2015'!AC566</f>
        <v>8988.84</v>
      </c>
      <c r="J570" s="10">
        <f t="shared" si="8"/>
        <v>0</v>
      </c>
    </row>
    <row r="571" spans="1:10" x14ac:dyDescent="0.3">
      <c r="A571" s="15">
        <v>44303000005</v>
      </c>
      <c r="B571" s="15" t="s">
        <v>696</v>
      </c>
      <c r="C571" s="12">
        <f>+'Sp 2013'!O567</f>
        <v>21000</v>
      </c>
      <c r="D571" s="12">
        <f>+'Bil 2014'!O567</f>
        <v>42200</v>
      </c>
      <c r="E571" s="12">
        <f>+'Bil 2015'!P567</f>
        <v>47973.39</v>
      </c>
      <c r="G571" s="12">
        <f>+'Sp 2013'!Y567</f>
        <v>21000</v>
      </c>
      <c r="H571" s="12">
        <f>+'Bil 2014'!Z567</f>
        <v>42200</v>
      </c>
      <c r="I571" s="12">
        <f>+'Bil 2015'!AC567</f>
        <v>47973.39</v>
      </c>
      <c r="J571" s="10">
        <f t="shared" si="8"/>
        <v>0</v>
      </c>
    </row>
    <row r="572" spans="1:10" x14ac:dyDescent="0.3">
      <c r="A572" s="15">
        <v>44303000112</v>
      </c>
      <c r="B572" s="15" t="s">
        <v>697</v>
      </c>
      <c r="C572" s="12">
        <f>+'Sp 2013'!O568</f>
        <v>0</v>
      </c>
      <c r="D572" s="12">
        <f>+'Bil 2014'!O568</f>
        <v>0</v>
      </c>
      <c r="E572" s="12">
        <f>+'Bil 2015'!P568</f>
        <v>184</v>
      </c>
      <c r="G572" s="12">
        <f>+'Sp 2013'!Y568</f>
        <v>0</v>
      </c>
      <c r="H572" s="12">
        <f>+'Bil 2014'!Z568</f>
        <v>0</v>
      </c>
      <c r="I572" s="12">
        <f>+'Bil 2015'!AC568</f>
        <v>184</v>
      </c>
      <c r="J572" s="10">
        <f t="shared" si="8"/>
        <v>0</v>
      </c>
    </row>
    <row r="573" spans="1:10" x14ac:dyDescent="0.3">
      <c r="A573" s="15">
        <v>55302000001</v>
      </c>
      <c r="B573" s="15" t="s">
        <v>700</v>
      </c>
      <c r="C573" s="12">
        <f>+'Sp 2013'!O569</f>
        <v>-425321.71</v>
      </c>
      <c r="D573" s="12">
        <f>+'Bil 2014'!O569</f>
        <v>-161054.24</v>
      </c>
      <c r="E573" s="12">
        <f>+'Bil 2015'!P569</f>
        <v>-53016.639999999999</v>
      </c>
      <c r="G573" s="12">
        <f>+'Sp 2013'!Y569</f>
        <v>-425321.71</v>
      </c>
      <c r="H573" s="12">
        <f>+'Bil 2014'!Z569</f>
        <v>-161054.24</v>
      </c>
      <c r="I573" s="12">
        <f>+'Bil 2015'!AC569</f>
        <v>-53016.639999999999</v>
      </c>
      <c r="J573" s="10">
        <f t="shared" si="8"/>
        <v>0</v>
      </c>
    </row>
    <row r="574" spans="1:10" x14ac:dyDescent="0.3">
      <c r="A574" s="15">
        <v>44008000042</v>
      </c>
      <c r="B574" s="15" t="s">
        <v>704</v>
      </c>
      <c r="C574" s="12">
        <f>+'Sp 2013'!O570</f>
        <v>120758</v>
      </c>
      <c r="D574" s="12">
        <f>+'Bil 2014'!O570</f>
        <v>111779</v>
      </c>
      <c r="E574" s="12">
        <f>+'Bil 2015'!P570</f>
        <v>110358.77</v>
      </c>
      <c r="G574" s="12">
        <f>+'Sp 2013'!Y570</f>
        <v>120758</v>
      </c>
      <c r="H574" s="12">
        <f>+'Bil 2014'!Z570</f>
        <v>111779</v>
      </c>
      <c r="I574" s="12">
        <f>+'Bil 2015'!AC570</f>
        <v>110358.77</v>
      </c>
      <c r="J574" s="10">
        <f t="shared" si="8"/>
        <v>0</v>
      </c>
    </row>
    <row r="575" spans="1:10" x14ac:dyDescent="0.3">
      <c r="A575" s="15">
        <v>44008000043</v>
      </c>
      <c r="B575" s="15" t="s">
        <v>705</v>
      </c>
      <c r="C575" s="12">
        <f>+'Sp 2013'!O571</f>
        <v>112505</v>
      </c>
      <c r="D575" s="12">
        <f>+'Bil 2014'!O571</f>
        <v>119219</v>
      </c>
      <c r="E575" s="12">
        <f>+'Bil 2015'!P571</f>
        <v>62283.17</v>
      </c>
      <c r="G575" s="12">
        <f>+'Sp 2013'!Y571</f>
        <v>112505</v>
      </c>
      <c r="H575" s="12">
        <f>+'Bil 2014'!Z571</f>
        <v>119219</v>
      </c>
      <c r="I575" s="12">
        <f>+'Bil 2015'!AC571</f>
        <v>62283.17</v>
      </c>
      <c r="J575" s="10">
        <f t="shared" si="8"/>
        <v>0</v>
      </c>
    </row>
    <row r="576" spans="1:10" x14ac:dyDescent="0.3">
      <c r="A576" s="15">
        <v>44008000050</v>
      </c>
      <c r="B576" s="15" t="s">
        <v>706</v>
      </c>
      <c r="C576" s="12">
        <f>+'Sp 2013'!O572</f>
        <v>-30365</v>
      </c>
      <c r="D576" s="12">
        <f>+'Bil 2014'!O572</f>
        <v>-21452</v>
      </c>
      <c r="E576" s="12">
        <f>+'Bil 2015'!P572</f>
        <v>-7761.51</v>
      </c>
      <c r="G576" s="12">
        <f>+'Sp 2013'!Y572</f>
        <v>-30365</v>
      </c>
      <c r="H576" s="12">
        <f>+'Bil 2014'!Z572</f>
        <v>-21452</v>
      </c>
      <c r="I576" s="12">
        <f>+'Bil 2015'!AC572</f>
        <v>-7761.51</v>
      </c>
      <c r="J576" s="10">
        <f t="shared" si="8"/>
        <v>0</v>
      </c>
    </row>
    <row r="577" spans="1:10" x14ac:dyDescent="0.3">
      <c r="A577" s="15">
        <v>44401000002</v>
      </c>
      <c r="B577" s="15" t="s">
        <v>707</v>
      </c>
      <c r="C577" s="12">
        <f>+'Sp 2013'!O573</f>
        <v>0</v>
      </c>
      <c r="D577" s="12">
        <f>+'Bil 2014'!O573</f>
        <v>31352</v>
      </c>
      <c r="E577" s="12">
        <f>+'Bil 2015'!P573</f>
        <v>0</v>
      </c>
      <c r="G577" s="12">
        <f>+'Sp 2013'!Y573</f>
        <v>0</v>
      </c>
      <c r="H577" s="12">
        <f>+'Bil 2014'!Z573</f>
        <v>31352</v>
      </c>
      <c r="I577" s="12">
        <f>+'Bil 2015'!AC573</f>
        <v>0</v>
      </c>
      <c r="J577" s="10">
        <f t="shared" si="8"/>
        <v>0</v>
      </c>
    </row>
    <row r="578" spans="1:10" x14ac:dyDescent="0.3">
      <c r="A578" s="15">
        <v>44008000041</v>
      </c>
      <c r="B578" s="15" t="s">
        <v>708</v>
      </c>
      <c r="C578" s="12">
        <f>+'Sp 2013'!O574</f>
        <v>0</v>
      </c>
      <c r="D578" s="12">
        <f>+'Bil 2014'!O574</f>
        <v>1306</v>
      </c>
      <c r="E578" s="12">
        <f>+'Bil 2015'!P574</f>
        <v>0</v>
      </c>
      <c r="G578" s="12">
        <f>+'Sp 2013'!Y574</f>
        <v>0</v>
      </c>
      <c r="H578" s="12">
        <f>+'Bil 2014'!Z574</f>
        <v>1306</v>
      </c>
      <c r="I578" s="12">
        <f>+'Bil 2015'!AC574</f>
        <v>0</v>
      </c>
      <c r="J578" s="10">
        <f t="shared" si="8"/>
        <v>0</v>
      </c>
    </row>
    <row r="579" spans="1:10" x14ac:dyDescent="0.3">
      <c r="A579" s="15">
        <v>44008000040</v>
      </c>
      <c r="B579" s="15" t="s">
        <v>709</v>
      </c>
      <c r="C579" s="12">
        <f>+'Sp 2013'!O575</f>
        <v>910</v>
      </c>
      <c r="D579" s="12">
        <f>+'Bil 2014'!O575</f>
        <v>0</v>
      </c>
      <c r="E579" s="12">
        <f>+'Bil 2015'!P575</f>
        <v>0</v>
      </c>
      <c r="G579" s="12">
        <f>+'Sp 2013'!Y575</f>
        <v>910</v>
      </c>
      <c r="H579" s="12">
        <f>+'Bil 2014'!Z575</f>
        <v>0</v>
      </c>
      <c r="I579" s="12">
        <f>+'Bil 2015'!AC575</f>
        <v>0</v>
      </c>
      <c r="J579" s="10">
        <f t="shared" si="8"/>
        <v>0</v>
      </c>
    </row>
    <row r="580" spans="1:10" x14ac:dyDescent="0.3">
      <c r="A580" s="15" t="s">
        <v>733</v>
      </c>
      <c r="B580" s="15" t="s">
        <v>728</v>
      </c>
      <c r="C580" s="12">
        <f>+'Sp 2013'!O576</f>
        <v>0</v>
      </c>
      <c r="D580" s="12">
        <f>+'Bil 2014'!O576</f>
        <v>0</v>
      </c>
      <c r="E580" s="12">
        <f>+'Bil 2015'!P576</f>
        <v>0</v>
      </c>
      <c r="G580" s="12">
        <f>+'Sp 2013'!Y576</f>
        <v>0</v>
      </c>
      <c r="H580" s="12">
        <f>+'Bil 2014'!Z576</f>
        <v>845.1725100000001</v>
      </c>
      <c r="I580" s="12">
        <f>+'Bil 2015'!AC576</f>
        <v>845.1725100000001</v>
      </c>
      <c r="J580" s="10">
        <f t="shared" si="8"/>
        <v>845.1725100000001</v>
      </c>
    </row>
    <row r="581" spans="1:10" x14ac:dyDescent="0.3">
      <c r="A581" s="15" t="s">
        <v>734</v>
      </c>
      <c r="B581" s="15" t="s">
        <v>727</v>
      </c>
      <c r="C581" s="12">
        <f>+'Sp 2013'!O577</f>
        <v>0</v>
      </c>
      <c r="D581" s="12">
        <f>+'Bil 2014'!O577</f>
        <v>0</v>
      </c>
      <c r="E581" s="12">
        <f>+'Bil 2015'!P577</f>
        <v>0</v>
      </c>
      <c r="G581" s="12">
        <f>+'Sp 2013'!Y577</f>
        <v>0</v>
      </c>
      <c r="H581" s="12">
        <f>+'Bil 2014'!Z577</f>
        <v>12097.104250000002</v>
      </c>
      <c r="I581" s="12">
        <f>+'Bil 2015'!AC577</f>
        <v>-1257.8961500000023</v>
      </c>
      <c r="J581" s="10">
        <f t="shared" si="8"/>
        <v>-1257.8961500000023</v>
      </c>
    </row>
    <row r="582" spans="1:10" x14ac:dyDescent="0.3">
      <c r="A582" s="15" t="s">
        <v>782</v>
      </c>
      <c r="B582" s="15" t="s">
        <v>783</v>
      </c>
      <c r="C582" s="12">
        <f>+'Sp 2013'!O578</f>
        <v>0</v>
      </c>
      <c r="D582" s="12">
        <f>+'Bil 2014'!O578</f>
        <v>0</v>
      </c>
      <c r="E582" s="12">
        <f>+'Bil 2015'!P578</f>
        <v>0</v>
      </c>
      <c r="G582" s="12">
        <f>+'Sp 2013'!Y578</f>
        <v>0</v>
      </c>
      <c r="H582" s="12">
        <f>+'Bil 2014'!Z578</f>
        <v>-4451.5737085182245</v>
      </c>
      <c r="I582" s="12">
        <f>+'Bil 2015'!AC578</f>
        <v>38112.636551624877</v>
      </c>
      <c r="J582" s="10">
        <f t="shared" si="8"/>
        <v>38112.636551624877</v>
      </c>
    </row>
    <row r="583" spans="1:10" x14ac:dyDescent="0.3">
      <c r="A583" s="15" t="s">
        <v>784</v>
      </c>
      <c r="B583" s="15" t="s">
        <v>785</v>
      </c>
      <c r="C583" s="12">
        <f>+'Sp 2013'!O579</f>
        <v>0</v>
      </c>
      <c r="D583" s="12">
        <f>+'Bil 2014'!O579</f>
        <v>0</v>
      </c>
      <c r="E583" s="12">
        <f>+'Bil 2015'!P579</f>
        <v>0</v>
      </c>
      <c r="G583" s="12">
        <f>+'Sp 2013'!Y579</f>
        <v>0</v>
      </c>
      <c r="H583" s="12">
        <f>+'Bil 2014'!Z579</f>
        <v>-631.31408957167559</v>
      </c>
      <c r="I583" s="12">
        <f>+'Bil 2015'!AC579</f>
        <v>4537.0550162304371</v>
      </c>
      <c r="J583" s="10">
        <f t="shared" si="8"/>
        <v>4537.0550162304371</v>
      </c>
    </row>
    <row r="584" spans="1:10" x14ac:dyDescent="0.3">
      <c r="A584" s="15" t="s">
        <v>786</v>
      </c>
      <c r="B584" s="15" t="s">
        <v>787</v>
      </c>
      <c r="C584" s="12">
        <f>+'Sp 2013'!O580</f>
        <v>0</v>
      </c>
      <c r="D584" s="12">
        <f>+'Bil 2014'!O580</f>
        <v>0</v>
      </c>
      <c r="E584" s="12">
        <f>+'Bil 2015'!P580</f>
        <v>0</v>
      </c>
      <c r="G584" s="12">
        <f>+'Sp 2013'!Y580</f>
        <v>0</v>
      </c>
      <c r="H584" s="12">
        <f>+'Bil 2014'!Z580</f>
        <v>-43.293899999999994</v>
      </c>
      <c r="I584" s="12">
        <f>+'Bil 2015'!AC580</f>
        <v>1537.5192299999999</v>
      </c>
      <c r="J584" s="10">
        <f t="shared" ref="J584:J599" si="9">I584-E584</f>
        <v>1537.5192299999999</v>
      </c>
    </row>
    <row r="585" spans="1:10" x14ac:dyDescent="0.3">
      <c r="A585" s="15" t="s">
        <v>788</v>
      </c>
      <c r="B585" s="15" t="s">
        <v>789</v>
      </c>
      <c r="C585" s="12">
        <f>+'Sp 2013'!O581</f>
        <v>0</v>
      </c>
      <c r="D585" s="12">
        <f>+'Bil 2014'!O581</f>
        <v>0</v>
      </c>
      <c r="E585" s="12">
        <f>+'Bil 2015'!P581</f>
        <v>0</v>
      </c>
      <c r="G585" s="12">
        <f>+'Sp 2013'!Y581</f>
        <v>0</v>
      </c>
      <c r="H585" s="12">
        <f>+'Bil 2014'!Z581</f>
        <v>-336.64125000000001</v>
      </c>
      <c r="I585" s="12">
        <f>+'Bil 2015'!AC581</f>
        <v>8445.1564499999986</v>
      </c>
      <c r="J585" s="10">
        <f t="shared" si="9"/>
        <v>8445.1564499999986</v>
      </c>
    </row>
    <row r="586" spans="1:10" x14ac:dyDescent="0.3">
      <c r="A586" s="59" t="s">
        <v>856</v>
      </c>
      <c r="B586" s="59" t="s">
        <v>857</v>
      </c>
      <c r="C586" s="12">
        <f>+'Sp 2013'!O582</f>
        <v>0</v>
      </c>
      <c r="D586" s="12">
        <f>+'Bil 2014'!O582</f>
        <v>0</v>
      </c>
      <c r="E586" s="12">
        <f>+'Bil 2015'!P582</f>
        <v>0</v>
      </c>
      <c r="G586" s="12">
        <f>+'Sp 2013'!Y582</f>
        <v>0</v>
      </c>
      <c r="H586" s="12">
        <f>+'Bil 2014'!Z582</f>
        <v>-194.5156199999995</v>
      </c>
      <c r="I586" s="12">
        <f>+'Bil 2015'!AC582</f>
        <v>213.29529000000002</v>
      </c>
      <c r="J586" s="10">
        <f t="shared" si="9"/>
        <v>213.29529000000002</v>
      </c>
    </row>
    <row r="587" spans="1:10" x14ac:dyDescent="0.3">
      <c r="A587" s="59" t="s">
        <v>854</v>
      </c>
      <c r="B587" s="59" t="s">
        <v>855</v>
      </c>
      <c r="C587" s="12">
        <f>+'Sp 2013'!O583</f>
        <v>0</v>
      </c>
      <c r="D587" s="12">
        <f>+'Bil 2014'!O583</f>
        <v>0</v>
      </c>
      <c r="E587" s="12">
        <f>+'Bil 2015'!P583</f>
        <v>0</v>
      </c>
      <c r="G587" s="12">
        <f>+'Sp 2013'!Y583</f>
        <v>0</v>
      </c>
      <c r="H587" s="12">
        <f>+'Bil 2014'!Z583</f>
        <v>-1371.5844999999965</v>
      </c>
      <c r="I587" s="12">
        <f>+'Bil 2015'!AC583</f>
        <v>1504.0052500000004</v>
      </c>
      <c r="J587" s="10">
        <f t="shared" si="9"/>
        <v>1504.0052500000004</v>
      </c>
    </row>
    <row r="588" spans="1:10" x14ac:dyDescent="0.3">
      <c r="A588" s="23" t="s">
        <v>896</v>
      </c>
      <c r="B588" s="23" t="s">
        <v>897</v>
      </c>
      <c r="C588" s="12">
        <f>+'Sp 2013'!O584</f>
        <v>0</v>
      </c>
      <c r="D588" s="12">
        <f>+'Bil 2014'!O584</f>
        <v>0</v>
      </c>
      <c r="E588" s="12">
        <f>+'Bil 2015'!P584</f>
        <v>0</v>
      </c>
      <c r="G588" s="12">
        <f>+'Sp 2013'!Y584</f>
        <v>0</v>
      </c>
      <c r="H588" s="12">
        <f>+'Bil 2014'!Z584</f>
        <v>-100782.44845635282</v>
      </c>
      <c r="I588" s="12">
        <f>+'Bil 2015'!AC584</f>
        <v>-385545.13794839929</v>
      </c>
      <c r="J588" s="10">
        <f t="shared" si="9"/>
        <v>-385545.13794839929</v>
      </c>
    </row>
    <row r="589" spans="1:10" x14ac:dyDescent="0.3">
      <c r="A589" s="23" t="s">
        <v>898</v>
      </c>
      <c r="B589" s="23" t="s">
        <v>899</v>
      </c>
      <c r="C589" s="12">
        <f>+'Sp 2013'!O585</f>
        <v>0</v>
      </c>
      <c r="D589" s="12">
        <f>+'Bil 2014'!O585</f>
        <v>0</v>
      </c>
      <c r="E589" s="12">
        <f>+'Bil 2015'!P585</f>
        <v>0</v>
      </c>
      <c r="G589" s="12">
        <f>+'Sp 2013'!Y585</f>
        <v>0</v>
      </c>
      <c r="H589" s="12">
        <f>+'Bil 2014'!Z585</f>
        <v>-14292.78359926458</v>
      </c>
      <c r="I589" s="12">
        <f>+'Bil 2015'!AC585</f>
        <v>-12358.011117070464</v>
      </c>
      <c r="J589" s="10">
        <f t="shared" si="9"/>
        <v>-12358.011117070464</v>
      </c>
    </row>
    <row r="590" spans="1:10" x14ac:dyDescent="0.3">
      <c r="A590" s="15" t="s">
        <v>790</v>
      </c>
      <c r="B590" s="15" t="s">
        <v>729</v>
      </c>
      <c r="C590" s="12">
        <f>+'Sp 2013'!O586</f>
        <v>0</v>
      </c>
      <c r="D590" s="12">
        <f>+'Bil 2014'!O586</f>
        <v>0</v>
      </c>
      <c r="E590" s="12">
        <f>+'Bil 2015'!P586</f>
        <v>0</v>
      </c>
      <c r="G590" s="12">
        <f>+'Sp 2013'!Y586</f>
        <v>0</v>
      </c>
      <c r="H590" s="12">
        <f>+'Bil 2014'!Z586</f>
        <v>-13776.920000000006</v>
      </c>
      <c r="I590" s="12">
        <f>+'Bil 2015'!AC586</f>
        <v>-1976.0600000000086</v>
      </c>
      <c r="J590" s="10">
        <f t="shared" si="9"/>
        <v>-1976.0600000000086</v>
      </c>
    </row>
    <row r="591" spans="1:10" x14ac:dyDescent="0.3">
      <c r="A591" s="15" t="s">
        <v>791</v>
      </c>
      <c r="B591" s="15" t="s">
        <v>792</v>
      </c>
      <c r="C591" s="12">
        <f>+'Sp 2013'!O587</f>
        <v>0</v>
      </c>
      <c r="D591" s="12">
        <f>+'Bil 2014'!O587</f>
        <v>0</v>
      </c>
      <c r="E591" s="12">
        <f>+'Bil 2015'!P587</f>
        <v>0</v>
      </c>
      <c r="G591" s="12">
        <f>+'Sp 2013'!Y587</f>
        <v>0</v>
      </c>
      <c r="H591" s="12">
        <f>+'Bil 2014'!Z587</f>
        <v>-547.18999999999869</v>
      </c>
      <c r="I591" s="12">
        <f>+'Bil 2015'!AC587</f>
        <v>895.89999999999782</v>
      </c>
      <c r="J591" s="10">
        <f t="shared" si="9"/>
        <v>895.89999999999782</v>
      </c>
    </row>
    <row r="592" spans="1:10" x14ac:dyDescent="0.3">
      <c r="A592" s="15" t="s">
        <v>793</v>
      </c>
      <c r="B592" s="15" t="s">
        <v>717</v>
      </c>
      <c r="C592" s="12">
        <f>+'Sp 2013'!O588</f>
        <v>0</v>
      </c>
      <c r="D592" s="12">
        <f>+'Bil 2014'!O588</f>
        <v>0</v>
      </c>
      <c r="E592" s="12">
        <f>+'Bil 2015'!P588</f>
        <v>0</v>
      </c>
      <c r="G592" s="12">
        <f>+'Sp 2013'!Y588</f>
        <v>0</v>
      </c>
      <c r="H592" s="12">
        <f>+'Bil 2014'!Z588</f>
        <v>2105.73</v>
      </c>
      <c r="I592" s="12">
        <f>+'Bil 2015'!AC588</f>
        <v>29794.809999999998</v>
      </c>
      <c r="J592" s="10">
        <f t="shared" si="9"/>
        <v>29794.809999999998</v>
      </c>
    </row>
    <row r="593" spans="1:10" x14ac:dyDescent="0.3">
      <c r="A593" s="15" t="s">
        <v>811</v>
      </c>
      <c r="B593" s="15" t="s">
        <v>794</v>
      </c>
      <c r="C593" s="12">
        <f>+'Sp 2013'!O589</f>
        <v>0</v>
      </c>
      <c r="D593" s="12">
        <f>+'Bil 2014'!O589</f>
        <v>0</v>
      </c>
      <c r="E593" s="12">
        <f>+'Bil 2015'!P589</f>
        <v>0</v>
      </c>
      <c r="G593" s="12">
        <f>+'Sp 2013'!Y589</f>
        <v>0</v>
      </c>
      <c r="H593" s="12">
        <f>+'Bil 2014'!Z589</f>
        <v>114.05</v>
      </c>
      <c r="I593" s="12">
        <f>+'Bil 2015'!AC589</f>
        <v>4413.9399999999996</v>
      </c>
      <c r="J593" s="10">
        <f t="shared" si="9"/>
        <v>4413.9399999999996</v>
      </c>
    </row>
    <row r="594" spans="1:10" x14ac:dyDescent="0.3">
      <c r="A594" s="15"/>
      <c r="B594" s="15"/>
      <c r="C594" s="12">
        <f>+'Sp 2013'!O590</f>
        <v>0</v>
      </c>
      <c r="D594" s="12">
        <f>+'Bil 2014'!O590</f>
        <v>0</v>
      </c>
      <c r="E594" s="12">
        <f>+'Bil 2015'!P590</f>
        <v>0</v>
      </c>
      <c r="G594" s="12">
        <f>+'Sp 2013'!Y590</f>
        <v>0</v>
      </c>
      <c r="H594" s="12">
        <f>+'Bil 2014'!Z590</f>
        <v>0</v>
      </c>
      <c r="I594" s="12">
        <f>+'Bil 2015'!AC590</f>
        <v>0</v>
      </c>
      <c r="J594" s="10">
        <f t="shared" si="9"/>
        <v>0</v>
      </c>
    </row>
    <row r="595" spans="1:10" ht="30" x14ac:dyDescent="0.3">
      <c r="A595" s="23" t="s">
        <v>841</v>
      </c>
      <c r="B595" s="131" t="s">
        <v>796</v>
      </c>
      <c r="C595" s="12">
        <f>+'Sp 2013'!O591</f>
        <v>0</v>
      </c>
      <c r="D595" s="12">
        <f>+'Bil 2014'!O591</f>
        <v>0</v>
      </c>
      <c r="E595" s="12">
        <f>+'Bil 2015'!P591</f>
        <v>0</v>
      </c>
      <c r="G595" s="12">
        <f>+'Sp 2013'!Y591</f>
        <v>0</v>
      </c>
      <c r="H595" s="12">
        <f>+'Bil 2014'!Z591</f>
        <v>46309.040540000016</v>
      </c>
      <c r="I595" s="12">
        <f>+'Bil 2015'!AC591</f>
        <v>-16912.506800000021</v>
      </c>
      <c r="J595" s="10">
        <f t="shared" si="9"/>
        <v>-16912.506800000021</v>
      </c>
    </row>
    <row r="596" spans="1:10" ht="45" x14ac:dyDescent="0.3">
      <c r="A596" s="15"/>
      <c r="B596" s="132" t="s">
        <v>797</v>
      </c>
      <c r="C596" s="12">
        <f>+'Sp 2013'!O592</f>
        <v>0</v>
      </c>
      <c r="D596" s="12">
        <f>+'Bil 2014'!O592</f>
        <v>0</v>
      </c>
      <c r="E596" s="12">
        <f>+'Bil 2015'!P592</f>
        <v>0</v>
      </c>
      <c r="G596" s="12">
        <f>+'Sp 2013'!Y592</f>
        <v>0</v>
      </c>
      <c r="H596" s="12">
        <f>+'Bil 2014'!Z592</f>
        <v>0</v>
      </c>
      <c r="I596" s="12">
        <f>+'Bil 2015'!AC592</f>
        <v>0</v>
      </c>
      <c r="J596" s="10">
        <f t="shared" si="9"/>
        <v>0</v>
      </c>
    </row>
    <row r="597" spans="1:10" ht="30" x14ac:dyDescent="0.3">
      <c r="A597" s="15"/>
      <c r="B597" s="132" t="s">
        <v>798</v>
      </c>
      <c r="C597" s="12">
        <f>+'Sp 2013'!O593</f>
        <v>0</v>
      </c>
      <c r="D597" s="12">
        <f>+'Bil 2014'!O593</f>
        <v>0</v>
      </c>
      <c r="E597" s="12">
        <f>+'Bil 2015'!P593</f>
        <v>0</v>
      </c>
      <c r="G597" s="12">
        <f>+'Sp 2013'!Y593</f>
        <v>0</v>
      </c>
      <c r="H597" s="12">
        <f>+'Bil 2014'!Z593</f>
        <v>0</v>
      </c>
      <c r="I597" s="12">
        <f>+'Bil 2015'!AC593</f>
        <v>0</v>
      </c>
      <c r="J597" s="10">
        <f t="shared" si="9"/>
        <v>0</v>
      </c>
    </row>
    <row r="598" spans="1:10" ht="30" x14ac:dyDescent="0.3">
      <c r="A598" s="15"/>
      <c r="B598" s="132" t="s">
        <v>799</v>
      </c>
      <c r="C598" s="12">
        <f>+'Sp 2013'!O594</f>
        <v>0</v>
      </c>
      <c r="D598" s="12">
        <f>+'Bil 2014'!O594</f>
        <v>0</v>
      </c>
      <c r="E598" s="12">
        <f>+'Bil 2015'!P594</f>
        <v>0</v>
      </c>
      <c r="G598" s="12">
        <f>+'Sp 2013'!Y594</f>
        <v>0</v>
      </c>
      <c r="H598" s="12">
        <f>+'Bil 2014'!Z594</f>
        <v>0</v>
      </c>
      <c r="I598" s="12">
        <f>+'Bil 2015'!AC594</f>
        <v>0</v>
      </c>
      <c r="J598" s="10">
        <f t="shared" si="9"/>
        <v>0</v>
      </c>
    </row>
    <row r="599" spans="1:10" ht="45.75" thickBot="1" x14ac:dyDescent="0.35">
      <c r="A599" s="15"/>
      <c r="B599" s="133" t="s">
        <v>800</v>
      </c>
      <c r="C599" s="61">
        <f>+'Sp 2013'!O595</f>
        <v>0</v>
      </c>
      <c r="D599" s="61">
        <f>+'Bil 2014'!O595</f>
        <v>0</v>
      </c>
      <c r="E599" s="61">
        <f>+'Bil 2015'!P595</f>
        <v>0</v>
      </c>
      <c r="G599" s="61">
        <f>+'Sp 2013'!Y595</f>
        <v>0</v>
      </c>
      <c r="H599" s="61">
        <f>+'Bil 2014'!Z595</f>
        <v>0</v>
      </c>
      <c r="I599" s="61">
        <f>+'Bil 2015'!AC595</f>
        <v>0</v>
      </c>
      <c r="J599" s="10">
        <f t="shared" si="9"/>
        <v>0</v>
      </c>
    </row>
    <row r="600" spans="1:10" ht="15.75" thickBot="1" x14ac:dyDescent="0.35">
      <c r="A600" s="92"/>
      <c r="B600" s="134" t="s">
        <v>1019</v>
      </c>
      <c r="C600" s="135"/>
      <c r="D600" s="135"/>
      <c r="E600" s="135"/>
      <c r="F600" s="135"/>
      <c r="G600" s="135"/>
      <c r="H600" s="135"/>
      <c r="I600" s="135"/>
      <c r="J600" s="136">
        <f>SUM(J339:J599)</f>
        <v>-246284.98513904173</v>
      </c>
    </row>
    <row r="601" spans="1:10" x14ac:dyDescent="0.3">
      <c r="A601" s="92"/>
    </row>
  </sheetData>
  <mergeCells count="13">
    <mergeCell ref="J1:J2"/>
    <mergeCell ref="A336:I336"/>
    <mergeCell ref="B600:I600"/>
    <mergeCell ref="B335:I335"/>
    <mergeCell ref="E337:E338"/>
    <mergeCell ref="I337:I338"/>
    <mergeCell ref="J337:J338"/>
    <mergeCell ref="I1:I2"/>
    <mergeCell ref="D1:D2"/>
    <mergeCell ref="E1:E2"/>
    <mergeCell ref="C1:C2"/>
    <mergeCell ref="G1:G2"/>
    <mergeCell ref="H1:H2"/>
  </mergeCells>
  <conditionalFormatting sqref="A1">
    <cfRule type="duplicateValues" dxfId="47" priority="46"/>
  </conditionalFormatting>
  <conditionalFormatting sqref="A147:A148">
    <cfRule type="duplicateValues" dxfId="46" priority="25"/>
  </conditionalFormatting>
  <conditionalFormatting sqref="A316">
    <cfRule type="duplicateValues" dxfId="45" priority="40" stopIfTrue="1"/>
  </conditionalFormatting>
  <conditionalFormatting sqref="A317">
    <cfRule type="duplicateValues" dxfId="44" priority="39" stopIfTrue="1"/>
  </conditionalFormatting>
  <conditionalFormatting sqref="A119:A121">
    <cfRule type="duplicateValues" dxfId="43" priority="38"/>
  </conditionalFormatting>
  <conditionalFormatting sqref="A179">
    <cfRule type="duplicateValues" dxfId="42" priority="37"/>
  </conditionalFormatting>
  <conditionalFormatting sqref="A280:A281">
    <cfRule type="duplicateValues" dxfId="41" priority="36"/>
  </conditionalFormatting>
  <conditionalFormatting sqref="A298:A299">
    <cfRule type="duplicateValues" dxfId="40" priority="35"/>
  </conditionalFormatting>
  <conditionalFormatting sqref="A502 A397:A398">
    <cfRule type="duplicateValues" dxfId="39" priority="41"/>
  </conditionalFormatting>
  <conditionalFormatting sqref="A553">
    <cfRule type="duplicateValues" dxfId="38" priority="34"/>
  </conditionalFormatting>
  <conditionalFormatting sqref="A540">
    <cfRule type="duplicateValues" dxfId="37" priority="33"/>
  </conditionalFormatting>
  <conditionalFormatting sqref="A358">
    <cfRule type="duplicateValues" dxfId="36" priority="32"/>
  </conditionalFormatting>
  <conditionalFormatting sqref="A326">
    <cfRule type="duplicateValues" dxfId="35" priority="31" stopIfTrue="1"/>
  </conditionalFormatting>
  <conditionalFormatting sqref="A326">
    <cfRule type="duplicateValues" dxfId="34" priority="30"/>
  </conditionalFormatting>
  <conditionalFormatting sqref="A102:A103">
    <cfRule type="duplicateValues" dxfId="33" priority="29"/>
  </conditionalFormatting>
  <conditionalFormatting sqref="A192:A193">
    <cfRule type="duplicateValues" dxfId="32" priority="28"/>
  </conditionalFormatting>
  <conditionalFormatting sqref="A531">
    <cfRule type="duplicateValues" dxfId="31" priority="27"/>
  </conditionalFormatting>
  <conditionalFormatting sqref="A145:A148">
    <cfRule type="duplicateValues" dxfId="30" priority="26"/>
  </conditionalFormatting>
  <conditionalFormatting sqref="A331:A338 A318:A325">
    <cfRule type="duplicateValues" dxfId="29" priority="42" stopIfTrue="1"/>
  </conditionalFormatting>
  <conditionalFormatting sqref="A331:A338 A318:A325">
    <cfRule type="duplicateValues" dxfId="28" priority="43"/>
  </conditionalFormatting>
  <conditionalFormatting sqref="A190:A191">
    <cfRule type="duplicateValues" dxfId="27" priority="44"/>
  </conditionalFormatting>
  <conditionalFormatting sqref="A554 A399:A483 A282:A297 A122:A144 A300:A317 A503:A521 A541:A552 A3:A39 A359:A396 A339:A357 A180:A186 A198:A238 A104:A118 A256:A258 A533:A539 A149:A178 A523:A530 A56:A101 A485:A501 A240:A253 A188:A189 A260:A279">
    <cfRule type="duplicateValues" dxfId="26" priority="45"/>
  </conditionalFormatting>
  <conditionalFormatting sqref="B1">
    <cfRule type="duplicateValues" dxfId="25" priority="47"/>
  </conditionalFormatting>
  <conditionalFormatting sqref="A596:A599 A555:A585 A590:A594">
    <cfRule type="duplicateValues" dxfId="24" priority="24"/>
  </conditionalFormatting>
  <conditionalFormatting sqref="A254:A255">
    <cfRule type="duplicateValues" dxfId="23" priority="23"/>
  </conditionalFormatting>
  <conditionalFormatting sqref="A328">
    <cfRule type="duplicateValues" dxfId="22" priority="20" stopIfTrue="1"/>
  </conditionalFormatting>
  <conditionalFormatting sqref="A328">
    <cfRule type="duplicateValues" dxfId="21" priority="19"/>
  </conditionalFormatting>
  <conditionalFormatting sqref="A327">
    <cfRule type="duplicateValues" dxfId="20" priority="21" stopIfTrue="1"/>
  </conditionalFormatting>
  <conditionalFormatting sqref="A327">
    <cfRule type="duplicateValues" dxfId="19" priority="22"/>
  </conditionalFormatting>
  <conditionalFormatting sqref="A194:A195">
    <cfRule type="duplicateValues" dxfId="18" priority="18"/>
  </conditionalFormatting>
  <conditionalFormatting sqref="A586:A587">
    <cfRule type="duplicateValues" dxfId="17" priority="17"/>
  </conditionalFormatting>
  <conditionalFormatting sqref="A522">
    <cfRule type="duplicateValues" dxfId="16" priority="16"/>
  </conditionalFormatting>
  <conditionalFormatting sqref="A40">
    <cfRule type="duplicateValues" dxfId="15" priority="15"/>
  </conditionalFormatting>
  <conditionalFormatting sqref="A41:A45 A47">
    <cfRule type="duplicateValues" dxfId="14" priority="14"/>
  </conditionalFormatting>
  <conditionalFormatting sqref="A46">
    <cfRule type="duplicateValues" dxfId="13" priority="13"/>
  </conditionalFormatting>
  <conditionalFormatting sqref="A48">
    <cfRule type="duplicateValues" dxfId="12" priority="12"/>
  </conditionalFormatting>
  <conditionalFormatting sqref="A53">
    <cfRule type="duplicateValues" dxfId="11" priority="10"/>
  </conditionalFormatting>
  <conditionalFormatting sqref="A55">
    <cfRule type="duplicateValues" dxfId="10" priority="9"/>
  </conditionalFormatting>
  <conditionalFormatting sqref="A49:A52">
    <cfRule type="duplicateValues" dxfId="9" priority="11"/>
  </conditionalFormatting>
  <conditionalFormatting sqref="A54">
    <cfRule type="duplicateValues" dxfId="8" priority="8"/>
  </conditionalFormatting>
  <conditionalFormatting sqref="A484">
    <cfRule type="duplicateValues" dxfId="7" priority="7"/>
  </conditionalFormatting>
  <conditionalFormatting sqref="A187">
    <cfRule type="duplicateValues" dxfId="6" priority="6" stopIfTrue="1"/>
  </conditionalFormatting>
  <conditionalFormatting sqref="A532">
    <cfRule type="duplicateValues" dxfId="5" priority="5"/>
  </conditionalFormatting>
  <conditionalFormatting sqref="A196:A197">
    <cfRule type="duplicateValues" dxfId="4" priority="4"/>
  </conditionalFormatting>
  <conditionalFormatting sqref="A259">
    <cfRule type="duplicateValues" dxfId="3" priority="2"/>
  </conditionalFormatting>
  <conditionalFormatting sqref="B337">
    <cfRule type="duplicateValues" dxfId="1" priority="1"/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Sp 2013</vt:lpstr>
      <vt:lpstr>Scritture 2013</vt:lpstr>
      <vt:lpstr>Bil 2014</vt:lpstr>
      <vt:lpstr>Scritture 2014</vt:lpstr>
      <vt:lpstr>Bil 2015</vt:lpstr>
      <vt:lpstr>Scritture 2015</vt:lpstr>
      <vt:lpstr>Sintesi</vt:lpstr>
    </vt:vector>
  </TitlesOfParts>
  <Company>BDO 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Madiai</dc:creator>
  <cp:lastModifiedBy>Utente Windows</cp:lastModifiedBy>
  <cp:lastPrinted>2016-10-04T10:56:50Z</cp:lastPrinted>
  <dcterms:created xsi:type="dcterms:W3CDTF">2016-06-28T13:22:25Z</dcterms:created>
  <dcterms:modified xsi:type="dcterms:W3CDTF">2016-10-04T10:56:52Z</dcterms:modified>
</cp:coreProperties>
</file>